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93841EDF-18A2-42AB-8982-38DE71AEFF0E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 s="1"/>
  <c r="I1688" i="1" a="1"/>
  <c r="I1688" i="1" s="1"/>
  <c r="K1688" i="1" a="1"/>
  <c r="K1688" i="1" s="1"/>
  <c r="G1688" i="1" a="1"/>
  <c r="G1688" i="1" s="1"/>
  <c r="F1688" i="1" a="1"/>
  <c r="F1688" i="1"/>
  <c r="H1688" i="1" a="1"/>
  <c r="H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428" i="1" a="1"/>
  <c r="F1428" i="1" s="1"/>
  <c r="J1422" i="1" a="1"/>
  <c r="J1422" i="1" s="1"/>
  <c r="I1420" i="1" a="1"/>
  <c r="I1420" i="1" s="1"/>
  <c r="F1419" i="1" a="1"/>
  <c r="F1419" i="1" s="1"/>
  <c r="I1429" i="1" a="1"/>
  <c r="I1429" i="1" s="1"/>
  <c r="H1429" i="1" a="1"/>
  <c r="H1429" i="1" s="1"/>
  <c r="I1421" i="1" a="1"/>
  <c r="I1421" i="1" s="1"/>
  <c r="G1422" i="1" a="1"/>
  <c r="G1422" i="1" s="1"/>
  <c r="K1421" i="1" a="1"/>
  <c r="K1421" i="1" s="1"/>
  <c r="K1429" i="1" a="1"/>
  <c r="K1429" i="1" s="1"/>
  <c r="K1419" i="1" a="1"/>
  <c r="K1419" i="1" s="1"/>
  <c r="F1422" i="1" a="1"/>
  <c r="F1422" i="1" s="1"/>
  <c r="G1428" i="1" a="1"/>
  <c r="G1428" i="1" s="1"/>
  <c r="G1421" i="1" a="1"/>
  <c r="G1421" i="1" s="1"/>
  <c r="F1430" i="1" a="1"/>
  <c r="F1430" i="1" s="1"/>
  <c r="H1422" i="1" a="1"/>
  <c r="H1422" i="1" s="1"/>
  <c r="J1429" i="1" a="1"/>
  <c r="J1429" i="1" s="1"/>
  <c r="H1420" i="1" a="1"/>
  <c r="H1420" i="1" s="1"/>
  <c r="G1429" i="1" a="1"/>
  <c r="G1429" i="1" s="1"/>
  <c r="I1422" i="1" a="1"/>
  <c r="I1422" i="1" s="1"/>
  <c r="F1429" i="1" a="1"/>
  <c r="F1429" i="1" s="1"/>
  <c r="I1428" i="1" a="1"/>
  <c r="I1428" i="1" s="1"/>
  <c r="J1419" i="1" a="1"/>
  <c r="J1419" i="1" s="1"/>
  <c r="K1422" i="1" a="1"/>
  <c r="K1422" i="1" s="1"/>
  <c r="K1420" i="1" a="1"/>
  <c r="K1420" i="1" s="1"/>
  <c r="H1421" i="1" a="1"/>
  <c r="H1421" i="1" s="1"/>
  <c r="G1420" i="1" a="1"/>
  <c r="G1420" i="1" s="1"/>
  <c r="F1420" i="1" a="1"/>
  <c r="F1420" i="1" s="1"/>
  <c r="I1419" i="1" a="1"/>
  <c r="I1419" i="1" s="1"/>
  <c r="G1419" i="1" a="1"/>
  <c r="G1419" i="1" s="1"/>
  <c r="J1420" i="1" a="1"/>
  <c r="J1420" i="1" s="1"/>
  <c r="H1419" i="1" a="1"/>
  <c r="H1419" i="1" s="1"/>
  <c r="H1428" i="1" a="1"/>
  <c r="H1428" i="1" s="1"/>
  <c r="J1421" i="1" a="1"/>
  <c r="J1421" i="1" s="1"/>
  <c r="F1421" i="1" a="1"/>
  <c r="F1421" i="1" s="1"/>
  <c r="K1428" i="1" a="1"/>
  <c r="K1428" i="1" s="1"/>
  <c r="J1428" i="1" a="1"/>
  <c r="J1428" i="1" s="1"/>
  <c r="H1414" i="1" a="1"/>
  <c r="H1414" i="1" s="1"/>
  <c r="H1407" i="1" a="1"/>
  <c r="H1407" i="1" s="1"/>
  <c r="J1406" i="1" a="1"/>
  <c r="J1406" i="1" s="1"/>
  <c r="H1406" i="1" a="1"/>
  <c r="H1406" i="1" s="1"/>
  <c r="F1418" i="1" a="1"/>
  <c r="F1418" i="1" s="1"/>
  <c r="K1417" i="1" a="1"/>
  <c r="K1417" i="1" s="1"/>
  <c r="H1416" i="1" a="1"/>
  <c r="H1416" i="1" s="1"/>
  <c r="K1408" i="1" a="1"/>
  <c r="K1408" i="1" s="1"/>
  <c r="I1406" i="1" a="1"/>
  <c r="I1406" i="1" s="1"/>
  <c r="I1414" i="1" a="1"/>
  <c r="I1414" i="1" s="1"/>
  <c r="K1415" i="1" a="1"/>
  <c r="K1415" i="1" s="1"/>
  <c r="F1408" i="1" a="1"/>
  <c r="F1408" i="1" s="1"/>
  <c r="J1414" i="1" a="1"/>
  <c r="J1414" i="1" s="1"/>
  <c r="G1414" i="1" a="1"/>
  <c r="G1414" i="1" s="1"/>
  <c r="I1408" i="1" a="1"/>
  <c r="I1408" i="1" s="1"/>
  <c r="H1417" i="1" a="1"/>
  <c r="H1417" i="1" s="1"/>
  <c r="I1417" i="1" a="1"/>
  <c r="I1417" i="1" s="1"/>
  <c r="F1414" i="1" a="1"/>
  <c r="F1414" i="1" s="1"/>
  <c r="J1416" i="1" a="1"/>
  <c r="J1416" i="1" s="1"/>
  <c r="J1408" i="1" a="1"/>
  <c r="J1408" i="1" s="1"/>
  <c r="H1418" i="1" a="1"/>
  <c r="H1418" i="1" s="1"/>
  <c r="G1417" i="1" a="1"/>
  <c r="G1417" i="1" s="1"/>
  <c r="F1415" i="1" a="1"/>
  <c r="F1415" i="1" s="1"/>
  <c r="F1417" i="1" a="1"/>
  <c r="F1417" i="1" s="1"/>
  <c r="G1416" i="1" a="1"/>
  <c r="G1416" i="1" s="1"/>
  <c r="J1415" i="1" a="1"/>
  <c r="J1415" i="1" s="1"/>
  <c r="K1406" i="1" a="1"/>
  <c r="K1406" i="1" s="1"/>
  <c r="H1408" i="1" a="1"/>
  <c r="H1408" i="1" s="1"/>
  <c r="G1406" i="1" a="1"/>
  <c r="G1406" i="1" s="1"/>
  <c r="G1408" i="1" a="1"/>
  <c r="G1408" i="1" s="1"/>
  <c r="K1407" i="1" a="1"/>
  <c r="K1407" i="1" s="1"/>
  <c r="K1418" i="1" a="1"/>
  <c r="K1418" i="1" s="1"/>
  <c r="J1417" i="1" a="1"/>
  <c r="J1417" i="1" s="1"/>
  <c r="I1416" i="1" a="1"/>
  <c r="I1416" i="1" s="1"/>
  <c r="G1415" i="1" a="1"/>
  <c r="G1415" i="1" s="1"/>
  <c r="I1407" i="1" a="1"/>
  <c r="I1407" i="1" s="1"/>
  <c r="J1418" i="1" a="1"/>
  <c r="J1418" i="1" s="1"/>
  <c r="K1416" i="1" a="1"/>
  <c r="K1416" i="1" s="1"/>
  <c r="F1416" i="1" a="1"/>
  <c r="F1416" i="1" s="1"/>
  <c r="K1414" i="1" a="1"/>
  <c r="K1414" i="1" s="1"/>
  <c r="J1407" i="1" a="1"/>
  <c r="J1407" i="1" s="1"/>
  <c r="G1407" i="1" a="1"/>
  <c r="G1407" i="1" s="1"/>
  <c r="I1418" i="1" a="1"/>
  <c r="I1418" i="1" s="1"/>
  <c r="F1407" i="1" a="1"/>
  <c r="F1407" i="1" s="1"/>
  <c r="G1418" i="1" a="1"/>
  <c r="G1418" i="1" s="1"/>
  <c r="H1415" i="1" a="1"/>
  <c r="H1415" i="1" s="1"/>
  <c r="I1415" i="1" a="1"/>
  <c r="I1415" i="1" s="1"/>
  <c r="G1400" i="1" a="1"/>
  <c r="G1400" i="1" s="1"/>
  <c r="F1403" i="1" a="1"/>
  <c r="F1403" i="1" s="1"/>
  <c r="F1401" i="1" a="1"/>
  <c r="F1401" i="1" s="1"/>
  <c r="H1402" i="1" a="1"/>
  <c r="H1402" i="1" s="1"/>
  <c r="H1399" i="1" a="1"/>
  <c r="H1399" i="1" s="1"/>
  <c r="F1399" i="1" a="1"/>
  <c r="F1399" i="1" s="1"/>
  <c r="K1403" i="1" a="1"/>
  <c r="K1403" i="1" s="1"/>
  <c r="K1402" i="1" a="1"/>
  <c r="K1402" i="1" s="1"/>
  <c r="I1402" i="1" a="1"/>
  <c r="I1402" i="1" s="1"/>
  <c r="J1401" i="1" a="1"/>
  <c r="J1401" i="1" s="1"/>
  <c r="F1406" i="1" a="1"/>
  <c r="F1406" i="1" s="1"/>
  <c r="H1401" i="1" a="1"/>
  <c r="H1401" i="1" s="1"/>
  <c r="I1399" i="1" a="1"/>
  <c r="I1399" i="1" s="1"/>
  <c r="G1401" i="1" a="1"/>
  <c r="G1401" i="1" s="1"/>
  <c r="I1400" i="1" a="1"/>
  <c r="I1400" i="1" s="1"/>
  <c r="F1400" i="1" a="1"/>
  <c r="F1400" i="1" s="1"/>
  <c r="H1405" i="1" a="1"/>
  <c r="H1405" i="1" s="1"/>
  <c r="K1405" i="1" a="1"/>
  <c r="K1405" i="1" s="1"/>
  <c r="G1402" i="1" a="1"/>
  <c r="G1402" i="1" s="1"/>
  <c r="J1400" i="1" a="1"/>
  <c r="J1400" i="1" s="1"/>
  <c r="H1403" i="1" a="1"/>
  <c r="H1403" i="1" s="1"/>
  <c r="G1399" i="1" a="1"/>
  <c r="G1399" i="1" s="1"/>
  <c r="F1402" i="1" a="1"/>
  <c r="F1402" i="1" s="1"/>
  <c r="J1405" i="1" a="1"/>
  <c r="J1405" i="1" s="1"/>
  <c r="I1405" i="1" a="1"/>
  <c r="I1405" i="1" s="1"/>
  <c r="H1400" i="1" a="1"/>
  <c r="H1400" i="1" s="1"/>
  <c r="K1401" i="1" a="1"/>
  <c r="K1401" i="1" s="1"/>
  <c r="J1399" i="1" a="1"/>
  <c r="J1399" i="1" s="1"/>
  <c r="G1405" i="1" a="1"/>
  <c r="G1405" i="1" s="1"/>
  <c r="I1401" i="1" a="1"/>
  <c r="I1401" i="1" s="1"/>
  <c r="K1399" i="1" a="1"/>
  <c r="K1399" i="1" s="1"/>
  <c r="F1405" i="1" a="1"/>
  <c r="F1405" i="1" s="1"/>
  <c r="J1403" i="1" a="1"/>
  <c r="J1403" i="1" s="1"/>
  <c r="G1403" i="1" a="1"/>
  <c r="G1403" i="1" s="1"/>
  <c r="K1400" i="1" a="1"/>
  <c r="K1400" i="1" s="1"/>
  <c r="J1402" i="1" a="1"/>
  <c r="J1402" i="1" s="1"/>
  <c r="I1403" i="1" a="1"/>
  <c r="I1403" i="1" s="1"/>
  <c r="K1371" i="1" a="1"/>
  <c r="K1371" i="1" s="1"/>
  <c r="H1372" i="1" a="1"/>
  <c r="H1372" i="1" s="1"/>
  <c r="G1370" i="1" a="1"/>
  <c r="G1370" i="1" s="1"/>
  <c r="J1369" i="1" a="1"/>
  <c r="J1369" i="1" s="1"/>
  <c r="J1367" i="1" a="1"/>
  <c r="J1367" i="1" s="1"/>
  <c r="G1366" i="1" a="1"/>
  <c r="G1366" i="1" s="1"/>
  <c r="I1365" i="1" a="1"/>
  <c r="I1365" i="1" s="1"/>
  <c r="I1371" i="1" a="1"/>
  <c r="I1371" i="1" s="1"/>
  <c r="K1372" i="1" a="1"/>
  <c r="K1372" i="1" s="1"/>
  <c r="H1367" i="1" a="1"/>
  <c r="H1367" i="1" s="1"/>
  <c r="G1371" i="1" a="1"/>
  <c r="G1371" i="1" s="1"/>
  <c r="J1365" i="1" a="1"/>
  <c r="J1365" i="1" s="1"/>
  <c r="F1365" i="1" a="1"/>
  <c r="F1365" i="1" s="1"/>
  <c r="I1372" i="1" a="1"/>
  <c r="I1372" i="1" s="1"/>
  <c r="I1370" i="1" a="1"/>
  <c r="I1370" i="1" s="1"/>
  <c r="J1372" i="1" a="1"/>
  <c r="J1372" i="1" s="1"/>
  <c r="K1365" i="1" a="1"/>
  <c r="K1365" i="1" s="1"/>
  <c r="H1370" i="1" a="1"/>
  <c r="H1370" i="1" s="1"/>
  <c r="F1372" i="1" a="1"/>
  <c r="F1372" i="1" s="1"/>
  <c r="K1369" i="1" a="1"/>
  <c r="K1369" i="1" s="1"/>
  <c r="K1367" i="1" a="1"/>
  <c r="K1367" i="1" s="1"/>
  <c r="H1368" i="1" a="1"/>
  <c r="H1368" i="1" s="1"/>
  <c r="F1368" i="1" a="1"/>
  <c r="F1368" i="1" s="1"/>
  <c r="K1364" i="1" a="1"/>
  <c r="K1364" i="1" s="1"/>
  <c r="H1371" i="1" a="1"/>
  <c r="H1371" i="1" s="1"/>
  <c r="F1371" i="1" a="1"/>
  <c r="F1371" i="1" s="1"/>
  <c r="I1369" i="1" a="1"/>
  <c r="I1369" i="1" s="1"/>
  <c r="I1368" i="1" a="1"/>
  <c r="I1368" i="1" s="1"/>
  <c r="K1366" i="1" a="1"/>
  <c r="K1366" i="1" s="1"/>
  <c r="J1366" i="1" a="1"/>
  <c r="J1366" i="1" s="1"/>
  <c r="H1365" i="1" a="1"/>
  <c r="H1365" i="1" s="1"/>
  <c r="F1367" i="1" a="1"/>
  <c r="F1367" i="1" s="1"/>
  <c r="G1369" i="1" a="1"/>
  <c r="G1369" i="1" s="1"/>
  <c r="J1368" i="1" a="1"/>
  <c r="J1368" i="1" s="1"/>
  <c r="G1368" i="1" a="1"/>
  <c r="G1368" i="1" s="1"/>
  <c r="G1365" i="1" a="1"/>
  <c r="G1365" i="1" s="1"/>
  <c r="G1367" i="1" a="1"/>
  <c r="G1367" i="1" s="1"/>
  <c r="J1370" i="1" a="1"/>
  <c r="J1370" i="1" s="1"/>
  <c r="K1368" i="1" a="1"/>
  <c r="K1368" i="1" s="1"/>
  <c r="H1366" i="1" a="1"/>
  <c r="H1366" i="1" s="1"/>
  <c r="H1369" i="1" a="1"/>
  <c r="H1369" i="1" s="1"/>
  <c r="I1367" i="1" a="1"/>
  <c r="I1367" i="1" s="1"/>
  <c r="F1369" i="1" a="1"/>
  <c r="F1369" i="1" s="1"/>
  <c r="J1371" i="1" a="1"/>
  <c r="J1371" i="1" s="1"/>
  <c r="I1366" i="1" a="1"/>
  <c r="I1366" i="1" s="1"/>
  <c r="F1366" i="1" a="1"/>
  <c r="F1366" i="1" s="1"/>
  <c r="K1370" i="1" a="1"/>
  <c r="K1370" i="1" s="1"/>
  <c r="F1370" i="1" a="1"/>
  <c r="F1370" i="1" s="1"/>
  <c r="G1372" i="1" a="1"/>
  <c r="G1372" i="1" s="1"/>
  <c r="J1354" i="1" a="1"/>
  <c r="J1354" i="1" s="1"/>
  <c r="H1361" i="1" a="1"/>
  <c r="H1361" i="1" s="1"/>
  <c r="J1363" i="1" a="1"/>
  <c r="J1363" i="1" s="1"/>
  <c r="F1357" i="1" a="1"/>
  <c r="F1357" i="1" s="1"/>
  <c r="K1362" i="1" a="1"/>
  <c r="K1362" i="1" s="1"/>
  <c r="I1357" i="1" a="1"/>
  <c r="I1357" i="1" s="1"/>
  <c r="I1361" i="1" a="1"/>
  <c r="I1361" i="1" s="1"/>
  <c r="I1362" i="1" a="1"/>
  <c r="I1362" i="1" s="1"/>
  <c r="F1362" i="1" a="1"/>
  <c r="F1362" i="1" s="1"/>
  <c r="K1360" i="1" a="1"/>
  <c r="K1360" i="1" s="1"/>
  <c r="K1355" i="1" a="1"/>
  <c r="K1355" i="1" s="1"/>
  <c r="H1360" i="1" a="1"/>
  <c r="H1360" i="1" s="1"/>
  <c r="I1359" i="1" a="1"/>
  <c r="I1359" i="1" s="1"/>
  <c r="I1358" i="1" a="1"/>
  <c r="I1358" i="1" s="1"/>
  <c r="G1355" i="1" a="1"/>
  <c r="G1355" i="1" s="1"/>
  <c r="G1360" i="1" a="1"/>
  <c r="G1360" i="1" s="1"/>
  <c r="F1356" i="1" a="1"/>
  <c r="F1356" i="1" s="1"/>
  <c r="G1357" i="1" a="1"/>
  <c r="G1357" i="1" s="1"/>
  <c r="J1356" i="1" a="1"/>
  <c r="J1356" i="1" s="1"/>
  <c r="I1363" i="1" a="1"/>
  <c r="I1363" i="1" s="1"/>
  <c r="F1363" i="1" a="1"/>
  <c r="F1363" i="1" s="1"/>
  <c r="G1362" i="1" a="1"/>
  <c r="G1362" i="1" s="1"/>
  <c r="F1359" i="1" a="1"/>
  <c r="F1359" i="1" s="1"/>
  <c r="H1354" i="1" a="1"/>
  <c r="H1354" i="1" s="1"/>
  <c r="G1358" i="1" a="1"/>
  <c r="G1358" i="1" s="1"/>
  <c r="K1357" i="1" a="1"/>
  <c r="K1357" i="1" s="1"/>
  <c r="G1354" i="1" a="1"/>
  <c r="G1354" i="1" s="1"/>
  <c r="I1354" i="1" a="1"/>
  <c r="I1354" i="1" s="1"/>
  <c r="G1356" i="1" a="1"/>
  <c r="G1356" i="1" s="1"/>
  <c r="F1364" i="1" a="1"/>
  <c r="F1364" i="1" s="1"/>
  <c r="G1363" i="1" a="1"/>
  <c r="G1363" i="1" s="1"/>
  <c r="H1362" i="1" a="1"/>
  <c r="H1362" i="1" s="1"/>
  <c r="J1355" i="1" a="1"/>
  <c r="J1355" i="1" s="1"/>
  <c r="J1364" i="1" a="1"/>
  <c r="J1364" i="1" s="1"/>
  <c r="F1360" i="1" a="1"/>
  <c r="F1360" i="1" s="1"/>
  <c r="I1364" i="1" a="1"/>
  <c r="I1364" i="1" s="1"/>
  <c r="K1356" i="1" a="1"/>
  <c r="K1356" i="1" s="1"/>
  <c r="H1356" i="1" a="1"/>
  <c r="H1356" i="1" s="1"/>
  <c r="H1364" i="1" a="1"/>
  <c r="H1364" i="1" s="1"/>
  <c r="G1364" i="1" a="1"/>
  <c r="G1364" i="1" s="1"/>
  <c r="J1357" i="1" a="1"/>
  <c r="J1357" i="1" s="1"/>
  <c r="K1363" i="1" a="1"/>
  <c r="K1363" i="1" s="1"/>
  <c r="F1355" i="1" a="1"/>
  <c r="F1355" i="1" s="1"/>
  <c r="H1355" i="1" a="1"/>
  <c r="H1355" i="1" s="1"/>
  <c r="H1357" i="1" a="1"/>
  <c r="H1357" i="1" s="1"/>
  <c r="K1361" i="1" a="1"/>
  <c r="K1361" i="1" s="1"/>
  <c r="K1358" i="1" a="1"/>
  <c r="K1358" i="1" s="1"/>
  <c r="H1363" i="1" a="1"/>
  <c r="H1363" i="1" s="1"/>
  <c r="G1361" i="1" a="1"/>
  <c r="G1361" i="1" s="1"/>
  <c r="K1359" i="1" a="1"/>
  <c r="K1359" i="1" s="1"/>
  <c r="J1362" i="1" a="1"/>
  <c r="J1362" i="1"/>
  <c r="J1361" i="1" a="1"/>
  <c r="J1361" i="1" s="1"/>
  <c r="K1354" i="1" a="1"/>
  <c r="K1354" i="1" s="1"/>
  <c r="F1361" i="1" a="1"/>
  <c r="F1361" i="1"/>
  <c r="I1360" i="1" a="1"/>
  <c r="I1360" i="1"/>
  <c r="J1359" i="1" a="1"/>
  <c r="J1359" i="1" s="1"/>
  <c r="H1358" i="1" a="1"/>
  <c r="H1358" i="1" s="1"/>
  <c r="G1359" i="1" a="1"/>
  <c r="G1359" i="1" s="1"/>
  <c r="F1358" i="1" a="1"/>
  <c r="F1358" i="1" s="1"/>
  <c r="J1358" i="1" a="1"/>
  <c r="J1358" i="1" s="1"/>
  <c r="J1360" i="1" a="1"/>
  <c r="J1360" i="1" s="1"/>
  <c r="H1359" i="1" a="1"/>
  <c r="H1359" i="1" s="1"/>
  <c r="I1355" i="1" a="1"/>
  <c r="I1355" i="1"/>
  <c r="I1356" i="1" a="1"/>
  <c r="I1356" i="1" s="1"/>
  <c r="F1346" i="1" a="1"/>
  <c r="F1346" i="1" s="1"/>
  <c r="I1346" i="1" a="1"/>
  <c r="I1346" i="1"/>
  <c r="G1348" i="1" a="1"/>
  <c r="G1348" i="1"/>
  <c r="H1351" i="1" a="1"/>
  <c r="H1351" i="1" s="1"/>
  <c r="F1344" i="1" a="1"/>
  <c r="F1344" i="1" s="1"/>
  <c r="G1351" i="1" a="1"/>
  <c r="G1351" i="1" s="1"/>
  <c r="H1344" i="1" a="1"/>
  <c r="H1344" i="1" s="1"/>
  <c r="K1344" i="1" a="1"/>
  <c r="K1344" i="1" s="1"/>
  <c r="J1348" i="1" a="1"/>
  <c r="J1348" i="1" s="1"/>
  <c r="I1347" i="1" a="1"/>
  <c r="I1347" i="1" s="1"/>
  <c r="I1344" i="1" a="1"/>
  <c r="I1344" i="1"/>
  <c r="F1351" i="1" a="1"/>
  <c r="F1351" i="1" s="1"/>
  <c r="F1354" i="1" a="1"/>
  <c r="F1354" i="1" s="1"/>
  <c r="I1352" i="1" a="1"/>
  <c r="I1352" i="1"/>
  <c r="K1351" i="1" a="1"/>
  <c r="K1351" i="1"/>
  <c r="K1350" i="1" a="1"/>
  <c r="K1350" i="1" s="1"/>
  <c r="G1346" i="1" a="1"/>
  <c r="G1346" i="1" s="1"/>
  <c r="I1350" i="1" a="1"/>
  <c r="I1350" i="1" s="1"/>
  <c r="K1348" i="1" a="1"/>
  <c r="K1348" i="1" s="1"/>
  <c r="F1348" i="1" a="1"/>
  <c r="F1348" i="1"/>
  <c r="J1344" i="1" a="1"/>
  <c r="J1344" i="1" s="1"/>
  <c r="K1347" i="1" a="1"/>
  <c r="K1347" i="1" s="1"/>
  <c r="F1345" i="1" a="1"/>
  <c r="F1345" i="1"/>
  <c r="K1353" i="1" a="1"/>
  <c r="K1353" i="1" s="1"/>
  <c r="H1353" i="1" a="1"/>
  <c r="H1353" i="1" s="1"/>
  <c r="F1353" i="1" a="1"/>
  <c r="F1353" i="1"/>
  <c r="I1345" i="1" a="1"/>
  <c r="I1345" i="1"/>
  <c r="H1347" i="1" a="1"/>
  <c r="H1347" i="1" s="1"/>
  <c r="K1345" i="1" a="1"/>
  <c r="K1345" i="1" s="1"/>
  <c r="I1351" i="1" a="1"/>
  <c r="I1351" i="1" s="1"/>
  <c r="J1350" i="1" a="1"/>
  <c r="J1350" i="1" s="1"/>
  <c r="J1353" i="1" a="1"/>
  <c r="J1353" i="1" s="1"/>
  <c r="G1350" i="1" a="1"/>
  <c r="G1350" i="1" s="1"/>
  <c r="J1346" i="1" a="1"/>
  <c r="J1346" i="1" s="1"/>
  <c r="H1346" i="1" a="1"/>
  <c r="H1346" i="1"/>
  <c r="I1353" i="1" a="1"/>
  <c r="I1353" i="1" s="1"/>
  <c r="G1353" i="1" a="1"/>
  <c r="G1353" i="1" s="1"/>
  <c r="K1346" i="1" a="1"/>
  <c r="K1346" i="1"/>
  <c r="G1345" i="1" a="1"/>
  <c r="G1345" i="1"/>
  <c r="I1348" i="1" a="1"/>
  <c r="I1348" i="1" s="1"/>
  <c r="K1352" i="1" a="1"/>
  <c r="K1352" i="1" s="1"/>
  <c r="G1344" i="1" a="1"/>
  <c r="G1344" i="1" s="1"/>
  <c r="J1352" i="1" a="1"/>
  <c r="J1352" i="1" s="1"/>
  <c r="F1347" i="1" a="1"/>
  <c r="F1347" i="1"/>
  <c r="H1352" i="1" a="1"/>
  <c r="H1352" i="1" s="1"/>
  <c r="G1352" i="1" a="1"/>
  <c r="G1352" i="1" s="1"/>
  <c r="F1352" i="1" a="1"/>
  <c r="F1352" i="1"/>
  <c r="J1351" i="1" a="1"/>
  <c r="J1351" i="1" s="1"/>
  <c r="H1350" i="1" a="1"/>
  <c r="H1350" i="1" s="1"/>
  <c r="J1347" i="1" a="1"/>
  <c r="J1347" i="1"/>
  <c r="F1350" i="1" a="1"/>
  <c r="F1350" i="1"/>
  <c r="H1348" i="1" a="1"/>
  <c r="H1348" i="1" s="1"/>
  <c r="J1345" i="1" a="1"/>
  <c r="J1345" i="1" s="1"/>
  <c r="G1347" i="1" a="1"/>
  <c r="G1347" i="1" s="1"/>
  <c r="H1345" i="1" a="1"/>
  <c r="H1345" i="1" s="1"/>
  <c r="K1332" i="1" a="1"/>
  <c r="K1332" i="1" s="1"/>
  <c r="I1332" i="1" a="1"/>
  <c r="I1332" i="1" s="1"/>
  <c r="J1331" i="1" a="1"/>
  <c r="J1331" i="1" s="1"/>
  <c r="H1335" i="1" a="1"/>
  <c r="H1335" i="1"/>
  <c r="F1336" i="1" a="1"/>
  <c r="F1336" i="1" s="1"/>
  <c r="H1334" i="1" a="1"/>
  <c r="H1334" i="1" s="1"/>
  <c r="F1332" i="1" a="1"/>
  <c r="F1332" i="1"/>
  <c r="J1338" i="1" a="1"/>
  <c r="J1338" i="1"/>
  <c r="I1338" i="1" a="1"/>
  <c r="I1338" i="1" s="1"/>
  <c r="J1337" i="1" a="1"/>
  <c r="J1337" i="1" s="1"/>
  <c r="F1338" i="1" a="1"/>
  <c r="F1338" i="1" s="1"/>
  <c r="H1331" i="1" a="1"/>
  <c r="H1331" i="1" s="1"/>
  <c r="G1337" i="1" a="1"/>
  <c r="G1337" i="1"/>
  <c r="K1330" i="1" a="1"/>
  <c r="K1330" i="1" s="1"/>
  <c r="H1336" i="1" a="1"/>
  <c r="H1336" i="1" s="1"/>
  <c r="G1336" i="1" a="1"/>
  <c r="G1336" i="1"/>
  <c r="I1335" i="1" a="1"/>
  <c r="I1335" i="1" s="1"/>
  <c r="F1334" i="1" a="1"/>
  <c r="F1334" i="1" s="1"/>
  <c r="H1333" i="1" a="1"/>
  <c r="H1333" i="1"/>
  <c r="J1332" i="1" a="1"/>
  <c r="J1332" i="1"/>
  <c r="G1333" i="1" a="1"/>
  <c r="G1333" i="1" s="1"/>
  <c r="F1333" i="1" a="1"/>
  <c r="F1333" i="1" s="1"/>
  <c r="I1331" i="1" a="1"/>
  <c r="I1331" i="1" s="1"/>
  <c r="F1331" i="1" a="1"/>
  <c r="F1331" i="1" s="1"/>
  <c r="J1330" i="1" a="1"/>
  <c r="J1330" i="1" s="1"/>
  <c r="H1338" i="1" a="1"/>
  <c r="H1338" i="1" s="1"/>
  <c r="G1338" i="1" a="1"/>
  <c r="G1338" i="1" s="1"/>
  <c r="K1337" i="1" a="1"/>
  <c r="K1337" i="1"/>
  <c r="H1330" i="1" a="1"/>
  <c r="H1330" i="1" s="1"/>
  <c r="K1338" i="1" a="1"/>
  <c r="K1338" i="1" s="1"/>
  <c r="K1331" i="1" a="1"/>
  <c r="K1331" i="1"/>
  <c r="K1336" i="1" a="1"/>
  <c r="K1336" i="1"/>
  <c r="K1334" i="1" a="1"/>
  <c r="K1334" i="1" s="1"/>
  <c r="H1332" i="1" a="1"/>
  <c r="H1332" i="1" s="1"/>
  <c r="G1330" i="1" a="1"/>
  <c r="G1330" i="1" s="1"/>
  <c r="J1336" i="1" a="1"/>
  <c r="J1336" i="1" s="1"/>
  <c r="G1331" i="1" a="1"/>
  <c r="G1331" i="1"/>
  <c r="I1333" i="1" a="1"/>
  <c r="I1333" i="1" s="1"/>
  <c r="F1337" i="1" a="1"/>
  <c r="F1337" i="1" s="1"/>
  <c r="K1335" i="1" a="1"/>
  <c r="K1335" i="1"/>
  <c r="J1335" i="1" a="1"/>
  <c r="J1335" i="1" s="1"/>
  <c r="G1332" i="1" a="1"/>
  <c r="G1332" i="1" s="1"/>
  <c r="J1334" i="1" a="1"/>
  <c r="J1334" i="1"/>
  <c r="I1334" i="1" a="1"/>
  <c r="I1334" i="1"/>
  <c r="F1330" i="1" a="1"/>
  <c r="F1330" i="1" s="1"/>
  <c r="K1333" i="1" a="1"/>
  <c r="K1333" i="1" s="1"/>
  <c r="G1335" i="1" a="1"/>
  <c r="G1335" i="1" s="1"/>
  <c r="I1337" i="1" a="1"/>
  <c r="I1337" i="1" s="1"/>
  <c r="F1335" i="1" a="1"/>
  <c r="F1335" i="1" s="1"/>
  <c r="H1337" i="1" a="1"/>
  <c r="H1337" i="1" s="1"/>
  <c r="I1336" i="1" a="1"/>
  <c r="I1336" i="1" s="1"/>
  <c r="G1334" i="1" a="1"/>
  <c r="G1334" i="1"/>
  <c r="J1333" i="1" a="1"/>
  <c r="J1333" i="1" s="1"/>
  <c r="I1330" i="1" a="1"/>
  <c r="I1330" i="1" s="1"/>
  <c r="F1319" i="1" a="1"/>
  <c r="F1319" i="1"/>
  <c r="J1323" i="1" a="1"/>
  <c r="J1323" i="1"/>
  <c r="F1323" i="1" a="1"/>
  <c r="F1323" i="1" s="1"/>
  <c r="I1316" i="1" a="1"/>
  <c r="I1316" i="1" s="1"/>
  <c r="I1318" i="1" a="1"/>
  <c r="I1318" i="1" s="1"/>
  <c r="F1316" i="1" a="1"/>
  <c r="F1316" i="1" s="1"/>
  <c r="H1315" i="1" a="1"/>
  <c r="H1315" i="1"/>
  <c r="G1319" i="1" a="1"/>
  <c r="G1319" i="1" s="1"/>
  <c r="J1316" i="1" a="1"/>
  <c r="J1316" i="1" s="1"/>
  <c r="I1317" i="1" a="1"/>
  <c r="I1317" i="1"/>
  <c r="I1322" i="1" a="1"/>
  <c r="I1322" i="1" s="1"/>
  <c r="G1317" i="1" a="1"/>
  <c r="G1317" i="1" s="1"/>
  <c r="G1321" i="1" a="1"/>
  <c r="G1321" i="1"/>
  <c r="K1324" i="1" a="1"/>
  <c r="K1324" i="1"/>
  <c r="J1324" i="1" a="1"/>
  <c r="J1324" i="1" s="1"/>
  <c r="I1324" i="1" a="1"/>
  <c r="I1324" i="1" s="1"/>
  <c r="K1322" i="1" a="1"/>
  <c r="K1322" i="1" s="1"/>
  <c r="H1322" i="1" a="1"/>
  <c r="H1322" i="1" s="1"/>
  <c r="G1318" i="1" a="1"/>
  <c r="G1318" i="1" s="1"/>
  <c r="F1322" i="1" a="1"/>
  <c r="F1322" i="1" s="1"/>
  <c r="I1321" i="1" a="1"/>
  <c r="I1321" i="1" s="1"/>
  <c r="I1319" i="1" a="1"/>
  <c r="I1319" i="1" s="1"/>
  <c r="K1319" i="1" a="1"/>
  <c r="K1319" i="1" s="1"/>
  <c r="H1316" i="1" a="1"/>
  <c r="H1316" i="1" s="1"/>
  <c r="K1321" i="1" a="1"/>
  <c r="K1321" i="1"/>
  <c r="J1321" i="1" a="1"/>
  <c r="J1321" i="1" s="1"/>
  <c r="K1317" i="1" a="1"/>
  <c r="K1317" i="1" s="1"/>
  <c r="K1318" i="1" a="1"/>
  <c r="K1318" i="1" s="1"/>
  <c r="J1319" i="1" a="1"/>
  <c r="J1319" i="1" s="1"/>
  <c r="J1318" i="1" a="1"/>
  <c r="J1318" i="1" s="1"/>
  <c r="H1317" i="1" a="1"/>
  <c r="H1317" i="1"/>
  <c r="H1318" i="1" a="1"/>
  <c r="H1318" i="1" s="1"/>
  <c r="I1315" i="1" a="1"/>
  <c r="I1315" i="1" s="1"/>
  <c r="G1324" i="1" a="1"/>
  <c r="G1324" i="1" s="1"/>
  <c r="H1319" i="1" a="1"/>
  <c r="H1319" i="1" s="1"/>
  <c r="I1323" i="1" a="1"/>
  <c r="I1323" i="1" s="1"/>
  <c r="K1315" i="1" a="1"/>
  <c r="K1315" i="1"/>
  <c r="H1323" i="1" a="1"/>
  <c r="H1323" i="1" s="1"/>
  <c r="G1323" i="1" a="1"/>
  <c r="G1323" i="1" s="1"/>
  <c r="H1321" i="1" a="1"/>
  <c r="H1321" i="1" s="1"/>
  <c r="F1317" i="1" a="1"/>
  <c r="F1317" i="1" s="1"/>
  <c r="G1316" i="1" a="1"/>
  <c r="G1316" i="1" s="1"/>
  <c r="F1318" i="1" a="1"/>
  <c r="F1318" i="1" s="1"/>
  <c r="G1322" i="1" a="1"/>
  <c r="G1322" i="1" s="1"/>
  <c r="F1321" i="1" a="1"/>
  <c r="F1321" i="1" s="1"/>
  <c r="K1316" i="1" a="1"/>
  <c r="K1316" i="1" s="1"/>
  <c r="K1323" i="1" a="1"/>
  <c r="K1323" i="1" s="1"/>
  <c r="J1315" i="1" a="1"/>
  <c r="J1315" i="1" s="1"/>
  <c r="H1324" i="1" a="1"/>
  <c r="H1324" i="1"/>
  <c r="J1317" i="1" a="1"/>
  <c r="J1317" i="1" s="1"/>
  <c r="F1324" i="1" a="1"/>
  <c r="F1324" i="1" s="1"/>
  <c r="J1322" i="1" a="1"/>
  <c r="J1322" i="1" s="1"/>
  <c r="K1257" i="1" a="1"/>
  <c r="K1257" i="1" s="1"/>
  <c r="F1258" i="1" a="1"/>
  <c r="F1258" i="1" s="1"/>
  <c r="F1256" i="1" a="1"/>
  <c r="F1256" i="1"/>
  <c r="H1257" i="1" a="1"/>
  <c r="H1257" i="1" s="1"/>
  <c r="I1260" i="1" a="1"/>
  <c r="I1260" i="1" s="1"/>
  <c r="J1261" i="1" a="1"/>
  <c r="J1261" i="1" s="1"/>
  <c r="H1261" i="1" a="1"/>
  <c r="H1261" i="1" s="1"/>
  <c r="F1261" i="1" a="1"/>
  <c r="F1261" i="1" s="1"/>
  <c r="J1260" i="1" a="1"/>
  <c r="J1260" i="1"/>
  <c r="I1255" i="1" a="1"/>
  <c r="I1255" i="1" s="1"/>
  <c r="H1260" i="1" a="1"/>
  <c r="H1260" i="1" s="1"/>
  <c r="J1256" i="1" a="1"/>
  <c r="J1256" i="1" s="1"/>
  <c r="H1259" i="1" a="1"/>
  <c r="H1259" i="1" s="1"/>
  <c r="J1257" i="1" a="1"/>
  <c r="J1257" i="1" s="1"/>
  <c r="G1258" i="1" a="1"/>
  <c r="G1258" i="1"/>
  <c r="G1257" i="1" a="1"/>
  <c r="G1257" i="1"/>
  <c r="I1257" i="1" a="1"/>
  <c r="I1257" i="1" s="1"/>
  <c r="F1257" i="1" a="1"/>
  <c r="F1257" i="1" s="1"/>
  <c r="K1256" i="1" a="1"/>
  <c r="K1256" i="1"/>
  <c r="I1256" i="1" a="1"/>
  <c r="I1256" i="1" s="1"/>
  <c r="G1255" i="1" a="1"/>
  <c r="G1255" i="1"/>
  <c r="F1315" i="1" a="1"/>
  <c r="F1315" i="1"/>
  <c r="K1260" i="1" a="1"/>
  <c r="K1260" i="1" s="1"/>
  <c r="G1259" i="1" a="1"/>
  <c r="G1259" i="1"/>
  <c r="J1255" i="1" a="1"/>
  <c r="J1255" i="1"/>
  <c r="F1260" i="1" a="1"/>
  <c r="F1260" i="1"/>
  <c r="I1259" i="1" a="1"/>
  <c r="I1259" i="1"/>
  <c r="K1258" i="1" a="1"/>
  <c r="K1258" i="1"/>
  <c r="K1261" i="1" a="1"/>
  <c r="K1261" i="1" s="1"/>
  <c r="K1255" i="1" a="1"/>
  <c r="K1255" i="1"/>
  <c r="K1259" i="1" a="1"/>
  <c r="K1259" i="1"/>
  <c r="J1259" i="1" a="1"/>
  <c r="J1259" i="1" s="1"/>
  <c r="H1256" i="1" a="1"/>
  <c r="H1256" i="1"/>
  <c r="G1315" i="1" a="1"/>
  <c r="G1315" i="1"/>
  <c r="H1255" i="1" a="1"/>
  <c r="H1255" i="1" s="1"/>
  <c r="I1258" i="1" a="1"/>
  <c r="I1258" i="1" s="1"/>
  <c r="F1259" i="1" a="1"/>
  <c r="F1259" i="1"/>
  <c r="G1256" i="1" a="1"/>
  <c r="G1256" i="1"/>
  <c r="G1261" i="1" a="1"/>
  <c r="G1261" i="1"/>
  <c r="G1260" i="1" a="1"/>
  <c r="G1260" i="1"/>
  <c r="J1258" i="1" a="1"/>
  <c r="J1258" i="1" s="1"/>
  <c r="H1258" i="1" a="1"/>
  <c r="H1258" i="1"/>
  <c r="I1261" i="1" a="1"/>
  <c r="I1261" i="1"/>
  <c r="F1255" i="1" a="1"/>
  <c r="F1255" i="1" s="1"/>
  <c r="J1254" i="1" a="1"/>
  <c r="J1254" i="1" s="1"/>
  <c r="G1254" i="1" a="1"/>
  <c r="G1254" i="1"/>
  <c r="I1253" i="1" a="1"/>
  <c r="I1253" i="1" s="1"/>
  <c r="I1252" i="1" a="1"/>
  <c r="I1252" i="1" s="1"/>
  <c r="F1249" i="1" a="1"/>
  <c r="F1249" i="1"/>
  <c r="J1248" i="1" a="1"/>
  <c r="J1248" i="1"/>
  <c r="I1244" i="1" a="1"/>
  <c r="I1244" i="1"/>
  <c r="H1252" i="1" a="1"/>
  <c r="H1252" i="1"/>
  <c r="J1251" i="1" a="1"/>
  <c r="J1251" i="1" s="1"/>
  <c r="H1247" i="1" a="1"/>
  <c r="H1247" i="1" s="1"/>
  <c r="G1252" i="1" a="1"/>
  <c r="G1252" i="1"/>
  <c r="K1251" i="1" a="1"/>
  <c r="K1251" i="1"/>
  <c r="K1247" i="1" a="1"/>
  <c r="K1247" i="1" s="1"/>
  <c r="I1251" i="1" a="1"/>
  <c r="I1251" i="1"/>
  <c r="K1246" i="1" a="1"/>
  <c r="K1246" i="1" s="1"/>
  <c r="G1245" i="1" a="1"/>
  <c r="G1245" i="1" s="1"/>
  <c r="H1251" i="1" a="1"/>
  <c r="H1251" i="1"/>
  <c r="H1245" i="1" a="1"/>
  <c r="H1245" i="1" s="1"/>
  <c r="K1250" i="1" a="1"/>
  <c r="K1250" i="1"/>
  <c r="I1250" i="1" a="1"/>
  <c r="I1250" i="1"/>
  <c r="K1244" i="1" a="1"/>
  <c r="K1244" i="1" s="1"/>
  <c r="K1245" i="1" a="1"/>
  <c r="K1245" i="1" s="1"/>
  <c r="F1250" i="1" a="1"/>
  <c r="F1250" i="1"/>
  <c r="I1248" i="1" a="1"/>
  <c r="I1248" i="1"/>
  <c r="G1247" i="1" a="1"/>
  <c r="G1247" i="1"/>
  <c r="F1246" i="1" a="1"/>
  <c r="F1246" i="1"/>
  <c r="J1247" i="1" a="1"/>
  <c r="J1247" i="1" s="1"/>
  <c r="J1246" i="1" a="1"/>
  <c r="J1246" i="1"/>
  <c r="I1246" i="1" a="1"/>
  <c r="I1246" i="1"/>
  <c r="F1254" i="1" a="1"/>
  <c r="F1254" i="1" s="1"/>
  <c r="K1253" i="1" a="1"/>
  <c r="K1253" i="1" s="1"/>
  <c r="G1246" i="1" a="1"/>
  <c r="G1246" i="1"/>
  <c r="K1252" i="1" a="1"/>
  <c r="K1252" i="1" s="1"/>
  <c r="J1249" i="1" a="1"/>
  <c r="J1249" i="1" s="1"/>
  <c r="F1251" i="1" a="1"/>
  <c r="F1251" i="1"/>
  <c r="H1250" i="1" a="1"/>
  <c r="H1250" i="1" s="1"/>
  <c r="G1250" i="1" a="1"/>
  <c r="G1250" i="1"/>
  <c r="H1248" i="1" a="1"/>
  <c r="H1248" i="1"/>
  <c r="F1247" i="1" a="1"/>
  <c r="F1247" i="1" s="1"/>
  <c r="K1254" i="1" a="1"/>
  <c r="K1254" i="1"/>
  <c r="K1248" i="1" a="1"/>
  <c r="K1248" i="1"/>
  <c r="I1254" i="1" a="1"/>
  <c r="I1254" i="1" s="1"/>
  <c r="G1253" i="1" a="1"/>
  <c r="G1253" i="1" s="1"/>
  <c r="G1249" i="1" a="1"/>
  <c r="G1249" i="1" s="1"/>
  <c r="K1249" i="1" a="1"/>
  <c r="K1249" i="1" s="1"/>
  <c r="F1248" i="1" a="1"/>
  <c r="F1248" i="1" s="1"/>
  <c r="J1245" i="1" a="1"/>
  <c r="J1245" i="1" s="1"/>
  <c r="I1245" i="1" a="1"/>
  <c r="I1245" i="1" s="1"/>
  <c r="I1249" i="1" a="1"/>
  <c r="I1249" i="1" s="1"/>
  <c r="F1253" i="1" a="1"/>
  <c r="F1253" i="1"/>
  <c r="H1254" i="1" a="1"/>
  <c r="H1254" i="1" s="1"/>
  <c r="G1248" i="1" a="1"/>
  <c r="G1248" i="1"/>
  <c r="I1247" i="1" a="1"/>
  <c r="I1247" i="1"/>
  <c r="H1246" i="1" a="1"/>
  <c r="H1246" i="1"/>
  <c r="J1244" i="1" a="1"/>
  <c r="J1244" i="1" s="1"/>
  <c r="F1245" i="1" a="1"/>
  <c r="F1245" i="1" s="1"/>
  <c r="J1253" i="1" a="1"/>
  <c r="J1253" i="1" s="1"/>
  <c r="G1251" i="1" a="1"/>
  <c r="G1251" i="1"/>
  <c r="J1252" i="1" a="1"/>
  <c r="J1252" i="1" s="1"/>
  <c r="H1253" i="1" a="1"/>
  <c r="H1253" i="1" s="1"/>
  <c r="F1252" i="1" a="1"/>
  <c r="F1252" i="1" s="1"/>
  <c r="J1250" i="1" a="1"/>
  <c r="J1250" i="1"/>
  <c r="H1249" i="1" a="1"/>
  <c r="H1249" i="1" s="1"/>
  <c r="K1237" i="1" a="1"/>
  <c r="K1237" i="1" s="1"/>
  <c r="G1234" i="1" a="1"/>
  <c r="G1234" i="1"/>
  <c r="I1237" i="1" a="1"/>
  <c r="I1237" i="1"/>
  <c r="J1240" i="1" a="1"/>
  <c r="J1240" i="1"/>
  <c r="H1239" i="1" a="1"/>
  <c r="H1239" i="1" s="1"/>
  <c r="I1236" i="1" a="1"/>
  <c r="I1236" i="1" s="1"/>
  <c r="K1235" i="1" a="1"/>
  <c r="K1235" i="1"/>
  <c r="H1240" i="1" a="1"/>
  <c r="H1240" i="1"/>
  <c r="F1236" i="1" a="1"/>
  <c r="F1236" i="1" s="1"/>
  <c r="F1240" i="1" a="1"/>
  <c r="F1240" i="1" s="1"/>
  <c r="H1238" i="1" a="1"/>
  <c r="H1238" i="1" s="1"/>
  <c r="K1238" i="1" a="1"/>
  <c r="K1238" i="1" s="1"/>
  <c r="G1243" i="1" a="1"/>
  <c r="G1243" i="1" s="1"/>
  <c r="J1238" i="1" a="1"/>
  <c r="J1238" i="1" s="1"/>
  <c r="J1243" i="1" a="1"/>
  <c r="J1243" i="1"/>
  <c r="G1238" i="1" a="1"/>
  <c r="G1238" i="1"/>
  <c r="F1239" i="1" a="1"/>
  <c r="F1239" i="1"/>
  <c r="J1241" i="1" a="1"/>
  <c r="J1241" i="1" s="1"/>
  <c r="G1242" i="1" a="1"/>
  <c r="G1242" i="1"/>
  <c r="J1239" i="1" a="1"/>
  <c r="J1239" i="1"/>
  <c r="F1234" i="1" a="1"/>
  <c r="F1234" i="1"/>
  <c r="F1242" i="1" a="1"/>
  <c r="F1242" i="1" s="1"/>
  <c r="I1240" i="1" a="1"/>
  <c r="I1240" i="1" s="1"/>
  <c r="G1239" i="1" a="1"/>
  <c r="G1239" i="1" s="1"/>
  <c r="J1237" i="1" a="1"/>
  <c r="J1237" i="1" s="1"/>
  <c r="H1237" i="1" a="1"/>
  <c r="H1237" i="1" s="1"/>
  <c r="H1236" i="1" a="1"/>
  <c r="H1236" i="1" s="1"/>
  <c r="J1234" i="1" a="1"/>
  <c r="J1234" i="1"/>
  <c r="G1236" i="1" a="1"/>
  <c r="G1236" i="1"/>
  <c r="F1235" i="1" a="1"/>
  <c r="F1235" i="1" s="1"/>
  <c r="K1236" i="1" a="1"/>
  <c r="K1236" i="1" s="1"/>
  <c r="I1238" i="1" a="1"/>
  <c r="I1238" i="1"/>
  <c r="F1237" i="1" a="1"/>
  <c r="F1237" i="1"/>
  <c r="H1235" i="1" a="1"/>
  <c r="H1235" i="1"/>
  <c r="H1234" i="1" a="1"/>
  <c r="H1234" i="1" s="1"/>
  <c r="H1244" i="1" a="1"/>
  <c r="H1244" i="1" s="1"/>
  <c r="I1242" i="1" a="1"/>
  <c r="I1242" i="1"/>
  <c r="I1235" i="1" a="1"/>
  <c r="I1235" i="1" s="1"/>
  <c r="I1234" i="1" a="1"/>
  <c r="I1234" i="1" s="1"/>
  <c r="G1244" i="1" a="1"/>
  <c r="G1244" i="1" s="1"/>
  <c r="F1244" i="1" a="1"/>
  <c r="F1244" i="1"/>
  <c r="I1243" i="1" a="1"/>
  <c r="I1243" i="1" s="1"/>
  <c r="G1237" i="1" a="1"/>
  <c r="G1237" i="1" s="1"/>
  <c r="K1243" i="1" a="1"/>
  <c r="K1243" i="1" s="1"/>
  <c r="H1243" i="1" a="1"/>
  <c r="H1243" i="1"/>
  <c r="G1241" i="1" a="1"/>
  <c r="G1241" i="1"/>
  <c r="I1239" i="1" a="1"/>
  <c r="I1239" i="1"/>
  <c r="J1236" i="1" a="1"/>
  <c r="J1236" i="1" s="1"/>
  <c r="F1243" i="1" a="1"/>
  <c r="F1243" i="1"/>
  <c r="F1241" i="1" a="1"/>
  <c r="F1241" i="1"/>
  <c r="G1235" i="1" a="1"/>
  <c r="G1235" i="1" s="1"/>
  <c r="K1233" i="1" a="1"/>
  <c r="K1233" i="1" s="1"/>
  <c r="K1242" i="1" a="1"/>
  <c r="K1242" i="1" s="1"/>
  <c r="J1235" i="1" a="1"/>
  <c r="J1235" i="1" s="1"/>
  <c r="H1242" i="1" a="1"/>
  <c r="H1242" i="1" s="1"/>
  <c r="J1242" i="1" a="1"/>
  <c r="J1242" i="1" s="1"/>
  <c r="K1239" i="1" a="1"/>
  <c r="K1239" i="1" s="1"/>
  <c r="F1238" i="1" a="1"/>
  <c r="F1238" i="1"/>
  <c r="K1241" i="1" a="1"/>
  <c r="K1241" i="1"/>
  <c r="I1241" i="1" a="1"/>
  <c r="I1241" i="1" s="1"/>
  <c r="K1234" i="1" a="1"/>
  <c r="K1234" i="1"/>
  <c r="H1241" i="1" a="1"/>
  <c r="H1241" i="1"/>
  <c r="K1240" i="1" a="1"/>
  <c r="K1240" i="1"/>
  <c r="G1240" i="1" a="1"/>
  <c r="G1240" i="1" s="1"/>
  <c r="K1227" i="1" a="1"/>
  <c r="K1227" i="1" s="1"/>
  <c r="I1226" i="1" a="1"/>
  <c r="I1226" i="1" s="1"/>
  <c r="G1232" i="1" a="1"/>
  <c r="G1232" i="1"/>
  <c r="J1231" i="1" a="1"/>
  <c r="J1231" i="1" s="1"/>
  <c r="J1230" i="1" a="1"/>
  <c r="J1230" i="1" s="1"/>
  <c r="I1228" i="1" a="1"/>
  <c r="I1228" i="1" s="1"/>
  <c r="G1225" i="1" a="1"/>
  <c r="G1225" i="1"/>
  <c r="G1224" i="1" a="1"/>
  <c r="G1224" i="1" s="1"/>
  <c r="F1227" i="1" a="1"/>
  <c r="F1227" i="1" s="1"/>
  <c r="H1226" i="1" a="1"/>
  <c r="H1226" i="1"/>
  <c r="G1226" i="1" a="1"/>
  <c r="G1226" i="1"/>
  <c r="G1223" i="1" a="1"/>
  <c r="G1223" i="1"/>
  <c r="I1229" i="1" a="1"/>
  <c r="I1229" i="1" s="1"/>
  <c r="K1228" i="1" a="1"/>
  <c r="K1228" i="1" s="1"/>
  <c r="H1227" i="1" a="1"/>
  <c r="H1227" i="1"/>
  <c r="K1225" i="1" a="1"/>
  <c r="K1225" i="1"/>
  <c r="F1226" i="1" a="1"/>
  <c r="F1226" i="1" s="1"/>
  <c r="K1223" i="1" a="1"/>
  <c r="K1223" i="1" s="1"/>
  <c r="K1226" i="1" a="1"/>
  <c r="K1226" i="1" s="1"/>
  <c r="G1229" i="1" a="1"/>
  <c r="G1229" i="1" s="1"/>
  <c r="J1229" i="1" a="1"/>
  <c r="J1229" i="1" s="1"/>
  <c r="F1229" i="1" a="1"/>
  <c r="F1229" i="1" s="1"/>
  <c r="J1233" i="1" a="1"/>
  <c r="J1233" i="1"/>
  <c r="I1232" i="1" a="1"/>
  <c r="I1232" i="1"/>
  <c r="K1230" i="1" a="1"/>
  <c r="K1230" i="1"/>
  <c r="G1228" i="1" a="1"/>
  <c r="G1228" i="1" s="1"/>
  <c r="H1229" i="1" a="1"/>
  <c r="H1229" i="1" s="1"/>
  <c r="H1228" i="1" a="1"/>
  <c r="H1228" i="1"/>
  <c r="F1230" i="1" a="1"/>
  <c r="F1230" i="1"/>
  <c r="I1223" i="1" a="1"/>
  <c r="I1223" i="1" s="1"/>
  <c r="H1224" i="1" a="1"/>
  <c r="H1224" i="1" s="1"/>
  <c r="F1228" i="1" a="1"/>
  <c r="F1228" i="1" s="1"/>
  <c r="F1232" i="1" a="1"/>
  <c r="F1232" i="1" s="1"/>
  <c r="I1230" i="1" a="1"/>
  <c r="I1230" i="1" s="1"/>
  <c r="I1233" i="1" a="1"/>
  <c r="I1233" i="1" s="1"/>
  <c r="H1233" i="1" a="1"/>
  <c r="H1233" i="1"/>
  <c r="H1230" i="1" a="1"/>
  <c r="H1230" i="1"/>
  <c r="G1227" i="1" a="1"/>
  <c r="G1227" i="1" s="1"/>
  <c r="F1224" i="1" a="1"/>
  <c r="F1224" i="1" s="1"/>
  <c r="G1233" i="1" a="1"/>
  <c r="G1233" i="1" s="1"/>
  <c r="K1231" i="1" a="1"/>
  <c r="K1231" i="1"/>
  <c r="F1233" i="1" a="1"/>
  <c r="F1233" i="1"/>
  <c r="J1227" i="1" a="1"/>
  <c r="J1227" i="1" s="1"/>
  <c r="H1223" i="1" a="1"/>
  <c r="H1223" i="1" s="1"/>
  <c r="I1231" i="1" a="1"/>
  <c r="I1231" i="1"/>
  <c r="H1225" i="1" a="1"/>
  <c r="H1225" i="1" s="1"/>
  <c r="K1232" i="1" a="1"/>
  <c r="K1232" i="1" s="1"/>
  <c r="H1231" i="1" a="1"/>
  <c r="H1231" i="1" s="1"/>
  <c r="J1232" i="1" a="1"/>
  <c r="J1232" i="1"/>
  <c r="F1225" i="1" a="1"/>
  <c r="F1225" i="1" s="1"/>
  <c r="I1224" i="1" a="1"/>
  <c r="I1224" i="1" s="1"/>
  <c r="H1232" i="1" a="1"/>
  <c r="H1232" i="1" s="1"/>
  <c r="G1231" i="1" a="1"/>
  <c r="G1231" i="1" s="1"/>
  <c r="I1225" i="1" a="1"/>
  <c r="I1225" i="1"/>
  <c r="J1225" i="1" a="1"/>
  <c r="J1225" i="1"/>
  <c r="J1228" i="1" a="1"/>
  <c r="J1228" i="1" s="1"/>
  <c r="I1227" i="1" a="1"/>
  <c r="I1227" i="1"/>
  <c r="K1229" i="1" a="1"/>
  <c r="K1229" i="1"/>
  <c r="K1224" i="1" a="1"/>
  <c r="K1224" i="1" s="1"/>
  <c r="F1231" i="1" a="1"/>
  <c r="F1231" i="1" s="1"/>
  <c r="G1230" i="1" a="1"/>
  <c r="G1230" i="1" s="1"/>
  <c r="J1226" i="1" a="1"/>
  <c r="J1226" i="1" s="1"/>
  <c r="J1224" i="1" a="1"/>
  <c r="J1224" i="1" s="1"/>
  <c r="J1223" i="1" a="1"/>
  <c r="J1223" i="1" s="1"/>
  <c r="G1213" i="1" a="1"/>
  <c r="G1213" i="1" s="1"/>
  <c r="F1220" i="1" a="1"/>
  <c r="F1220" i="1" s="1"/>
  <c r="K1219" i="1" a="1"/>
  <c r="K1219" i="1"/>
  <c r="K1218" i="1" a="1"/>
  <c r="K1218" i="1" s="1"/>
  <c r="K1217" i="1" a="1"/>
  <c r="K1217" i="1"/>
  <c r="G1217" i="1" a="1"/>
  <c r="G1217" i="1"/>
  <c r="I1216" i="1" a="1"/>
  <c r="I1216" i="1"/>
  <c r="I1215" i="1" a="1"/>
  <c r="I1215" i="1" s="1"/>
  <c r="F1217" i="1" a="1"/>
  <c r="F1217" i="1" s="1"/>
  <c r="H1219" i="1" a="1"/>
  <c r="H1219" i="1" s="1"/>
  <c r="J1216" i="1" a="1"/>
  <c r="J1216" i="1"/>
  <c r="K1215" i="1" a="1"/>
  <c r="K1215" i="1" s="1"/>
  <c r="F1222" i="1" a="1"/>
  <c r="F1222" i="1" s="1"/>
  <c r="F1221" i="1" a="1"/>
  <c r="F1221" i="1" s="1"/>
  <c r="K1214" i="1" a="1"/>
  <c r="K1214" i="1" s="1"/>
  <c r="J1217" i="1" a="1"/>
  <c r="J1217" i="1" s="1"/>
  <c r="J1218" i="1" a="1"/>
  <c r="J1218" i="1" s="1"/>
  <c r="F1213" i="1" a="1"/>
  <c r="F1213" i="1"/>
  <c r="H1218" i="1" a="1"/>
  <c r="H1218" i="1"/>
  <c r="J1215" i="1" a="1"/>
  <c r="J1215" i="1"/>
  <c r="K1220" i="1" a="1"/>
  <c r="K1220" i="1" s="1"/>
  <c r="F1223" i="1" a="1"/>
  <c r="F1223" i="1" s="1"/>
  <c r="K1213" i="1" a="1"/>
  <c r="K1213" i="1"/>
  <c r="G1222" i="1" a="1"/>
  <c r="G1222" i="1"/>
  <c r="K1222" i="1" a="1"/>
  <c r="K1222" i="1" s="1"/>
  <c r="G1215" i="1" a="1"/>
  <c r="G1215" i="1" s="1"/>
  <c r="I1214" i="1" a="1"/>
  <c r="I1214" i="1" s="1"/>
  <c r="J1222" i="1" a="1"/>
  <c r="J1222" i="1" s="1"/>
  <c r="F1218" i="1" a="1"/>
  <c r="F1218" i="1" s="1"/>
  <c r="J1219" i="1" a="1"/>
  <c r="J1219" i="1" s="1"/>
  <c r="J1214" i="1" a="1"/>
  <c r="J1214" i="1"/>
  <c r="I1213" i="1" a="1"/>
  <c r="I1213" i="1" s="1"/>
  <c r="G1216" i="1" a="1"/>
  <c r="G1216" i="1"/>
  <c r="G1214" i="1" a="1"/>
  <c r="G1214" i="1" s="1"/>
  <c r="G1219" i="1" a="1"/>
  <c r="G1219" i="1" s="1"/>
  <c r="H1215" i="1" a="1"/>
  <c r="H1215" i="1"/>
  <c r="F1214" i="1" a="1"/>
  <c r="F1214" i="1"/>
  <c r="I1222" i="1" a="1"/>
  <c r="I1222" i="1" s="1"/>
  <c r="H1222" i="1" a="1"/>
  <c r="H1222" i="1" s="1"/>
  <c r="K1216" i="1" a="1"/>
  <c r="K1216" i="1" s="1"/>
  <c r="H1221" i="1" a="1"/>
  <c r="H1221" i="1" s="1"/>
  <c r="I1217" i="1" a="1"/>
  <c r="I1217" i="1" s="1"/>
  <c r="I1219" i="1" a="1"/>
  <c r="I1219" i="1" s="1"/>
  <c r="J1213" i="1" a="1"/>
  <c r="J1213" i="1"/>
  <c r="K1221" i="1" a="1"/>
  <c r="K1221" i="1" s="1"/>
  <c r="J1221" i="1" a="1"/>
  <c r="J1221" i="1" s="1"/>
  <c r="I1221" i="1" a="1"/>
  <c r="I1221" i="1" s="1"/>
  <c r="F1219" i="1" a="1"/>
  <c r="F1219" i="1" s="1"/>
  <c r="H1217" i="1" a="1"/>
  <c r="H1217" i="1"/>
  <c r="G1221" i="1" a="1"/>
  <c r="G1221" i="1"/>
  <c r="J1220" i="1" a="1"/>
  <c r="J1220" i="1" s="1"/>
  <c r="I1220" i="1" a="1"/>
  <c r="I1220" i="1" s="1"/>
  <c r="H1216" i="1" a="1"/>
  <c r="H1216" i="1"/>
  <c r="F1215" i="1" a="1"/>
  <c r="F1215" i="1" s="1"/>
  <c r="H1220" i="1" a="1"/>
  <c r="H1220" i="1" s="1"/>
  <c r="G1220" i="1" a="1"/>
  <c r="G1220" i="1" s="1"/>
  <c r="F1216" i="1" a="1"/>
  <c r="F1216" i="1"/>
  <c r="I1218" i="1" a="1"/>
  <c r="I1218" i="1" s="1"/>
  <c r="G1218" i="1" a="1"/>
  <c r="G1218" i="1" s="1"/>
  <c r="H1214" i="1" a="1"/>
  <c r="H1214" i="1" s="1"/>
  <c r="H1213" i="1" a="1"/>
  <c r="H1213" i="1" s="1"/>
  <c r="J1199" i="1" a="1"/>
  <c r="J1199" i="1"/>
  <c r="K1200" i="1" a="1"/>
  <c r="K1200" i="1"/>
  <c r="F1212" i="1" a="1"/>
  <c r="F1212" i="1" s="1"/>
  <c r="G1209" i="1" a="1"/>
  <c r="G1209" i="1" s="1"/>
  <c r="F1209" i="1" a="1"/>
  <c r="F1209" i="1"/>
  <c r="G1199" i="1" a="1"/>
  <c r="G1199" i="1" s="1"/>
  <c r="I1207" i="1" a="1"/>
  <c r="I1207" i="1" s="1"/>
  <c r="H1206" i="1" a="1"/>
  <c r="H1206" i="1" s="1"/>
  <c r="K1210" i="1" a="1"/>
  <c r="K1210" i="1" s="1"/>
  <c r="F1207" i="1" a="1"/>
  <c r="F1207" i="1" s="1"/>
  <c r="G1200" i="1" a="1"/>
  <c r="G1200" i="1"/>
  <c r="J1210" i="1" a="1"/>
  <c r="J1210" i="1" s="1"/>
  <c r="K1206" i="1" a="1"/>
  <c r="K1206" i="1" s="1"/>
  <c r="G1206" i="1" a="1"/>
  <c r="G1206" i="1"/>
  <c r="H1210" i="1" a="1"/>
  <c r="H1210" i="1" s="1"/>
  <c r="J1209" i="1" a="1"/>
  <c r="J1209" i="1"/>
  <c r="G1207" i="1" a="1"/>
  <c r="G1207" i="1" s="1"/>
  <c r="H1208" i="1" a="1"/>
  <c r="H1208" i="1"/>
  <c r="J1208" i="1" a="1"/>
  <c r="J1208" i="1" s="1"/>
  <c r="H1209" i="1" a="1"/>
  <c r="H1209" i="1" s="1"/>
  <c r="F1199" i="1" a="1"/>
  <c r="F1199" i="1" s="1"/>
  <c r="K1208" i="1" a="1"/>
  <c r="K1208" i="1"/>
  <c r="J1207" i="1" a="1"/>
  <c r="J1207" i="1" s="1"/>
  <c r="G1208" i="1" a="1"/>
  <c r="G1208" i="1"/>
  <c r="I1209" i="1" a="1"/>
  <c r="I1209" i="1" s="1"/>
  <c r="F1208" i="1" a="1"/>
  <c r="F1208" i="1" s="1"/>
  <c r="K1207" i="1" a="1"/>
  <c r="K1207" i="1" s="1"/>
  <c r="J1206" i="1" a="1"/>
  <c r="J1206" i="1" s="1"/>
  <c r="F1200" i="1" a="1"/>
  <c r="F1200" i="1"/>
  <c r="K1198" i="1" a="1"/>
  <c r="K1198" i="1" s="1"/>
  <c r="K1199" i="1" a="1"/>
  <c r="K1199" i="1"/>
  <c r="H1199" i="1" a="1"/>
  <c r="H1199" i="1" s="1"/>
  <c r="F1210" i="1" a="1"/>
  <c r="F1210" i="1" s="1"/>
  <c r="J1200" i="1" a="1"/>
  <c r="J1200" i="1"/>
  <c r="I1208" i="1" a="1"/>
  <c r="I1208" i="1"/>
  <c r="H1207" i="1" a="1"/>
  <c r="H1207" i="1" s="1"/>
  <c r="J1198" i="1" a="1"/>
  <c r="J1198" i="1"/>
  <c r="K1212" i="1" a="1"/>
  <c r="K1212" i="1" s="1"/>
  <c r="I1200" i="1" a="1"/>
  <c r="I1200" i="1" s="1"/>
  <c r="I1206" i="1" a="1"/>
  <c r="I1206" i="1" s="1"/>
  <c r="K1209" i="1" a="1"/>
  <c r="K1209" i="1" s="1"/>
  <c r="G1210" i="1" a="1"/>
  <c r="G1210" i="1"/>
  <c r="J1212" i="1" a="1"/>
  <c r="J1212" i="1" s="1"/>
  <c r="I1212" i="1" a="1"/>
  <c r="I1212" i="1"/>
  <c r="G1212" i="1" a="1"/>
  <c r="G1212" i="1" s="1"/>
  <c r="I1199" i="1" a="1"/>
  <c r="I1199" i="1" s="1"/>
  <c r="H1200" i="1" a="1"/>
  <c r="H1200" i="1"/>
  <c r="H1212" i="1" a="1"/>
  <c r="H1212" i="1"/>
  <c r="I1210" i="1" a="1"/>
  <c r="I1210" i="1" s="1"/>
  <c r="F1206" i="1" a="1"/>
  <c r="F1206" i="1"/>
  <c r="J1188" i="1" a="1"/>
  <c r="J1188" i="1" s="1"/>
  <c r="G1189" i="1" a="1"/>
  <c r="G1189" i="1" s="1"/>
  <c r="I1197" i="1" a="1"/>
  <c r="I1197" i="1" s="1"/>
  <c r="H1197" i="1" a="1"/>
  <c r="H1197" i="1" s="1"/>
  <c r="J1196" i="1" a="1"/>
  <c r="J1196" i="1"/>
  <c r="G1190" i="1" a="1"/>
  <c r="G1190" i="1" s="1"/>
  <c r="H1194" i="1" a="1"/>
  <c r="H1194" i="1" s="1"/>
  <c r="H1196" i="1" a="1"/>
  <c r="H1196" i="1" s="1"/>
  <c r="F1189" i="1" a="1"/>
  <c r="F1189" i="1" s="1"/>
  <c r="K1193" i="1" a="1"/>
  <c r="K1193" i="1"/>
  <c r="H1195" i="1" a="1"/>
  <c r="H1195" i="1"/>
  <c r="F1194" i="1" a="1"/>
  <c r="F1194" i="1" s="1"/>
  <c r="F1196" i="1" a="1"/>
  <c r="F1196" i="1" s="1"/>
  <c r="H1192" i="1" a="1"/>
  <c r="H1192" i="1"/>
  <c r="G1197" i="1" a="1"/>
  <c r="G1197" i="1" s="1"/>
  <c r="F1197" i="1" a="1"/>
  <c r="F1197" i="1" s="1"/>
  <c r="I1195" i="1" a="1"/>
  <c r="I1195" i="1" s="1"/>
  <c r="I1191" i="1" a="1"/>
  <c r="I1191" i="1"/>
  <c r="K1196" i="1" a="1"/>
  <c r="K1196" i="1" s="1"/>
  <c r="I1196" i="1" a="1"/>
  <c r="I1196" i="1"/>
  <c r="H1189" i="1" a="1"/>
  <c r="H1189" i="1" s="1"/>
  <c r="G1195" i="1" a="1"/>
  <c r="G1195" i="1" s="1"/>
  <c r="G1191" i="1" a="1"/>
  <c r="G1191" i="1"/>
  <c r="G1194" i="1" a="1"/>
  <c r="G1194" i="1"/>
  <c r="K1194" i="1" a="1"/>
  <c r="K1194" i="1" s="1"/>
  <c r="I1193" i="1" a="1"/>
  <c r="I1193" i="1" s="1"/>
  <c r="H1193" i="1" a="1"/>
  <c r="H1193" i="1"/>
  <c r="J1190" i="1" a="1"/>
  <c r="J1190" i="1" s="1"/>
  <c r="H1191" i="1" a="1"/>
  <c r="H1191" i="1" s="1"/>
  <c r="J1192" i="1" a="1"/>
  <c r="J1192" i="1" s="1"/>
  <c r="I1192" i="1" a="1"/>
  <c r="I1192" i="1" s="1"/>
  <c r="G1196" i="1" a="1"/>
  <c r="G1196" i="1" s="1"/>
  <c r="F1195" i="1" a="1"/>
  <c r="F1195" i="1"/>
  <c r="K1195" i="1" a="1"/>
  <c r="K1195" i="1" s="1"/>
  <c r="J1195" i="1" a="1"/>
  <c r="J1195" i="1" s="1"/>
  <c r="G1193" i="1" a="1"/>
  <c r="G1193" i="1"/>
  <c r="G1192" i="1" a="1"/>
  <c r="G1192" i="1" s="1"/>
  <c r="F1193" i="1" a="1"/>
  <c r="F1193" i="1"/>
  <c r="I1188" i="1" a="1"/>
  <c r="I1188" i="1" s="1"/>
  <c r="K1191" i="1" a="1"/>
  <c r="K1191" i="1"/>
  <c r="J1189" i="1" a="1"/>
  <c r="J1189" i="1" s="1"/>
  <c r="H1188" i="1" a="1"/>
  <c r="H1188" i="1" s="1"/>
  <c r="F1191" i="1" a="1"/>
  <c r="F1191" i="1" s="1"/>
  <c r="F1192" i="1" a="1"/>
  <c r="F1192" i="1"/>
  <c r="I1189" i="1" a="1"/>
  <c r="I1189" i="1" s="1"/>
  <c r="G1188" i="1" a="1"/>
  <c r="G1188" i="1"/>
  <c r="K1192" i="1" a="1"/>
  <c r="K1192" i="1" s="1"/>
  <c r="I1198" i="1" a="1"/>
  <c r="I1198" i="1" s="1"/>
  <c r="H1198" i="1" a="1"/>
  <c r="H1198" i="1" s="1"/>
  <c r="G1198" i="1" a="1"/>
  <c r="G1198" i="1" s="1"/>
  <c r="F1198" i="1" a="1"/>
  <c r="F1198" i="1"/>
  <c r="K1197" i="1" a="1"/>
  <c r="K1197" i="1" s="1"/>
  <c r="F1190" i="1" a="1"/>
  <c r="F1190" i="1"/>
  <c r="J1194" i="1" a="1"/>
  <c r="J1194" i="1" s="1"/>
  <c r="J1197" i="1" a="1"/>
  <c r="J1197" i="1" s="1"/>
  <c r="H1190" i="1" a="1"/>
  <c r="H1190" i="1"/>
  <c r="I1194" i="1" a="1"/>
  <c r="I1194" i="1"/>
  <c r="J1193" i="1" a="1"/>
  <c r="J1193" i="1" s="1"/>
  <c r="I1190" i="1" a="1"/>
  <c r="I1190" i="1"/>
  <c r="J1191" i="1" a="1"/>
  <c r="J1191" i="1" s="1"/>
  <c r="K1190" i="1" a="1"/>
  <c r="K1190" i="1" s="1"/>
  <c r="F1188" i="1" a="1"/>
  <c r="F1188" i="1" s="1"/>
  <c r="K1189" i="1" a="1"/>
  <c r="K1189" i="1" s="1"/>
  <c r="K1188" i="1" a="1"/>
  <c r="K1188" i="1"/>
  <c r="G1176" i="1" a="1"/>
  <c r="G1176" i="1" s="1"/>
  <c r="K1186" i="1" a="1"/>
  <c r="K1186" i="1"/>
  <c r="J1186" i="1" a="1"/>
  <c r="J1186" i="1" s="1"/>
  <c r="F1184" i="1" a="1"/>
  <c r="F1184" i="1" s="1"/>
  <c r="I1186" i="1" a="1"/>
  <c r="I1186" i="1"/>
  <c r="G1184" i="1" a="1"/>
  <c r="G1184" i="1"/>
  <c r="H1186" i="1" a="1"/>
  <c r="H1186" i="1" s="1"/>
  <c r="G1186" i="1" a="1"/>
  <c r="G1186" i="1"/>
  <c r="I1184" i="1" a="1"/>
  <c r="I1184" i="1" s="1"/>
  <c r="I1183" i="1" a="1"/>
  <c r="I1183" i="1" s="1"/>
  <c r="I1177" i="1" a="1"/>
  <c r="I1177" i="1" s="1"/>
  <c r="K1185" i="1" a="1"/>
  <c r="K1185" i="1" s="1"/>
  <c r="K1184" i="1" a="1"/>
  <c r="K1184" i="1"/>
  <c r="H1176" i="1" a="1"/>
  <c r="H1176" i="1" s="1"/>
  <c r="H1177" i="1" a="1"/>
  <c r="H1177" i="1" s="1"/>
  <c r="J1177" i="1" a="1"/>
  <c r="J1177" i="1" s="1"/>
  <c r="F1176" i="1" a="1"/>
  <c r="F1176" i="1" s="1"/>
  <c r="G1185" i="1" a="1"/>
  <c r="G1185" i="1"/>
  <c r="K1183" i="1" a="1"/>
  <c r="K1183" i="1"/>
  <c r="F1183" i="1" a="1"/>
  <c r="F1183" i="1" s="1"/>
  <c r="K1177" i="1" a="1"/>
  <c r="K1177" i="1" s="1"/>
  <c r="F1177" i="1" a="1"/>
  <c r="F1177" i="1"/>
  <c r="K1176" i="1" a="1"/>
  <c r="K1176" i="1" s="1"/>
  <c r="H1175" i="1" a="1"/>
  <c r="H1175" i="1" s="1"/>
  <c r="F1185" i="1" a="1"/>
  <c r="F1185" i="1" s="1"/>
  <c r="G1183" i="1" a="1"/>
  <c r="G1183" i="1"/>
  <c r="F1175" i="1" a="1"/>
  <c r="F1175" i="1" s="1"/>
  <c r="H1184" i="1" a="1"/>
  <c r="H1184" i="1"/>
  <c r="J1185" i="1" a="1"/>
  <c r="J1185" i="1" s="1"/>
  <c r="F1187" i="1" a="1"/>
  <c r="F1187" i="1" s="1"/>
  <c r="F1186" i="1" a="1"/>
  <c r="F1186" i="1"/>
  <c r="G1177" i="1" a="1"/>
  <c r="G1177" i="1"/>
  <c r="J1175" i="1" a="1"/>
  <c r="J1175" i="1" s="1"/>
  <c r="K1187" i="1" a="1"/>
  <c r="K1187" i="1" s="1"/>
  <c r="J1176" i="1" a="1"/>
  <c r="J1176" i="1"/>
  <c r="I1187" i="1" a="1"/>
  <c r="I1187" i="1" s="1"/>
  <c r="G1175" i="1" a="1"/>
  <c r="G1175" i="1" s="1"/>
  <c r="I1185" i="1" a="1"/>
  <c r="I1185" i="1" s="1"/>
  <c r="J1183" i="1" a="1"/>
  <c r="J1183" i="1" s="1"/>
  <c r="K1175" i="1" a="1"/>
  <c r="K1175" i="1" s="1"/>
  <c r="H1185" i="1" a="1"/>
  <c r="H1185" i="1"/>
  <c r="J1184" i="1" a="1"/>
  <c r="J1184" i="1" s="1"/>
  <c r="I1175" i="1" a="1"/>
  <c r="I1175" i="1" s="1"/>
  <c r="I1176" i="1" a="1"/>
  <c r="I1176" i="1"/>
  <c r="H1183" i="1" a="1"/>
  <c r="H1183" i="1" s="1"/>
  <c r="J1187" i="1" a="1"/>
  <c r="J1187" i="1"/>
  <c r="H1187" i="1" a="1"/>
  <c r="H1187" i="1" s="1"/>
  <c r="G1187" i="1" a="1"/>
  <c r="G1187" i="1"/>
  <c r="F1167" i="1" a="1"/>
  <c r="F1167" i="1" s="1"/>
  <c r="I1171" i="1" a="1"/>
  <c r="I1171" i="1" s="1"/>
  <c r="J1168" i="1" a="1"/>
  <c r="J1168" i="1" s="1"/>
  <c r="I1168" i="1" a="1"/>
  <c r="I1168" i="1"/>
  <c r="J1167" i="1" a="1"/>
  <c r="J1167" i="1" s="1"/>
  <c r="G1165" i="1" a="1"/>
  <c r="G1165" i="1"/>
  <c r="G1172" i="1" a="1"/>
  <c r="G1172" i="1" s="1"/>
  <c r="J1164" i="1" a="1"/>
  <c r="J1164" i="1" s="1"/>
  <c r="K1171" i="1" a="1"/>
  <c r="K1171" i="1" s="1"/>
  <c r="H1173" i="1" a="1"/>
  <c r="H1173" i="1" s="1"/>
  <c r="G1173" i="1" a="1"/>
  <c r="G1173" i="1"/>
  <c r="J1169" i="1" a="1"/>
  <c r="J1169" i="1" s="1"/>
  <c r="I1165" i="1" a="1"/>
  <c r="I1165" i="1"/>
  <c r="H1170" i="1" a="1"/>
  <c r="H1170" i="1" s="1"/>
  <c r="F1173" i="1" a="1"/>
  <c r="F1173" i="1" s="1"/>
  <c r="J1172" i="1" a="1"/>
  <c r="J1172" i="1"/>
  <c r="H1168" i="1" a="1"/>
  <c r="H1168" i="1"/>
  <c r="I1172" i="1" a="1"/>
  <c r="I1172" i="1" s="1"/>
  <c r="G1169" i="1" a="1"/>
  <c r="G1169" i="1" s="1"/>
  <c r="K1167" i="1" a="1"/>
  <c r="K1167" i="1" s="1"/>
  <c r="F1172" i="1" a="1"/>
  <c r="F1172" i="1" s="1"/>
  <c r="F1168" i="1" a="1"/>
  <c r="F1168" i="1" s="1"/>
  <c r="K1168" i="1" a="1"/>
  <c r="K1168" i="1" s="1"/>
  <c r="F1165" i="1" a="1"/>
  <c r="F1165" i="1"/>
  <c r="I1164" i="1" a="1"/>
  <c r="I1164" i="1" s="1"/>
  <c r="H1171" i="1" a="1"/>
  <c r="H1171" i="1"/>
  <c r="J1170" i="1" a="1"/>
  <c r="J1170" i="1" s="1"/>
  <c r="H1166" i="1" a="1"/>
  <c r="H1166" i="1" s="1"/>
  <c r="G1167" i="1" a="1"/>
  <c r="G1167" i="1"/>
  <c r="G1171" i="1" a="1"/>
  <c r="G1171" i="1"/>
  <c r="J1166" i="1" a="1"/>
  <c r="J1166" i="1" s="1"/>
  <c r="J1171" i="1" a="1"/>
  <c r="J1171" i="1" s="1"/>
  <c r="F1169" i="1" a="1"/>
  <c r="F1169" i="1" s="1"/>
  <c r="G1170" i="1" a="1"/>
  <c r="G1170" i="1" s="1"/>
  <c r="F1170" i="1" a="1"/>
  <c r="F1170" i="1"/>
  <c r="G1166" i="1" a="1"/>
  <c r="G1166" i="1" s="1"/>
  <c r="I1166" i="1" a="1"/>
  <c r="I1166" i="1"/>
  <c r="I1169" i="1" a="1"/>
  <c r="I1169" i="1" s="1"/>
  <c r="H1169" i="1" a="1"/>
  <c r="H1169" i="1" s="1"/>
  <c r="K1166" i="1" a="1"/>
  <c r="K1166" i="1" s="1"/>
  <c r="H1164" i="1" a="1"/>
  <c r="H1164" i="1" s="1"/>
  <c r="I1167" i="1" a="1"/>
  <c r="I1167" i="1"/>
  <c r="J1165" i="1" a="1"/>
  <c r="J1165" i="1"/>
  <c r="K1174" i="1" a="1"/>
  <c r="K1174" i="1" s="1"/>
  <c r="K1172" i="1" a="1"/>
  <c r="K1172" i="1" s="1"/>
  <c r="K1164" i="1" a="1"/>
  <c r="K1164" i="1"/>
  <c r="K1170" i="1" a="1"/>
  <c r="K1170" i="1" s="1"/>
  <c r="K1169" i="1" a="1"/>
  <c r="K1169" i="1"/>
  <c r="J1174" i="1" a="1"/>
  <c r="J1174" i="1" s="1"/>
  <c r="K1165" i="1" a="1"/>
  <c r="K1165" i="1"/>
  <c r="I1174" i="1" a="1"/>
  <c r="I1174" i="1" s="1"/>
  <c r="H1174" i="1" a="1"/>
  <c r="H1174" i="1" s="1"/>
  <c r="G1174" i="1" a="1"/>
  <c r="G1174" i="1" s="1"/>
  <c r="G1168" i="1" a="1"/>
  <c r="G1168" i="1" s="1"/>
  <c r="F1166" i="1" a="1"/>
  <c r="F1166" i="1"/>
  <c r="H1165" i="1" a="1"/>
  <c r="H1165" i="1"/>
  <c r="F1174" i="1" a="1"/>
  <c r="F1174" i="1" s="1"/>
  <c r="K1173" i="1" a="1"/>
  <c r="K1173" i="1" s="1"/>
  <c r="I1170" i="1" a="1"/>
  <c r="I1170" i="1"/>
  <c r="H1167" i="1" a="1"/>
  <c r="H1167" i="1" s="1"/>
  <c r="J1173" i="1" a="1"/>
  <c r="J1173" i="1"/>
  <c r="H1172" i="1" a="1"/>
  <c r="H1172" i="1" s="1"/>
  <c r="F1171" i="1" a="1"/>
  <c r="F1171" i="1" s="1"/>
  <c r="I1173" i="1" a="1"/>
  <c r="I1173" i="1" s="1"/>
  <c r="I1154" i="1" a="1"/>
  <c r="I1154" i="1" s="1"/>
  <c r="F1163" i="1" a="1"/>
  <c r="F1163" i="1" s="1"/>
  <c r="G1161" i="1" a="1"/>
  <c r="G1161" i="1" s="1"/>
  <c r="H1154" i="1" a="1"/>
  <c r="H1154" i="1"/>
  <c r="G1151" i="1" a="1"/>
  <c r="G1151" i="1" s="1"/>
  <c r="H1153" i="1" a="1"/>
  <c r="H1153" i="1"/>
  <c r="J1162" i="1" a="1"/>
  <c r="J1162" i="1" s="1"/>
  <c r="K1153" i="1" a="1"/>
  <c r="K1153" i="1"/>
  <c r="F1153" i="1" a="1"/>
  <c r="F1153" i="1" s="1"/>
  <c r="G1162" i="1" a="1"/>
  <c r="G1162" i="1"/>
  <c r="I1153" i="1" a="1"/>
  <c r="I1153" i="1" s="1"/>
  <c r="J1151" i="1" a="1"/>
  <c r="J1151" i="1"/>
  <c r="I1151" i="1" a="1"/>
  <c r="I1151" i="1" s="1"/>
  <c r="G1163" i="1" a="1"/>
  <c r="G1163" i="1" s="1"/>
  <c r="K1152" i="1" a="1"/>
  <c r="K1152" i="1" s="1"/>
  <c r="F1160" i="1" a="1"/>
  <c r="F1160" i="1" s="1"/>
  <c r="I1160" i="1" a="1"/>
  <c r="I1160" i="1" s="1"/>
  <c r="J1160" i="1" a="1"/>
  <c r="J1160" i="1" s="1"/>
  <c r="J1154" i="1" a="1"/>
  <c r="J1154" i="1"/>
  <c r="H1152" i="1" a="1"/>
  <c r="H1152" i="1" s="1"/>
  <c r="F1152" i="1" a="1"/>
  <c r="F1152" i="1"/>
  <c r="H1162" i="1" a="1"/>
  <c r="H1162" i="1" s="1"/>
  <c r="J1153" i="1" a="1"/>
  <c r="J1153" i="1" s="1"/>
  <c r="F1151" i="1" a="1"/>
  <c r="F1151" i="1"/>
  <c r="F1154" i="1" a="1"/>
  <c r="F1154" i="1"/>
  <c r="H1151" i="1" a="1"/>
  <c r="H1151" i="1" s="1"/>
  <c r="J1163" i="1" a="1"/>
  <c r="J1163" i="1" s="1"/>
  <c r="F1164" i="1" a="1"/>
  <c r="F1164" i="1" s="1"/>
  <c r="J1152" i="1" a="1"/>
  <c r="J1152" i="1" s="1"/>
  <c r="I1162" i="1" a="1"/>
  <c r="I1162" i="1"/>
  <c r="I1161" i="1" a="1"/>
  <c r="I1161" i="1" s="1"/>
  <c r="G1153" i="1" a="1"/>
  <c r="G1153" i="1"/>
  <c r="K1151" i="1" a="1"/>
  <c r="K1151" i="1" s="1"/>
  <c r="K1154" i="1" a="1"/>
  <c r="K1154" i="1"/>
  <c r="G1164" i="1" a="1"/>
  <c r="G1164" i="1" s="1"/>
  <c r="G1152" i="1" a="1"/>
  <c r="G1152" i="1" s="1"/>
  <c r="F1161" i="1" a="1"/>
  <c r="F1161" i="1"/>
  <c r="I1152" i="1" a="1"/>
  <c r="I1152" i="1"/>
  <c r="K1163" i="1" a="1"/>
  <c r="K1163" i="1" s="1"/>
  <c r="J1161" i="1" a="1"/>
  <c r="J1161" i="1"/>
  <c r="I1163" i="1" a="1"/>
  <c r="I1163" i="1" s="1"/>
  <c r="G1160" i="1" a="1"/>
  <c r="G1160" i="1" s="1"/>
  <c r="H1163" i="1" a="1"/>
  <c r="H1163" i="1"/>
  <c r="K1162" i="1" a="1"/>
  <c r="K1162" i="1" s="1"/>
  <c r="H1161" i="1" a="1"/>
  <c r="H1161" i="1"/>
  <c r="F1162" i="1" a="1"/>
  <c r="F1162" i="1" s="1"/>
  <c r="K1161" i="1" a="1"/>
  <c r="K1161" i="1" s="1"/>
  <c r="K1160" i="1" a="1"/>
  <c r="K1160" i="1" s="1"/>
  <c r="G1154" i="1" a="1"/>
  <c r="G1154" i="1" s="1"/>
  <c r="H1160" i="1" a="1"/>
  <c r="H1160" i="1"/>
  <c r="K1148" i="1" a="1"/>
  <c r="K1148" i="1"/>
  <c r="I1143" i="1" a="1"/>
  <c r="I1143" i="1" s="1"/>
  <c r="H1143" i="1" a="1"/>
  <c r="H1143" i="1" s="1"/>
  <c r="G1148" i="1" a="1"/>
  <c r="G1148" i="1"/>
  <c r="I1147" i="1" a="1"/>
  <c r="I1147" i="1" s="1"/>
  <c r="H1147" i="1" a="1"/>
  <c r="H1147" i="1"/>
  <c r="F1146" i="1" a="1"/>
  <c r="F1146" i="1" s="1"/>
  <c r="G1142" i="1" a="1"/>
  <c r="G1142" i="1"/>
  <c r="I1140" i="1" a="1"/>
  <c r="I1140" i="1" s="1"/>
  <c r="I1139" i="1" a="1"/>
  <c r="I1139" i="1"/>
  <c r="J1140" i="1" a="1"/>
  <c r="J1140" i="1" s="1"/>
  <c r="J1142" i="1" a="1"/>
  <c r="J1142" i="1" s="1"/>
  <c r="G1146" i="1" a="1"/>
  <c r="G1146" i="1"/>
  <c r="J1144" i="1" a="1"/>
  <c r="J1144" i="1"/>
  <c r="F1144" i="1" a="1"/>
  <c r="F1144" i="1" s="1"/>
  <c r="H1140" i="1" a="1"/>
  <c r="H1140" i="1" s="1"/>
  <c r="K1138" i="1" a="1"/>
  <c r="K1138" i="1"/>
  <c r="K1139" i="1" a="1"/>
  <c r="K1139" i="1" s="1"/>
  <c r="I1141" i="1" a="1"/>
  <c r="I1141" i="1"/>
  <c r="F1140" i="1" a="1"/>
  <c r="F1140" i="1" s="1"/>
  <c r="F1141" i="1" a="1"/>
  <c r="F1141" i="1" s="1"/>
  <c r="J1148" i="1" a="1"/>
  <c r="J1148" i="1" s="1"/>
  <c r="F1148" i="1" a="1"/>
  <c r="F1148" i="1"/>
  <c r="K1147" i="1" a="1"/>
  <c r="K1147" i="1" s="1"/>
  <c r="F1142" i="1" a="1"/>
  <c r="F1142" i="1" s="1"/>
  <c r="H1145" i="1" a="1"/>
  <c r="H1145" i="1"/>
  <c r="I1145" i="1" a="1"/>
  <c r="I1145" i="1" s="1"/>
  <c r="K1145" i="1" a="1"/>
  <c r="K1145" i="1"/>
  <c r="H1148" i="1" a="1"/>
  <c r="H1148" i="1" s="1"/>
  <c r="H1144" i="1" a="1"/>
  <c r="H1144" i="1"/>
  <c r="K1140" i="1" a="1"/>
  <c r="K1140" i="1" s="1"/>
  <c r="I1144" i="1" a="1"/>
  <c r="I1144" i="1"/>
  <c r="J1146" i="1" a="1"/>
  <c r="J1146" i="1" s="1"/>
  <c r="H1142" i="1" a="1"/>
  <c r="H1142" i="1"/>
  <c r="F1139" i="1" a="1"/>
  <c r="F1139" i="1" s="1"/>
  <c r="G1139" i="1" a="1"/>
  <c r="G1139" i="1"/>
  <c r="K1144" i="1" a="1"/>
  <c r="K1144" i="1" s="1"/>
  <c r="K1142" i="1" a="1"/>
  <c r="K1142" i="1" s="1"/>
  <c r="H1139" i="1" a="1"/>
  <c r="H1139" i="1" s="1"/>
  <c r="J1139" i="1" a="1"/>
  <c r="J1139" i="1" s="1"/>
  <c r="F1145" i="1" a="1"/>
  <c r="F1145" i="1"/>
  <c r="K1143" i="1" a="1"/>
  <c r="K1143" i="1" s="1"/>
  <c r="I1148" i="1" a="1"/>
  <c r="I1148" i="1"/>
  <c r="G1145" i="1" a="1"/>
  <c r="G1145" i="1" s="1"/>
  <c r="J1141" i="1" a="1"/>
  <c r="J1141" i="1" s="1"/>
  <c r="F1143" i="1" a="1"/>
  <c r="F1143" i="1"/>
  <c r="G1140" i="1" a="1"/>
  <c r="G1140" i="1"/>
  <c r="I1146" i="1" a="1"/>
  <c r="I1146" i="1" s="1"/>
  <c r="H1141" i="1" a="1"/>
  <c r="H1141" i="1"/>
  <c r="J1145" i="1" a="1"/>
  <c r="J1145" i="1" s="1"/>
  <c r="J1143" i="1" a="1"/>
  <c r="J1143" i="1" s="1"/>
  <c r="G1141" i="1" a="1"/>
  <c r="G1141" i="1"/>
  <c r="J1147" i="1" a="1"/>
  <c r="J1147" i="1" s="1"/>
  <c r="G1147" i="1" a="1"/>
  <c r="G1147" i="1"/>
  <c r="K1146" i="1" a="1"/>
  <c r="K1146" i="1" s="1"/>
  <c r="K1141" i="1" a="1"/>
  <c r="K1141" i="1"/>
  <c r="F1147" i="1" a="1"/>
  <c r="F1147" i="1" s="1"/>
  <c r="G1144" i="1" a="1"/>
  <c r="G1144" i="1" s="1"/>
  <c r="H1146" i="1" a="1"/>
  <c r="H1146" i="1"/>
  <c r="G1143" i="1" a="1"/>
  <c r="G1143" i="1"/>
  <c r="I1142" i="1" a="1"/>
  <c r="I1142" i="1" s="1"/>
  <c r="J1137" i="1" a="1"/>
  <c r="J1137" i="1"/>
  <c r="J1138" i="1" a="1"/>
  <c r="J1138" i="1" s="1"/>
  <c r="H1138" i="1" a="1"/>
  <c r="H1138" i="1" s="1"/>
  <c r="G1137" i="1" a="1"/>
  <c r="G1137" i="1"/>
  <c r="G1136" i="1" a="1"/>
  <c r="G1136" i="1" s="1"/>
  <c r="H1137" i="1" a="1"/>
  <c r="H1137" i="1"/>
  <c r="I1138" i="1" a="1"/>
  <c r="I1138" i="1" s="1"/>
  <c r="F1137" i="1" a="1"/>
  <c r="F1137" i="1" s="1"/>
  <c r="H1136" i="1" a="1"/>
  <c r="H1136" i="1" s="1"/>
  <c r="I1137" i="1" a="1"/>
  <c r="I1137" i="1" s="1"/>
  <c r="F1138" i="1" a="1"/>
  <c r="F1138" i="1"/>
  <c r="I1136" i="1" a="1"/>
  <c r="I1136" i="1"/>
  <c r="G1138" i="1" a="1"/>
  <c r="G1138" i="1" s="1"/>
  <c r="K1137" i="1" a="1"/>
  <c r="K1137" i="1" s="1"/>
  <c r="K1136" i="1" a="1"/>
  <c r="K1136" i="1"/>
  <c r="J1136" i="1" a="1"/>
  <c r="J1136" i="1" s="1"/>
  <c r="F1136" i="1" a="1"/>
  <c r="F1136" i="1"/>
  <c r="F1440" i="1" a="1"/>
  <c r="F1440" i="1" s="1"/>
  <c r="G1434" i="1" a="1"/>
  <c r="G1434" i="1"/>
  <c r="K1439" i="1" a="1"/>
  <c r="K1439" i="1" s="1"/>
  <c r="G1439" i="1" a="1"/>
  <c r="G1439" i="1" s="1"/>
  <c r="F1439" i="1" a="1"/>
  <c r="F1439" i="1" s="1"/>
  <c r="K1438" i="1" a="1"/>
  <c r="K1438" i="1" s="1"/>
  <c r="H1438" i="1" a="1"/>
  <c r="H1438" i="1"/>
  <c r="H1430" i="1" a="1"/>
  <c r="H1430" i="1"/>
  <c r="J1435" i="1" a="1"/>
  <c r="J1435" i="1" s="1"/>
  <c r="K1432" i="1" a="1"/>
  <c r="K1432" i="1" s="1"/>
  <c r="I1431" i="1" a="1"/>
  <c r="I1431" i="1"/>
  <c r="I1430" i="1" a="1"/>
  <c r="I1430" i="1" s="1"/>
  <c r="K1434" i="1" a="1"/>
  <c r="K1434" i="1"/>
  <c r="J1436" i="1" a="1"/>
  <c r="J1436" i="1" s="1"/>
  <c r="G1432" i="1" a="1"/>
  <c r="G1432" i="1" s="1"/>
  <c r="K1431" i="1" a="1"/>
  <c r="K1431" i="1" s="1"/>
  <c r="I1432" i="1" a="1"/>
  <c r="I1432" i="1" s="1"/>
  <c r="I1438" i="1" a="1"/>
  <c r="I1438" i="1" s="1"/>
  <c r="F1434" i="1" a="1"/>
  <c r="F1434" i="1" s="1"/>
  <c r="J1432" i="1" a="1"/>
  <c r="J1432" i="1"/>
  <c r="H1437" i="1" a="1"/>
  <c r="H1437" i="1" s="1"/>
  <c r="K1437" i="1" a="1"/>
  <c r="K1437" i="1"/>
  <c r="F1435" i="1" a="1"/>
  <c r="F1435" i="1" s="1"/>
  <c r="I1437" i="1" a="1"/>
  <c r="I1437" i="1"/>
  <c r="K1430" i="1" a="1"/>
  <c r="K1430" i="1" s="1"/>
  <c r="G1435" i="1" a="1"/>
  <c r="G1435" i="1"/>
  <c r="J1431" i="1" a="1"/>
  <c r="J1431" i="1" s="1"/>
  <c r="J1437" i="1" a="1"/>
  <c r="J1437" i="1"/>
  <c r="J1430" i="1" a="1"/>
  <c r="J1430" i="1" s="1"/>
  <c r="J1439" i="1" a="1"/>
  <c r="J1439" i="1" s="1"/>
  <c r="H1439" i="1" a="1"/>
  <c r="H1439" i="1" s="1"/>
  <c r="J1438" i="1" a="1"/>
  <c r="J1438" i="1" s="1"/>
  <c r="K1435" i="1" a="1"/>
  <c r="K1435" i="1" s="1"/>
  <c r="G1438" i="1" a="1"/>
  <c r="G1438" i="1" s="1"/>
  <c r="H1435" i="1" a="1"/>
  <c r="H1435" i="1"/>
  <c r="I1434" i="1" a="1"/>
  <c r="I1434" i="1" s="1"/>
  <c r="I1439" i="1" a="1"/>
  <c r="I1439" i="1"/>
  <c r="F1436" i="1" a="1"/>
  <c r="F1436" i="1" s="1"/>
  <c r="F1438" i="1" a="1"/>
  <c r="F1438" i="1" s="1"/>
  <c r="G1431" i="1" a="1"/>
  <c r="G1431" i="1"/>
  <c r="H1431" i="1" a="1"/>
  <c r="H1431" i="1"/>
  <c r="J1434" i="1" a="1"/>
  <c r="J1434" i="1" s="1"/>
  <c r="F1432" i="1" a="1"/>
  <c r="F1432" i="1" s="1"/>
  <c r="F1431" i="1" a="1"/>
  <c r="F1431" i="1" s="1"/>
  <c r="H1440" i="1" a="1"/>
  <c r="H1440" i="1" s="1"/>
  <c r="F1437" i="1" a="1"/>
  <c r="F1437" i="1"/>
  <c r="G1436" i="1" a="1"/>
  <c r="G1436" i="1" s="1"/>
  <c r="K1436" i="1" a="1"/>
  <c r="K1436" i="1"/>
  <c r="H1434" i="1" a="1"/>
  <c r="H1434" i="1" s="1"/>
  <c r="H1436" i="1" a="1"/>
  <c r="H1436" i="1"/>
  <c r="I1436" i="1" a="1"/>
  <c r="I1436" i="1" s="1"/>
  <c r="I1435" i="1" a="1"/>
  <c r="I1435" i="1" s="1"/>
  <c r="H1432" i="1" a="1"/>
  <c r="H1432" i="1"/>
  <c r="G1430" i="1" a="1"/>
  <c r="G1430" i="1"/>
  <c r="G1440" i="1" a="1"/>
  <c r="G1440" i="1" s="1"/>
  <c r="G1437" i="1" a="1"/>
  <c r="G1437" i="1" s="1"/>
  <c r="F2016" i="1" a="1"/>
  <c r="F2016" i="1" s="1"/>
  <c r="K2008" i="1" a="1"/>
  <c r="K2008" i="1" s="1"/>
  <c r="K2009" i="1" s="1" a="1"/>
  <c r="K2009" i="1" s="1"/>
  <c r="K2013" i="1" a="1"/>
  <c r="K2013" i="1" s="1"/>
  <c r="K2014" i="1" s="1" a="1"/>
  <c r="K2014" i="1" s="1"/>
  <c r="K2015" i="1" a="1"/>
  <c r="K2015" i="1" s="1"/>
  <c r="I2015" i="1" a="1"/>
  <c r="I2015" i="1"/>
  <c r="H2015" i="1" a="1"/>
  <c r="H2015" i="1" s="1"/>
  <c r="K2011" i="1" a="1"/>
  <c r="K2011" i="1" s="1"/>
  <c r="K2012" i="1" s="1" a="1"/>
  <c r="K2012" i="1" s="1"/>
  <c r="F2010" i="1" a="1"/>
  <c r="F2010" i="1"/>
  <c r="G2015" i="1" a="1"/>
  <c r="G2015" i="1"/>
  <c r="G2008" i="1" a="1"/>
  <c r="G2008" i="1"/>
  <c r="G2009" i="1" s="1" a="1"/>
  <c r="G2009" i="1" s="1"/>
  <c r="F2015" i="1" a="1"/>
  <c r="F2015" i="1" s="1"/>
  <c r="G2013" i="1" a="1"/>
  <c r="G2013" i="1" s="1"/>
  <c r="F2008" i="1" a="1"/>
  <c r="F2008" i="1" s="1"/>
  <c r="F2009" i="1" s="1" a="1"/>
  <c r="F2009" i="1" s="1"/>
  <c r="F2014" i="1" a="1"/>
  <c r="F2014" i="1" s="1"/>
  <c r="F2011" i="1" a="1"/>
  <c r="F2011" i="1"/>
  <c r="J2013" i="1" a="1"/>
  <c r="J2013" i="1"/>
  <c r="J2014" i="1" s="1" a="1"/>
  <c r="J2014" i="1" s="1"/>
  <c r="F2013" i="1" a="1"/>
  <c r="F2013" i="1"/>
  <c r="G2010" i="1" a="1"/>
  <c r="G2010" i="1" s="1"/>
  <c r="H2008" i="1" a="1"/>
  <c r="H2008" i="1"/>
  <c r="H2009" i="1" s="1" a="1"/>
  <c r="H2009" i="1" s="1"/>
  <c r="I2010" i="1" a="1"/>
  <c r="I2010" i="1" s="1"/>
  <c r="H2013" i="1" a="1"/>
  <c r="H2013" i="1" s="1"/>
  <c r="H2014" i="1" s="1" a="1"/>
  <c r="H2014" i="1" s="1"/>
  <c r="I2011" i="1" a="1"/>
  <c r="I2011" i="1" s="1"/>
  <c r="I2012" i="1" s="1" a="1"/>
  <c r="I2012" i="1" s="1"/>
  <c r="F2012" i="1" a="1"/>
  <c r="F2012" i="1"/>
  <c r="J2011" i="1" a="1"/>
  <c r="J2011" i="1"/>
  <c r="J2012" i="1" s="1" a="1"/>
  <c r="J2012" i="1" s="1"/>
  <c r="J2008" i="1" a="1"/>
  <c r="J2008" i="1"/>
  <c r="J2009" i="1" s="1" a="1"/>
  <c r="J2009" i="1" s="1"/>
  <c r="H2011" i="1" a="1"/>
  <c r="H2011" i="1" s="1"/>
  <c r="H2012" i="1" s="1" a="1"/>
  <c r="H2012" i="1" s="1"/>
  <c r="G2016" i="1" a="1"/>
  <c r="G2016" i="1"/>
  <c r="J2015" i="1" a="1"/>
  <c r="J2015" i="1" s="1"/>
  <c r="I2008" i="1" a="1"/>
  <c r="I2008" i="1" s="1"/>
  <c r="I2009" i="1" s="1" a="1"/>
  <c r="I2009" i="1" s="1"/>
  <c r="I2013" i="1" a="1"/>
  <c r="I2013" i="1"/>
  <c r="I2014" i="1" s="1" a="1"/>
  <c r="I2014" i="1" s="1"/>
  <c r="K2010" i="1" a="1"/>
  <c r="K2010" i="1" s="1"/>
  <c r="G2011" i="1" a="1"/>
  <c r="G2011" i="1" s="1"/>
  <c r="G2012" i="1" s="1" a="1"/>
  <c r="G2012" i="1" s="1"/>
  <c r="H2010" i="1" a="1"/>
  <c r="H2010" i="1" s="1"/>
  <c r="G2014" i="1" a="1"/>
  <c r="G2014" i="1"/>
  <c r="J2010" i="1" a="1"/>
  <c r="J2010" i="1" s="1"/>
  <c r="H2000" i="1" a="1"/>
  <c r="H2000" i="1"/>
  <c r="I2005" i="1" a="1"/>
  <c r="I2005" i="1" s="1"/>
  <c r="G2001" i="1" a="1"/>
  <c r="G2001" i="1"/>
  <c r="H2005" i="1" a="1"/>
  <c r="H2005" i="1" s="1"/>
  <c r="F2000" i="1" a="1"/>
  <c r="F2000" i="1"/>
  <c r="I1998" i="1" a="1"/>
  <c r="I1998" i="1" s="1"/>
  <c r="I1999" i="1" s="1" a="1"/>
  <c r="I1999" i="1" s="1"/>
  <c r="I2000" i="1" a="1"/>
  <c r="I2000" i="1" s="1"/>
  <c r="G2000" i="1" a="1"/>
  <c r="G2000" i="1" s="1"/>
  <c r="G1998" i="1" a="1"/>
  <c r="G1998" i="1" s="1"/>
  <c r="G1999" i="1" s="1" a="1"/>
  <c r="G1999" i="1" s="1"/>
  <c r="H2002" i="1" a="1"/>
  <c r="H2002" i="1" s="1"/>
  <c r="F2001" i="1" a="1"/>
  <c r="F2001" i="1"/>
  <c r="F2002" i="1" s="1" a="1"/>
  <c r="F2002" i="1" s="1"/>
  <c r="J1998" i="1" a="1"/>
  <c r="J1998" i="1"/>
  <c r="K2003" i="1" a="1"/>
  <c r="K2003" i="1"/>
  <c r="K2004" i="1" s="1" a="1"/>
  <c r="K2004" i="1" s="1"/>
  <c r="I2003" i="1" a="1"/>
  <c r="I2003" i="1" s="1"/>
  <c r="I2004" i="1" s="1" a="1"/>
  <c r="I2004" i="1" s="1"/>
  <c r="H2001" i="1" a="1"/>
  <c r="H2001" i="1"/>
  <c r="J2005" i="1" a="1"/>
  <c r="J2005" i="1" s="1"/>
  <c r="J1999" i="1" a="1"/>
  <c r="J1999" i="1" s="1"/>
  <c r="J2000" i="1" a="1"/>
  <c r="J2000" i="1"/>
  <c r="G2005" i="1" a="1"/>
  <c r="G2005" i="1" s="1"/>
  <c r="I2001" i="1" a="1"/>
  <c r="I2001" i="1" s="1"/>
  <c r="I2002" i="1" s="1" a="1"/>
  <c r="I2002" i="1" s="1"/>
  <c r="J2003" i="1" a="1"/>
  <c r="J2003" i="1"/>
  <c r="J2004" i="1" s="1" a="1"/>
  <c r="J2004" i="1" s="1"/>
  <c r="F2003" i="1" a="1"/>
  <c r="F2003" i="1" s="1"/>
  <c r="F2004" i="1" s="1" a="1"/>
  <c r="F2004" i="1" s="1"/>
  <c r="F1998" i="1" a="1"/>
  <c r="F1998" i="1" s="1"/>
  <c r="F1999" i="1" s="1" a="1"/>
  <c r="F1999" i="1" s="1"/>
  <c r="K1998" i="1" a="1"/>
  <c r="K1998" i="1"/>
  <c r="K1999" i="1" s="1" a="1"/>
  <c r="K1999" i="1" s="1"/>
  <c r="K2001" i="1" a="1"/>
  <c r="K2001" i="1" s="1"/>
  <c r="K2002" i="1" s="1" a="1"/>
  <c r="K2002" i="1" s="1"/>
  <c r="H1998" i="1" a="1"/>
  <c r="H1998" i="1" s="1"/>
  <c r="H1999" i="1" s="1" a="1"/>
  <c r="H1999" i="1" s="1"/>
  <c r="J2001" i="1" a="1"/>
  <c r="J2001" i="1" s="1"/>
  <c r="J2002" i="1" s="1" a="1"/>
  <c r="J2002" i="1" s="1"/>
  <c r="G2003" i="1" a="1"/>
  <c r="G2003" i="1"/>
  <c r="G2004" i="1" s="1" a="1"/>
  <c r="G2004" i="1" s="1"/>
  <c r="K2006" i="1" a="1"/>
  <c r="K2006" i="1"/>
  <c r="J2006" i="1" a="1"/>
  <c r="J2006" i="1"/>
  <c r="I2006" i="1" a="1"/>
  <c r="I2006" i="1" s="1"/>
  <c r="G2002" i="1" a="1"/>
  <c r="G2002" i="1" s="1"/>
  <c r="H2006" i="1" a="1"/>
  <c r="H2006" i="1" s="1"/>
  <c r="G2006" i="1" a="1"/>
  <c r="G2006" i="1"/>
  <c r="F2006" i="1" a="1"/>
  <c r="F2006" i="1" s="1"/>
  <c r="K2005" i="1" a="1"/>
  <c r="K2005" i="1" s="1"/>
  <c r="K2000" i="1" a="1"/>
  <c r="K2000" i="1" s="1"/>
  <c r="H2003" i="1" a="1"/>
  <c r="H2003" i="1" s="1"/>
  <c r="H2004" i="1" s="1" a="1"/>
  <c r="H2004" i="1" s="1"/>
  <c r="F2005" i="1" a="1"/>
  <c r="F2005" i="1" s="1"/>
  <c r="J1994" i="1" a="1"/>
  <c r="J1994" i="1"/>
  <c r="J1993" i="1" a="1"/>
  <c r="J1993" i="1" s="1"/>
  <c r="H1994" i="1" a="1"/>
  <c r="H1994" i="1"/>
  <c r="I1995" i="1" a="1"/>
  <c r="I1995" i="1"/>
  <c r="K1994" i="1" a="1"/>
  <c r="K1994" i="1" s="1"/>
  <c r="K1993" i="1" a="1"/>
  <c r="K1993" i="1"/>
  <c r="H1993" i="1" a="1"/>
  <c r="H1993" i="1" s="1"/>
  <c r="F1991" i="1" a="1"/>
  <c r="F1991" i="1"/>
  <c r="F1994" i="1" a="1"/>
  <c r="F1994" i="1" s="1"/>
  <c r="G1993" i="1" a="1"/>
  <c r="G1993" i="1" s="1"/>
  <c r="F1990" i="1" a="1"/>
  <c r="F1990" i="1" s="1"/>
  <c r="J1986" i="1" a="1"/>
  <c r="J1986" i="1"/>
  <c r="H1992" i="1" a="1"/>
  <c r="H1992" i="1" s="1"/>
  <c r="K1991" i="1" a="1"/>
  <c r="K1991" i="1"/>
  <c r="J1990" i="1" a="1"/>
  <c r="J1990" i="1" s="1"/>
  <c r="H1987" i="1" a="1"/>
  <c r="H1987" i="1"/>
  <c r="F1989" i="1" a="1"/>
  <c r="F1989" i="1" s="1"/>
  <c r="K1996" i="1" a="1"/>
  <c r="K1996" i="1" s="1"/>
  <c r="J1996" i="1" a="1"/>
  <c r="J1996" i="1"/>
  <c r="J1991" i="1" a="1"/>
  <c r="J1991" i="1" s="1"/>
  <c r="F1987" i="1" a="1"/>
  <c r="F1987" i="1"/>
  <c r="I1987" i="1" a="1"/>
  <c r="I1987" i="1" s="1"/>
  <c r="G1988" i="1" a="1"/>
  <c r="G1988" i="1" s="1"/>
  <c r="I1996" i="1" a="1"/>
  <c r="I1996" i="1"/>
  <c r="F1993" i="1" a="1"/>
  <c r="F1993" i="1"/>
  <c r="H1996" i="1" a="1"/>
  <c r="H1996" i="1" s="1"/>
  <c r="K1990" i="1" a="1"/>
  <c r="K1990" i="1"/>
  <c r="I1994" i="1" a="1"/>
  <c r="I1994" i="1" s="1"/>
  <c r="J1992" i="1" a="1"/>
  <c r="J1992" i="1" s="1"/>
  <c r="G1991" i="1" a="1"/>
  <c r="G1991" i="1" s="1"/>
  <c r="K1989" i="1" a="1"/>
  <c r="K1989" i="1" s="1"/>
  <c r="G1996" i="1" a="1"/>
  <c r="G1996" i="1"/>
  <c r="H1989" i="1" a="1"/>
  <c r="H1989" i="1" s="1"/>
  <c r="G1994" i="1" a="1"/>
  <c r="G1994" i="1"/>
  <c r="F1996" i="1" a="1"/>
  <c r="F1996" i="1" s="1"/>
  <c r="I1988" i="1" a="1"/>
  <c r="I1988" i="1"/>
  <c r="J1987" i="1" a="1"/>
  <c r="J1987" i="1"/>
  <c r="K1995" i="1" a="1"/>
  <c r="K1995" i="1"/>
  <c r="G1987" i="1" a="1"/>
  <c r="G1987" i="1" s="1"/>
  <c r="F1995" i="1" a="1"/>
  <c r="F1995" i="1"/>
  <c r="I1993" i="1" a="1"/>
  <c r="I1993" i="1" s="1"/>
  <c r="I1990" i="1" a="1"/>
  <c r="I1990" i="1" s="1"/>
  <c r="K1988" i="1" a="1"/>
  <c r="K1988" i="1" s="1"/>
  <c r="F1988" i="1" a="1"/>
  <c r="F1988" i="1" s="1"/>
  <c r="J1989" i="1" a="1"/>
  <c r="J1989" i="1"/>
  <c r="I1992" i="1" a="1"/>
  <c r="I1992" i="1" s="1"/>
  <c r="G1992" i="1" a="1"/>
  <c r="G1992" i="1" s="1"/>
  <c r="F1992" i="1" a="1"/>
  <c r="F1992" i="1" s="1"/>
  <c r="G1989" i="1" a="1"/>
  <c r="G1989" i="1"/>
  <c r="J1988" i="1" a="1"/>
  <c r="J1988" i="1"/>
  <c r="I1986" i="1" a="1"/>
  <c r="I1986" i="1"/>
  <c r="H1991" i="1" a="1"/>
  <c r="H1991" i="1" s="1"/>
  <c r="I1991" i="1" a="1"/>
  <c r="I1991" i="1" s="1"/>
  <c r="H1988" i="1" a="1"/>
  <c r="H1988" i="1"/>
  <c r="H1990" i="1" a="1"/>
  <c r="H1990" i="1" s="1"/>
  <c r="G1990" i="1" a="1"/>
  <c r="G1990" i="1" s="1"/>
  <c r="I1989" i="1" a="1"/>
  <c r="I1989" i="1" s="1"/>
  <c r="K1986" i="1" a="1"/>
  <c r="K1986" i="1"/>
  <c r="H1995" i="1" a="1"/>
  <c r="H1995" i="1" s="1"/>
  <c r="G1995" i="1" a="1"/>
  <c r="G1995" i="1"/>
  <c r="K1987" i="1" a="1"/>
  <c r="K1987" i="1" s="1"/>
  <c r="J1995" i="1" a="1"/>
  <c r="J1995" i="1"/>
  <c r="K1992" i="1" a="1"/>
  <c r="K1992" i="1"/>
  <c r="H1986" i="1" a="1"/>
  <c r="H1986" i="1"/>
  <c r="H1981" i="1" a="1"/>
  <c r="H1981" i="1" s="1"/>
  <c r="I1981" i="1" a="1"/>
  <c r="I1981" i="1" s="1"/>
  <c r="J1977" i="1" a="1"/>
  <c r="J1977" i="1"/>
  <c r="I1983" i="1" a="1"/>
  <c r="I1983" i="1" s="1"/>
  <c r="J1982" i="1" a="1"/>
  <c r="J1982" i="1" s="1"/>
  <c r="H1977" i="1" a="1"/>
  <c r="H1977" i="1" s="1"/>
  <c r="K1985" i="1" a="1"/>
  <c r="K1985" i="1" s="1"/>
  <c r="J1985" i="1" a="1"/>
  <c r="J1985" i="1" s="1"/>
  <c r="H1985" i="1" a="1"/>
  <c r="H1985" i="1"/>
  <c r="G1985" i="1" a="1"/>
  <c r="G1985" i="1" s="1"/>
  <c r="J1975" i="1" a="1"/>
  <c r="J1975" i="1"/>
  <c r="G1977" i="1" a="1"/>
  <c r="G1977" i="1"/>
  <c r="I1976" i="1" a="1"/>
  <c r="I1976" i="1" s="1"/>
  <c r="G1984" i="1" a="1"/>
  <c r="G1984" i="1"/>
  <c r="F1985" i="1" a="1"/>
  <c r="F1985" i="1" s="1"/>
  <c r="F1978" i="1" a="1"/>
  <c r="F1978" i="1"/>
  <c r="G1981" i="1" a="1"/>
  <c r="G1981" i="1" s="1"/>
  <c r="J1978" i="1" a="1"/>
  <c r="J1978" i="1" s="1"/>
  <c r="K1984" i="1" a="1"/>
  <c r="K1984" i="1" s="1"/>
  <c r="G1980" i="1" a="1"/>
  <c r="G1980" i="1"/>
  <c r="J1979" i="1" a="1"/>
  <c r="J1979" i="1" s="1"/>
  <c r="G1979" i="1" a="1"/>
  <c r="G1979" i="1"/>
  <c r="I1984" i="1" a="1"/>
  <c r="I1984" i="1" s="1"/>
  <c r="H1980" i="1" a="1"/>
  <c r="H1980" i="1"/>
  <c r="I1982" i="1" a="1"/>
  <c r="I1982" i="1" s="1"/>
  <c r="H1979" i="1" a="1"/>
  <c r="H1979" i="1" s="1"/>
  <c r="K1978" i="1" a="1"/>
  <c r="K1978" i="1"/>
  <c r="J1984" i="1" a="1"/>
  <c r="J1984" i="1" s="1"/>
  <c r="K1977" i="1" a="1"/>
  <c r="K1977" i="1"/>
  <c r="J1976" i="1" a="1"/>
  <c r="J1976" i="1" s="1"/>
  <c r="I1979" i="1" a="1"/>
  <c r="I1979" i="1" s="1"/>
  <c r="F1982" i="1" a="1"/>
  <c r="F1982" i="1"/>
  <c r="F1983" i="1" a="1"/>
  <c r="F1983" i="1"/>
  <c r="H1984" i="1" a="1"/>
  <c r="H1984" i="1" s="1"/>
  <c r="J1980" i="1" a="1"/>
  <c r="J1980" i="1"/>
  <c r="F1984" i="1" a="1"/>
  <c r="F1984" i="1" s="1"/>
  <c r="F1979" i="1" a="1"/>
  <c r="F1979" i="1" s="1"/>
  <c r="K1983" i="1" a="1"/>
  <c r="K1983" i="1" s="1"/>
  <c r="I1980" i="1" a="1"/>
  <c r="I1980" i="1" s="1"/>
  <c r="F1977" i="1" a="1"/>
  <c r="F1977" i="1"/>
  <c r="F1980" i="1" a="1"/>
  <c r="F1980" i="1" s="1"/>
  <c r="H1978" i="1" a="1"/>
  <c r="H1978" i="1"/>
  <c r="J1983" i="1" a="1"/>
  <c r="J1983" i="1" s="1"/>
  <c r="H1983" i="1" a="1"/>
  <c r="H1983" i="1"/>
  <c r="K1979" i="1" a="1"/>
  <c r="K1979" i="1"/>
  <c r="K1980" i="1" a="1"/>
  <c r="K1980" i="1"/>
  <c r="K1982" i="1" a="1"/>
  <c r="K1982" i="1" s="1"/>
  <c r="G1978" i="1" a="1"/>
  <c r="G1978" i="1"/>
  <c r="F1981" i="1" a="1"/>
  <c r="F1981" i="1" s="1"/>
  <c r="H1976" i="1" a="1"/>
  <c r="H1976" i="1" s="1"/>
  <c r="I1978" i="1" a="1"/>
  <c r="I1978" i="1" s="1"/>
  <c r="F1976" i="1" a="1"/>
  <c r="F1976" i="1" s="1"/>
  <c r="K1976" i="1" a="1"/>
  <c r="K1976" i="1"/>
  <c r="K1975" i="1" a="1"/>
  <c r="K1975" i="1" s="1"/>
  <c r="H1982" i="1" a="1"/>
  <c r="H1982" i="1" s="1"/>
  <c r="G1976" i="1" a="1"/>
  <c r="G1976" i="1" s="1"/>
  <c r="G1983" i="1" a="1"/>
  <c r="G1983" i="1"/>
  <c r="J1981" i="1" a="1"/>
  <c r="J1981" i="1"/>
  <c r="I1977" i="1" a="1"/>
  <c r="I1977" i="1"/>
  <c r="K1981" i="1" a="1"/>
  <c r="K1981" i="1"/>
  <c r="G1986" i="1" a="1"/>
  <c r="G1986" i="1" s="1"/>
  <c r="F1986" i="1" a="1"/>
  <c r="F1986" i="1"/>
  <c r="I1985" i="1" a="1"/>
  <c r="I1985" i="1" s="1"/>
  <c r="G1982" i="1" a="1"/>
  <c r="G1982" i="1"/>
  <c r="H1968" i="1" a="1"/>
  <c r="H1968" i="1"/>
  <c r="I1971" i="1" a="1"/>
  <c r="I1971" i="1"/>
  <c r="F1970" i="1" a="1"/>
  <c r="F1970" i="1" s="1"/>
  <c r="H1971" i="1" a="1"/>
  <c r="H1971" i="1"/>
  <c r="G1975" i="1" a="1"/>
  <c r="G1975" i="1"/>
  <c r="F1975" i="1" a="1"/>
  <c r="F1975" i="1" s="1"/>
  <c r="I1970" i="1" a="1"/>
  <c r="I1970" i="1"/>
  <c r="K1974" i="1" a="1"/>
  <c r="K1974" i="1" s="1"/>
  <c r="I1974" i="1" a="1"/>
  <c r="I1974" i="1" s="1"/>
  <c r="F1974" i="1" a="1"/>
  <c r="F1974" i="1" s="1"/>
  <c r="H1974" i="1" a="1"/>
  <c r="H1974" i="1"/>
  <c r="I1967" i="1" a="1"/>
  <c r="I1967" i="1" s="1"/>
  <c r="F1972" i="1" a="1"/>
  <c r="F1972" i="1" s="1"/>
  <c r="K1970" i="1" a="1"/>
  <c r="K1970" i="1"/>
  <c r="I1972" i="1" a="1"/>
  <c r="I1972" i="1" s="1"/>
  <c r="H1972" i="1" a="1"/>
  <c r="H1972" i="1" s="1"/>
  <c r="J1967" i="1" a="1"/>
  <c r="J1967" i="1" s="1"/>
  <c r="I1965" i="1" a="1"/>
  <c r="I1965" i="1"/>
  <c r="G1971" i="1" a="1"/>
  <c r="G1971" i="1" s="1"/>
  <c r="G1969" i="1" a="1"/>
  <c r="G1969" i="1"/>
  <c r="K1965" i="1" a="1"/>
  <c r="K1965" i="1"/>
  <c r="K1966" i="1" a="1"/>
  <c r="K1966" i="1" s="1"/>
  <c r="G1965" i="1" a="1"/>
  <c r="G1965" i="1"/>
  <c r="K1972" i="1" a="1"/>
  <c r="K1972" i="1"/>
  <c r="G1972" i="1" a="1"/>
  <c r="G1972" i="1" s="1"/>
  <c r="H1970" i="1" a="1"/>
  <c r="H1970" i="1" s="1"/>
  <c r="I1969" i="1" a="1"/>
  <c r="I1969" i="1"/>
  <c r="K1971" i="1" a="1"/>
  <c r="K1971" i="1" s="1"/>
  <c r="G1966" i="1" a="1"/>
  <c r="G1966" i="1"/>
  <c r="J1968" i="1" a="1"/>
  <c r="J1968" i="1" s="1"/>
  <c r="F1971" i="1" a="1"/>
  <c r="F1971" i="1"/>
  <c r="G1968" i="1" a="1"/>
  <c r="G1968" i="1" s="1"/>
  <c r="I1966" i="1" a="1"/>
  <c r="I1966" i="1"/>
  <c r="F1968" i="1" a="1"/>
  <c r="F1968" i="1" s="1"/>
  <c r="F1967" i="1" a="1"/>
  <c r="F1967" i="1" s="1"/>
  <c r="J1971" i="1" a="1"/>
  <c r="J1971" i="1"/>
  <c r="J1970" i="1" a="1"/>
  <c r="J1970" i="1"/>
  <c r="J1969" i="1" a="1"/>
  <c r="J1969" i="1" s="1"/>
  <c r="H1966" i="1" a="1"/>
  <c r="H1966" i="1" s="1"/>
  <c r="H1967" i="1" a="1"/>
  <c r="H1967" i="1" s="1"/>
  <c r="J1966" i="1" a="1"/>
  <c r="J1966" i="1"/>
  <c r="H1965" i="1" a="1"/>
  <c r="H1965" i="1"/>
  <c r="K1969" i="1" a="1"/>
  <c r="K1969" i="1" s="1"/>
  <c r="F1969" i="1" a="1"/>
  <c r="F1969" i="1"/>
  <c r="F1966" i="1" a="1"/>
  <c r="F1966" i="1" s="1"/>
  <c r="G1970" i="1" a="1"/>
  <c r="G1970" i="1" s="1"/>
  <c r="I1968" i="1" a="1"/>
  <c r="I1968" i="1" s="1"/>
  <c r="H1969" i="1" a="1"/>
  <c r="H1969" i="1" s="1"/>
  <c r="G1967" i="1" a="1"/>
  <c r="G1967" i="1"/>
  <c r="G1974" i="1" a="1"/>
  <c r="G1974" i="1"/>
  <c r="J1965" i="1" a="1"/>
  <c r="J1965" i="1" s="1"/>
  <c r="J1974" i="1" a="1"/>
  <c r="J1974" i="1" s="1"/>
  <c r="I1975" i="1" a="1"/>
  <c r="I1975" i="1"/>
  <c r="H1975" i="1" a="1"/>
  <c r="H1975" i="1"/>
  <c r="K1968" i="1" a="1"/>
  <c r="K1968" i="1"/>
  <c r="K1967" i="1" a="1"/>
  <c r="K1967" i="1" s="1"/>
  <c r="J1972" i="1" a="1"/>
  <c r="J1972" i="1"/>
  <c r="H1961" i="1" a="1"/>
  <c r="H1961" i="1" s="1"/>
  <c r="J1964" i="1" a="1"/>
  <c r="J1964" i="1" s="1"/>
  <c r="G1961" i="1" a="1"/>
  <c r="G1961" i="1" s="1"/>
  <c r="J1957" i="1" a="1"/>
  <c r="J1957" i="1" s="1"/>
  <c r="I1957" i="1" a="1"/>
  <c r="I1957" i="1"/>
  <c r="I1963" i="1" a="1"/>
  <c r="I1963" i="1"/>
  <c r="J1962" i="1" a="1"/>
  <c r="J1962" i="1" s="1"/>
  <c r="H1960" i="1" a="1"/>
  <c r="H1960" i="1" s="1"/>
  <c r="I1956" i="1" a="1"/>
  <c r="I1956" i="1"/>
  <c r="K1964" i="1" a="1"/>
  <c r="K1964" i="1"/>
  <c r="F1958" i="1" a="1"/>
  <c r="F1958" i="1"/>
  <c r="J1963" i="1" a="1"/>
  <c r="J1963" i="1" s="1"/>
  <c r="G1960" i="1" a="1"/>
  <c r="G1960" i="1" s="1"/>
  <c r="K1960" i="1" a="1"/>
  <c r="K1960" i="1" s="1"/>
  <c r="K1957" i="1" a="1"/>
  <c r="K1957" i="1" s="1"/>
  <c r="I1960" i="1" a="1"/>
  <c r="I1960" i="1" s="1"/>
  <c r="F1955" i="1" a="1"/>
  <c r="F1955" i="1" s="1"/>
  <c r="H1956" i="1" a="1"/>
  <c r="H1956" i="1"/>
  <c r="F1957" i="1" a="1"/>
  <c r="F1957" i="1" s="1"/>
  <c r="F1965" i="1" a="1"/>
  <c r="F1965" i="1"/>
  <c r="I1964" i="1" a="1"/>
  <c r="I1964" i="1" s="1"/>
  <c r="K1961" i="1" a="1"/>
  <c r="K1961" i="1"/>
  <c r="F1956" i="1" a="1"/>
  <c r="F1956" i="1"/>
  <c r="H1964" i="1" a="1"/>
  <c r="H1964" i="1"/>
  <c r="G1964" i="1" a="1"/>
  <c r="G1964" i="1" s="1"/>
  <c r="F1964" i="1" a="1"/>
  <c r="F1964" i="1"/>
  <c r="K1963" i="1" a="1"/>
  <c r="K1963" i="1" s="1"/>
  <c r="H1958" i="1" a="1"/>
  <c r="H1958" i="1" s="1"/>
  <c r="J1958" i="1" a="1"/>
  <c r="J1958" i="1" s="1"/>
  <c r="H1963" i="1" a="1"/>
  <c r="H1963" i="1" s="1"/>
  <c r="G1963" i="1" a="1"/>
  <c r="G1963" i="1" s="1"/>
  <c r="F1963" i="1" a="1"/>
  <c r="F1963" i="1" s="1"/>
  <c r="K1962" i="1" a="1"/>
  <c r="K1962" i="1"/>
  <c r="J1960" i="1" a="1"/>
  <c r="J1960" i="1" s="1"/>
  <c r="I1955" i="1" a="1"/>
  <c r="I1955" i="1"/>
  <c r="I1962" i="1" a="1"/>
  <c r="I1962" i="1"/>
  <c r="F1961" i="1" a="1"/>
  <c r="F1961" i="1" s="1"/>
  <c r="I1959" i="1" a="1"/>
  <c r="I1959" i="1"/>
  <c r="G1959" i="1" a="1"/>
  <c r="G1959" i="1"/>
  <c r="G1958" i="1" a="1"/>
  <c r="G1958" i="1" s="1"/>
  <c r="G1956" i="1" a="1"/>
  <c r="G1956" i="1" s="1"/>
  <c r="K1954" i="1" a="1"/>
  <c r="K1954" i="1" s="1"/>
  <c r="H1962" i="1" a="1"/>
  <c r="H1962" i="1" s="1"/>
  <c r="G1962" i="1" a="1"/>
  <c r="G1962" i="1"/>
  <c r="F1962" i="1" a="1"/>
  <c r="F1962" i="1" s="1"/>
  <c r="K1958" i="1" a="1"/>
  <c r="K1958" i="1"/>
  <c r="J1961" i="1" a="1"/>
  <c r="J1961" i="1" s="1"/>
  <c r="I1961" i="1" a="1"/>
  <c r="I1961" i="1"/>
  <c r="G1955" i="1" a="1"/>
  <c r="G1955" i="1" s="1"/>
  <c r="K1959" i="1" a="1"/>
  <c r="K1959" i="1" s="1"/>
  <c r="J1959" i="1" a="1"/>
  <c r="J1959" i="1"/>
  <c r="K1956" i="1" a="1"/>
  <c r="K1956" i="1"/>
  <c r="K1955" i="1" a="1"/>
  <c r="K1955" i="1" s="1"/>
  <c r="J1955" i="1" a="1"/>
  <c r="J1955" i="1" s="1"/>
  <c r="J1954" i="1" a="1"/>
  <c r="J1954" i="1" s="1"/>
  <c r="F1960" i="1" a="1"/>
  <c r="F1960" i="1"/>
  <c r="F1959" i="1" a="1"/>
  <c r="F1959" i="1"/>
  <c r="G1957" i="1" a="1"/>
  <c r="G1957" i="1" s="1"/>
  <c r="H1955" i="1" a="1"/>
  <c r="H1955" i="1"/>
  <c r="J1956" i="1" a="1"/>
  <c r="J1956" i="1" s="1"/>
  <c r="I1958" i="1" a="1"/>
  <c r="I1958" i="1" s="1"/>
  <c r="H1957" i="1" a="1"/>
  <c r="H1957" i="1" s="1"/>
  <c r="I1954" i="1" a="1"/>
  <c r="I1954" i="1" s="1"/>
  <c r="H1959" i="1" a="1"/>
  <c r="H1959" i="1"/>
  <c r="J1948" i="1" a="1"/>
  <c r="J1948" i="1"/>
  <c r="G1951" i="1" a="1"/>
  <c r="G1951" i="1" s="1"/>
  <c r="F1947" i="1" a="1"/>
  <c r="F1947" i="1" s="1"/>
  <c r="K1948" i="1" a="1"/>
  <c r="K1948" i="1"/>
  <c r="F1948" i="1" a="1"/>
  <c r="F1948" i="1"/>
  <c r="K1943" i="1" a="1"/>
  <c r="K1943" i="1"/>
  <c r="H1945" i="1" a="1"/>
  <c r="H1945" i="1" s="1"/>
  <c r="I1948" i="1" a="1"/>
  <c r="I1948" i="1"/>
  <c r="G1948" i="1" a="1"/>
  <c r="G1948" i="1" s="1"/>
  <c r="G1947" i="1" a="1"/>
  <c r="G1947" i="1" s="1"/>
  <c r="I1943" i="1" a="1"/>
  <c r="I1943" i="1" s="1"/>
  <c r="I1944" i="1" a="1"/>
  <c r="I1944" i="1" s="1"/>
  <c r="F1945" i="1" a="1"/>
  <c r="F1945" i="1"/>
  <c r="K1944" i="1" a="1"/>
  <c r="K1944" i="1"/>
  <c r="H1943" i="1" a="1"/>
  <c r="H1943" i="1" s="1"/>
  <c r="J1943" i="1" a="1"/>
  <c r="J1943" i="1" s="1"/>
  <c r="J1947" i="1" a="1"/>
  <c r="J1947" i="1"/>
  <c r="F1944" i="1" a="1"/>
  <c r="F1944" i="1"/>
  <c r="G1946" i="1" a="1"/>
  <c r="G1946" i="1"/>
  <c r="K1945" i="1" a="1"/>
  <c r="K1945" i="1" s="1"/>
  <c r="F1950" i="1" a="1"/>
  <c r="F1950" i="1" s="1"/>
  <c r="H1946" i="1" a="1"/>
  <c r="H1946" i="1" s="1"/>
  <c r="J1945" i="1" a="1"/>
  <c r="J1945" i="1" s="1"/>
  <c r="I1945" i="1" a="1"/>
  <c r="I1945" i="1" s="1"/>
  <c r="H1947" i="1" a="1"/>
  <c r="H1947" i="1" s="1"/>
  <c r="I1946" i="1" a="1"/>
  <c r="I1946" i="1"/>
  <c r="I1953" i="1" a="1"/>
  <c r="I1953" i="1" s="1"/>
  <c r="K1947" i="1" a="1"/>
  <c r="K1947" i="1"/>
  <c r="F1951" i="1" a="1"/>
  <c r="F1951" i="1" s="1"/>
  <c r="J1951" i="1" a="1"/>
  <c r="J1951" i="1"/>
  <c r="J1950" i="1" a="1"/>
  <c r="J1950" i="1"/>
  <c r="H1948" i="1" a="1"/>
  <c r="H1948" i="1"/>
  <c r="H1954" i="1" a="1"/>
  <c r="H1954" i="1" s="1"/>
  <c r="G1954" i="1" a="1"/>
  <c r="G1954" i="1"/>
  <c r="G1952" i="1" a="1"/>
  <c r="G1952" i="1" s="1"/>
  <c r="J1946" i="1" a="1"/>
  <c r="J1946" i="1" s="1"/>
  <c r="F1952" i="1" a="1"/>
  <c r="F1952" i="1" s="1"/>
  <c r="F1954" i="1" a="1"/>
  <c r="F1954" i="1" s="1"/>
  <c r="K1953" i="1" a="1"/>
  <c r="K1953" i="1" s="1"/>
  <c r="G1944" i="1" a="1"/>
  <c r="G1944" i="1" s="1"/>
  <c r="J1953" i="1" a="1"/>
  <c r="J1953" i="1"/>
  <c r="F1946" i="1" a="1"/>
  <c r="F1946" i="1" s="1"/>
  <c r="F1953" i="1" a="1"/>
  <c r="F1953" i="1"/>
  <c r="I1952" i="1" a="1"/>
  <c r="I1952" i="1"/>
  <c r="H1953" i="1" a="1"/>
  <c r="H1953" i="1" s="1"/>
  <c r="K1951" i="1" a="1"/>
  <c r="K1951" i="1"/>
  <c r="G1945" i="1" a="1"/>
  <c r="G1945" i="1"/>
  <c r="G1950" i="1" a="1"/>
  <c r="G1950" i="1" s="1"/>
  <c r="H1951" i="1" a="1"/>
  <c r="H1951" i="1" s="1"/>
  <c r="I1951" i="1" a="1"/>
  <c r="I1951" i="1" s="1"/>
  <c r="K1950" i="1" a="1"/>
  <c r="K1950" i="1" s="1"/>
  <c r="I1947" i="1" a="1"/>
  <c r="I1947" i="1"/>
  <c r="G1953" i="1" a="1"/>
  <c r="G1953" i="1" s="1"/>
  <c r="K1952" i="1" a="1"/>
  <c r="K1952" i="1"/>
  <c r="J1952" i="1" a="1"/>
  <c r="J1952" i="1" s="1"/>
  <c r="H1952" i="1" a="1"/>
  <c r="H1952" i="1"/>
  <c r="I1950" i="1" a="1"/>
  <c r="I1950" i="1" s="1"/>
  <c r="H1950" i="1" a="1"/>
  <c r="H1950" i="1" s="1"/>
  <c r="H1944" i="1" a="1"/>
  <c r="H1944" i="1"/>
  <c r="K1946" i="1" a="1"/>
  <c r="K1946" i="1"/>
  <c r="J1944" i="1" a="1"/>
  <c r="J1944" i="1" s="1"/>
  <c r="I1934" i="1" a="1"/>
  <c r="I1934" i="1" s="1"/>
  <c r="G1936" i="1" a="1"/>
  <c r="G1936" i="1" s="1"/>
  <c r="J1935" i="1" a="1"/>
  <c r="J1935" i="1"/>
  <c r="K1933" i="1" a="1"/>
  <c r="K1933" i="1"/>
  <c r="J1937" i="1" a="1"/>
  <c r="J1937" i="1" s="1"/>
  <c r="H1938" i="1" a="1"/>
  <c r="H1938" i="1"/>
  <c r="I1936" i="1" a="1"/>
  <c r="I1936" i="1"/>
  <c r="F1942" i="1" a="1"/>
  <c r="F1942" i="1" s="1"/>
  <c r="K1941" i="1" a="1"/>
  <c r="K1941" i="1" s="1"/>
  <c r="G1941" i="1" a="1"/>
  <c r="G1941" i="1" s="1"/>
  <c r="J1941" i="1" a="1"/>
  <c r="J1941" i="1" s="1"/>
  <c r="I1941" i="1" a="1"/>
  <c r="I1941" i="1"/>
  <c r="H1941" i="1" a="1"/>
  <c r="H1941" i="1" s="1"/>
  <c r="I1940" i="1" a="1"/>
  <c r="I1940" i="1" s="1"/>
  <c r="G1940" i="1" a="1"/>
  <c r="G1940" i="1"/>
  <c r="G1939" i="1" a="1"/>
  <c r="G1939" i="1"/>
  <c r="J1938" i="1" a="1"/>
  <c r="J1938" i="1"/>
  <c r="J1932" i="1" a="1"/>
  <c r="J1932" i="1" s="1"/>
  <c r="F1937" i="1" a="1"/>
  <c r="F1937" i="1"/>
  <c r="I1935" i="1" a="1"/>
  <c r="I1935" i="1" s="1"/>
  <c r="K1936" i="1" a="1"/>
  <c r="K1936" i="1"/>
  <c r="K1934" i="1" a="1"/>
  <c r="K1934" i="1" s="1"/>
  <c r="F1934" i="1" a="1"/>
  <c r="F1934" i="1"/>
  <c r="I1937" i="1" a="1"/>
  <c r="I1937" i="1" s="1"/>
  <c r="F1936" i="1" a="1"/>
  <c r="F1936" i="1"/>
  <c r="F1941" i="1" a="1"/>
  <c r="F1941" i="1" s="1"/>
  <c r="K1940" i="1" a="1"/>
  <c r="K1940" i="1" s="1"/>
  <c r="J1940" i="1" a="1"/>
  <c r="J1940" i="1" s="1"/>
  <c r="F1940" i="1" a="1"/>
  <c r="F1940" i="1" s="1"/>
  <c r="H1936" i="1" a="1"/>
  <c r="H1936" i="1" s="1"/>
  <c r="G1938" i="1" a="1"/>
  <c r="G1938" i="1" s="1"/>
  <c r="K1932" i="1" a="1"/>
  <c r="K1932" i="1" s="1"/>
  <c r="K1935" i="1" a="1"/>
  <c r="K1935" i="1"/>
  <c r="H1935" i="1" a="1"/>
  <c r="H1935" i="1" s="1"/>
  <c r="F1935" i="1" a="1"/>
  <c r="F1935" i="1" s="1"/>
  <c r="J1933" i="1" a="1"/>
  <c r="J1933" i="1" s="1"/>
  <c r="G1943" i="1" a="1"/>
  <c r="G1943" i="1" s="1"/>
  <c r="K1938" i="1" a="1"/>
  <c r="K1938" i="1" s="1"/>
  <c r="I1933" i="1" a="1"/>
  <c r="I1933" i="1" s="1"/>
  <c r="J1936" i="1" a="1"/>
  <c r="J1936" i="1"/>
  <c r="F1943" i="1" a="1"/>
  <c r="F1943" i="1"/>
  <c r="G1934" i="1" a="1"/>
  <c r="G1934" i="1"/>
  <c r="J1934" i="1" a="1"/>
  <c r="J1934" i="1" s="1"/>
  <c r="K1939" i="1" a="1"/>
  <c r="K1939" i="1" s="1"/>
  <c r="I1938" i="1" a="1"/>
  <c r="I1938" i="1"/>
  <c r="K1942" i="1" a="1"/>
  <c r="K1942" i="1"/>
  <c r="J1942" i="1" a="1"/>
  <c r="J1942" i="1" s="1"/>
  <c r="I1942" i="1" a="1"/>
  <c r="I1942" i="1" s="1"/>
  <c r="H1942" i="1" a="1"/>
  <c r="H1942" i="1" s="1"/>
  <c r="H1933" i="1" a="1"/>
  <c r="H1933" i="1" s="1"/>
  <c r="G1933" i="1" a="1"/>
  <c r="G1933" i="1" s="1"/>
  <c r="G1942" i="1" a="1"/>
  <c r="G1942" i="1" s="1"/>
  <c r="H1940" i="1" a="1"/>
  <c r="H1940" i="1"/>
  <c r="G1935" i="1" a="1"/>
  <c r="G1935" i="1"/>
  <c r="F1939" i="1" a="1"/>
  <c r="F1939" i="1"/>
  <c r="H1934" i="1" a="1"/>
  <c r="H1934" i="1" s="1"/>
  <c r="F1938" i="1" a="1"/>
  <c r="F1938" i="1" s="1"/>
  <c r="J1939" i="1" a="1"/>
  <c r="J1939" i="1"/>
  <c r="G1937" i="1" a="1"/>
  <c r="G1937" i="1"/>
  <c r="F1933" i="1" a="1"/>
  <c r="F1933" i="1" s="1"/>
  <c r="I1939" i="1" a="1"/>
  <c r="I1939" i="1" s="1"/>
  <c r="H1939" i="1" a="1"/>
  <c r="H1939" i="1" s="1"/>
  <c r="K1937" i="1" a="1"/>
  <c r="K1937" i="1" s="1"/>
  <c r="H1937" i="1" a="1"/>
  <c r="H1937" i="1" s="1"/>
  <c r="G1927" i="1" a="1"/>
  <c r="G1927" i="1" s="1"/>
  <c r="H1922" i="1" a="1"/>
  <c r="H1922" i="1" s="1"/>
  <c r="K1927" i="1" a="1"/>
  <c r="K1927" i="1"/>
  <c r="H1930" i="1" a="1"/>
  <c r="H1930" i="1" s="1"/>
  <c r="G1930" i="1" a="1"/>
  <c r="G1930" i="1" s="1"/>
  <c r="K1929" i="1" a="1"/>
  <c r="K1929" i="1" s="1"/>
  <c r="K1928" i="1" a="1"/>
  <c r="K1928" i="1"/>
  <c r="I1927" i="1" a="1"/>
  <c r="I1927" i="1"/>
  <c r="F1927" i="1" a="1"/>
  <c r="F1927" i="1" s="1"/>
  <c r="K1923" i="1" a="1"/>
  <c r="K1923" i="1" s="1"/>
  <c r="H1927" i="1" a="1"/>
  <c r="H1927" i="1"/>
  <c r="K1922" i="1" a="1"/>
  <c r="K1922" i="1"/>
  <c r="F1924" i="1" a="1"/>
  <c r="F1924" i="1" s="1"/>
  <c r="F1922" i="1" a="1"/>
  <c r="F1922" i="1" s="1"/>
  <c r="G1932" i="1" a="1"/>
  <c r="G1932" i="1" s="1"/>
  <c r="K1931" i="1" a="1"/>
  <c r="K1931" i="1" s="1"/>
  <c r="I1931" i="1" a="1"/>
  <c r="I1931" i="1" s="1"/>
  <c r="J1924" i="1" a="1"/>
  <c r="J1924" i="1" s="1"/>
  <c r="H1931" i="1" a="1"/>
  <c r="H1931" i="1" s="1"/>
  <c r="G1928" i="1" a="1"/>
  <c r="G1928" i="1"/>
  <c r="F1925" i="1" a="1"/>
  <c r="F1925" i="1"/>
  <c r="F1931" i="1" a="1"/>
  <c r="F1931" i="1" s="1"/>
  <c r="G1931" i="1" a="1"/>
  <c r="G1931" i="1"/>
  <c r="K1924" i="1" a="1"/>
  <c r="K1924" i="1"/>
  <c r="K1930" i="1" a="1"/>
  <c r="K1930" i="1"/>
  <c r="J1930" i="1" a="1"/>
  <c r="J1930" i="1" s="1"/>
  <c r="F1930" i="1" a="1"/>
  <c r="F1930" i="1" s="1"/>
  <c r="G1929" i="1" a="1"/>
  <c r="G1929" i="1" s="1"/>
  <c r="I1925" i="1" a="1"/>
  <c r="I1925" i="1" s="1"/>
  <c r="J1926" i="1" a="1"/>
  <c r="J1926" i="1" s="1"/>
  <c r="K1926" i="1" a="1"/>
  <c r="K1926" i="1" s="1"/>
  <c r="J1929" i="1" a="1"/>
  <c r="J1929" i="1" s="1"/>
  <c r="H1929" i="1" a="1"/>
  <c r="H1929" i="1"/>
  <c r="J1928" i="1" a="1"/>
  <c r="J1928" i="1" s="1"/>
  <c r="H1924" i="1" a="1"/>
  <c r="H1924" i="1" s="1"/>
  <c r="H1923" i="1" a="1"/>
  <c r="H1923" i="1"/>
  <c r="G1922" i="1" a="1"/>
  <c r="G1922" i="1"/>
  <c r="G1923" i="1" a="1"/>
  <c r="G1923" i="1"/>
  <c r="F1929" i="1" a="1"/>
  <c r="F1929" i="1" s="1"/>
  <c r="I1926" i="1" a="1"/>
  <c r="I1926" i="1" s="1"/>
  <c r="J1923" i="1" a="1"/>
  <c r="J1923" i="1"/>
  <c r="F1923" i="1" a="1"/>
  <c r="F1923" i="1" s="1"/>
  <c r="G1926" i="1" a="1"/>
  <c r="G1926" i="1" s="1"/>
  <c r="J1925" i="1" a="1"/>
  <c r="J1925" i="1" s="1"/>
  <c r="J1922" i="1" a="1"/>
  <c r="J1922" i="1" s="1"/>
  <c r="I1928" i="1" a="1"/>
  <c r="I1928" i="1" s="1"/>
  <c r="F1928" i="1" a="1"/>
  <c r="F1928" i="1" s="1"/>
  <c r="K1925" i="1" a="1"/>
  <c r="K1925" i="1" s="1"/>
  <c r="F1926" i="1" a="1"/>
  <c r="F1926" i="1"/>
  <c r="H1925" i="1" a="1"/>
  <c r="H1925" i="1"/>
  <c r="G1925" i="1" a="1"/>
  <c r="G1925" i="1"/>
  <c r="I1924" i="1" a="1"/>
  <c r="I1924" i="1" s="1"/>
  <c r="I1923" i="1" a="1"/>
  <c r="I1923" i="1"/>
  <c r="G1924" i="1" a="1"/>
  <c r="G1924" i="1"/>
  <c r="H1926" i="1" a="1"/>
  <c r="H1926" i="1" s="1"/>
  <c r="I1932" i="1" a="1"/>
  <c r="I1932" i="1" s="1"/>
  <c r="H1932" i="1" a="1"/>
  <c r="H1932" i="1" s="1"/>
  <c r="F1932" i="1" a="1"/>
  <c r="F1932" i="1" s="1"/>
  <c r="I1930" i="1" a="1"/>
  <c r="I1930" i="1" s="1"/>
  <c r="J1927" i="1" a="1"/>
  <c r="J1927" i="1" s="1"/>
  <c r="J1931" i="1" a="1"/>
  <c r="J1931" i="1" s="1"/>
  <c r="I1929" i="1" a="1"/>
  <c r="I1929" i="1"/>
  <c r="H1928" i="1" a="1"/>
  <c r="H1928" i="1"/>
  <c r="I1922" i="1" a="1"/>
  <c r="I1922" i="1" s="1"/>
  <c r="J1920" i="1" a="1"/>
  <c r="J1920" i="1" s="1"/>
  <c r="K1920" i="1" a="1"/>
  <c r="K1920" i="1"/>
  <c r="I1913" i="1" a="1"/>
  <c r="I1913" i="1"/>
  <c r="G1918" i="1" a="1"/>
  <c r="G1918" i="1" s="1"/>
  <c r="H1914" i="1" a="1"/>
  <c r="H1914" i="1" s="1"/>
  <c r="H1911" i="1" a="1"/>
  <c r="H1911" i="1" s="1"/>
  <c r="I1920" i="1" a="1"/>
  <c r="I1920" i="1"/>
  <c r="J1918" i="1" a="1"/>
  <c r="J1918" i="1" s="1"/>
  <c r="K1912" i="1" a="1"/>
  <c r="K1912" i="1" s="1"/>
  <c r="H1920" i="1" a="1"/>
  <c r="H1920" i="1" s="1"/>
  <c r="G1915" i="1" a="1"/>
  <c r="G1915" i="1"/>
  <c r="I1914" i="1" a="1"/>
  <c r="I1914" i="1" s="1"/>
  <c r="J1913" i="1" a="1"/>
  <c r="J1913" i="1" s="1"/>
  <c r="K1916" i="1" a="1"/>
  <c r="K1916" i="1" s="1"/>
  <c r="F1919" i="1" a="1"/>
  <c r="F1919" i="1"/>
  <c r="F1918" i="1" a="1"/>
  <c r="F1918" i="1"/>
  <c r="F1913" i="1" a="1"/>
  <c r="F1913" i="1" s="1"/>
  <c r="K1917" i="1" a="1"/>
  <c r="K1917" i="1" s="1"/>
  <c r="H1917" i="1" a="1"/>
  <c r="H1917" i="1"/>
  <c r="F1915" i="1" a="1"/>
  <c r="F1915" i="1"/>
  <c r="K1913" i="1" a="1"/>
  <c r="K1913" i="1" s="1"/>
  <c r="F1917" i="1" a="1"/>
  <c r="F1917" i="1" s="1"/>
  <c r="G1914" i="1" a="1"/>
  <c r="G1914" i="1" s="1"/>
  <c r="J1912" i="1" a="1"/>
  <c r="J1912" i="1" s="1"/>
  <c r="J1911" i="1" a="1"/>
  <c r="J1911" i="1" s="1"/>
  <c r="J1917" i="1" a="1"/>
  <c r="J1917" i="1" s="1"/>
  <c r="I1917" i="1" a="1"/>
  <c r="I1917" i="1" s="1"/>
  <c r="H1912" i="1" a="1"/>
  <c r="H1912" i="1"/>
  <c r="I1919" i="1" a="1"/>
  <c r="I1919" i="1"/>
  <c r="K1918" i="1" a="1"/>
  <c r="K1918" i="1" s="1"/>
  <c r="H1918" i="1" a="1"/>
  <c r="H1918" i="1"/>
  <c r="H1915" i="1" a="1"/>
  <c r="H1915" i="1"/>
  <c r="J1915" i="1" a="1"/>
  <c r="J1915" i="1"/>
  <c r="K1919" i="1" a="1"/>
  <c r="K1919" i="1" s="1"/>
  <c r="J1919" i="1" a="1"/>
  <c r="J1919" i="1" s="1"/>
  <c r="H1913" i="1" a="1"/>
  <c r="H1913" i="1" s="1"/>
  <c r="I1916" i="1" a="1"/>
  <c r="I1916" i="1" s="1"/>
  <c r="I1915" i="1" a="1"/>
  <c r="I1915" i="1" s="1"/>
  <c r="I1918" i="1" a="1"/>
  <c r="I1918" i="1" s="1"/>
  <c r="G1912" i="1" a="1"/>
  <c r="G1912" i="1" s="1"/>
  <c r="G1913" i="1" a="1"/>
  <c r="G1913" i="1"/>
  <c r="G1917" i="1" a="1"/>
  <c r="G1917" i="1" s="1"/>
  <c r="G1916" i="1" a="1"/>
  <c r="G1916" i="1" s="1"/>
  <c r="F1914" i="1" a="1"/>
  <c r="F1914" i="1"/>
  <c r="K1921" i="1" a="1"/>
  <c r="K1921" i="1"/>
  <c r="J1916" i="1" a="1"/>
  <c r="J1916" i="1"/>
  <c r="J1921" i="1" a="1"/>
  <c r="J1921" i="1" s="1"/>
  <c r="I1921" i="1" a="1"/>
  <c r="I1921" i="1" s="1"/>
  <c r="I1912" i="1" a="1"/>
  <c r="I1912" i="1"/>
  <c r="G1919" i="1" a="1"/>
  <c r="G1919" i="1" s="1"/>
  <c r="K1915" i="1" a="1"/>
  <c r="K1915" i="1" s="1"/>
  <c r="F1912" i="1" a="1"/>
  <c r="F1912" i="1" s="1"/>
  <c r="K1914" i="1" a="1"/>
  <c r="K1914" i="1" s="1"/>
  <c r="F1921" i="1" a="1"/>
  <c r="F1921" i="1" s="1"/>
  <c r="F1920" i="1" a="1"/>
  <c r="F1920" i="1" s="1"/>
  <c r="H1919" i="1" a="1"/>
  <c r="H1919" i="1" s="1"/>
  <c r="J1914" i="1" a="1"/>
  <c r="J1914" i="1"/>
  <c r="I1911" i="1" a="1"/>
  <c r="I1911" i="1"/>
  <c r="H1916" i="1" a="1"/>
  <c r="H1916" i="1"/>
  <c r="F1916" i="1" a="1"/>
  <c r="F1916" i="1" s="1"/>
  <c r="G1920" i="1" a="1"/>
  <c r="G1920" i="1"/>
  <c r="K1911" i="1" a="1"/>
  <c r="K1911" i="1"/>
  <c r="H1921" i="1" a="1"/>
  <c r="H1921" i="1" s="1"/>
  <c r="G1921" i="1" a="1"/>
  <c r="G1921" i="1" s="1"/>
  <c r="I1902" i="1" a="1"/>
  <c r="I1902" i="1" s="1"/>
  <c r="G1904" i="1" a="1"/>
  <c r="G1904" i="1" s="1"/>
  <c r="G1901" i="1" a="1"/>
  <c r="G1901" i="1" s="1"/>
  <c r="K1906" i="1" a="1"/>
  <c r="K1906" i="1" s="1"/>
  <c r="G1906" i="1" a="1"/>
  <c r="G1906" i="1" s="1"/>
  <c r="K1900" i="1" a="1"/>
  <c r="K1900" i="1"/>
  <c r="K1905" i="1" a="1"/>
  <c r="K1905" i="1"/>
  <c r="K1902" i="1" a="1"/>
  <c r="K1902" i="1" s="1"/>
  <c r="J1902" i="1" a="1"/>
  <c r="J1902" i="1" s="1"/>
  <c r="K1903" i="1" a="1"/>
  <c r="K1903" i="1" s="1"/>
  <c r="G1902" i="1" a="1"/>
  <c r="G1902" i="1"/>
  <c r="G1910" i="1" a="1"/>
  <c r="G1910" i="1" s="1"/>
  <c r="J1901" i="1" a="1"/>
  <c r="J1901" i="1" s="1"/>
  <c r="F1909" i="1" a="1"/>
  <c r="F1909" i="1" s="1"/>
  <c r="F1902" i="1" a="1"/>
  <c r="F1902" i="1"/>
  <c r="F1910" i="1" a="1"/>
  <c r="F1910" i="1"/>
  <c r="K1909" i="1" a="1"/>
  <c r="K1909" i="1" s="1"/>
  <c r="F1905" i="1" a="1"/>
  <c r="F1905" i="1" s="1"/>
  <c r="H1906" i="1" a="1"/>
  <c r="H1906" i="1"/>
  <c r="J1909" i="1" a="1"/>
  <c r="J1909" i="1" s="1"/>
  <c r="H1908" i="1" a="1"/>
  <c r="H1908" i="1" s="1"/>
  <c r="J1905" i="1" a="1"/>
  <c r="J1905" i="1" s="1"/>
  <c r="K1901" i="1" a="1"/>
  <c r="K1901" i="1" s="1"/>
  <c r="H1901" i="1" a="1"/>
  <c r="H1901" i="1"/>
  <c r="I1907" i="1" a="1"/>
  <c r="I1907" i="1" s="1"/>
  <c r="I1903" i="1" a="1"/>
  <c r="I1903" i="1" s="1"/>
  <c r="I1909" i="1" a="1"/>
  <c r="I1909" i="1"/>
  <c r="H1904" i="1" a="1"/>
  <c r="H1904" i="1"/>
  <c r="H1909" i="1" a="1"/>
  <c r="H1909" i="1"/>
  <c r="J1906" i="1" a="1"/>
  <c r="J1906" i="1" s="1"/>
  <c r="F1906" i="1" a="1"/>
  <c r="F1906" i="1" s="1"/>
  <c r="J1908" i="1" a="1"/>
  <c r="J1908" i="1" s="1"/>
  <c r="F1908" i="1" a="1"/>
  <c r="F1908" i="1" s="1"/>
  <c r="K1904" i="1" a="1"/>
  <c r="K1904" i="1" s="1"/>
  <c r="I1905" i="1" a="1"/>
  <c r="I1905" i="1" s="1"/>
  <c r="K1907" i="1" a="1"/>
  <c r="K1907" i="1" s="1"/>
  <c r="H1903" i="1" a="1"/>
  <c r="H1903" i="1"/>
  <c r="J1907" i="1" a="1"/>
  <c r="J1907" i="1" s="1"/>
  <c r="H1907" i="1" a="1"/>
  <c r="H1907" i="1"/>
  <c r="G1907" i="1" a="1"/>
  <c r="G1907" i="1"/>
  <c r="I1906" i="1" a="1"/>
  <c r="I1906" i="1"/>
  <c r="F1904" i="1" a="1"/>
  <c r="F1904" i="1"/>
  <c r="G1903" i="1" a="1"/>
  <c r="G1903" i="1" s="1"/>
  <c r="H1902" i="1" a="1"/>
  <c r="H1902" i="1" s="1"/>
  <c r="J1904" i="1" a="1"/>
  <c r="J1904" i="1" s="1"/>
  <c r="F1901" i="1" a="1"/>
  <c r="F1901" i="1" s="1"/>
  <c r="G1911" i="1" a="1"/>
  <c r="G1911" i="1" s="1"/>
  <c r="F1911" i="1" a="1"/>
  <c r="F1911" i="1" s="1"/>
  <c r="J1903" i="1" a="1"/>
  <c r="J1903" i="1" s="1"/>
  <c r="K1910" i="1" a="1"/>
  <c r="K1910" i="1" s="1"/>
  <c r="K1908" i="1" a="1"/>
  <c r="K1908" i="1" s="1"/>
  <c r="J1910" i="1" a="1"/>
  <c r="J1910" i="1"/>
  <c r="I1910" i="1" a="1"/>
  <c r="I1910" i="1"/>
  <c r="H1910" i="1" a="1"/>
  <c r="H1910" i="1"/>
  <c r="F1903" i="1" a="1"/>
  <c r="F1903" i="1"/>
  <c r="G1909" i="1" a="1"/>
  <c r="G1909" i="1" s="1"/>
  <c r="H1905" i="1" a="1"/>
  <c r="H1905" i="1"/>
  <c r="F1907" i="1" a="1"/>
  <c r="F1907" i="1" s="1"/>
  <c r="G1908" i="1" a="1"/>
  <c r="G1908" i="1" s="1"/>
  <c r="I1901" i="1" a="1"/>
  <c r="I1901" i="1" s="1"/>
  <c r="I1908" i="1" a="1"/>
  <c r="I1908" i="1" s="1"/>
  <c r="G1905" i="1" a="1"/>
  <c r="G1905" i="1" s="1"/>
  <c r="J1900" i="1" a="1"/>
  <c r="J1900" i="1" s="1"/>
  <c r="I1904" i="1" a="1"/>
  <c r="I1904" i="1" s="1"/>
  <c r="I1899" i="1" a="1"/>
  <c r="I1899" i="1"/>
  <c r="H1899" i="1" a="1"/>
  <c r="H1899" i="1" s="1"/>
  <c r="F1899" i="1" a="1"/>
  <c r="F1899" i="1"/>
  <c r="K1899" i="1" a="1"/>
  <c r="K1899" i="1" s="1"/>
  <c r="G1899" i="1" a="1"/>
  <c r="G1899" i="1" s="1"/>
  <c r="I1900" i="1" a="1"/>
  <c r="I1900" i="1"/>
  <c r="H1900" i="1" a="1"/>
  <c r="H1900" i="1" s="1"/>
  <c r="G1900" i="1" a="1"/>
  <c r="G1900" i="1" s="1"/>
  <c r="F1900" i="1" a="1"/>
  <c r="F1900" i="1" s="1"/>
  <c r="J1899" i="1" a="1"/>
  <c r="J1899" i="1" s="1"/>
  <c r="K2016" i="1" a="1"/>
  <c r="K2016" i="1"/>
  <c r="I2016" i="1" a="1"/>
  <c r="I2016" i="1" s="1"/>
  <c r="H2016" i="1" a="1"/>
  <c r="H2016" i="1" s="1"/>
  <c r="J2016" i="1" a="1"/>
  <c r="J2016" i="1"/>
  <c r="K1671" i="1" a="1"/>
  <c r="K1671" i="1" s="1"/>
  <c r="J1671" i="1" a="1"/>
  <c r="J1671" i="1" s="1"/>
  <c r="J1665" i="1" a="1"/>
  <c r="J1665" i="1" s="1"/>
  <c r="F1669" i="1" a="1"/>
  <c r="F1669" i="1"/>
  <c r="J1663" i="1" a="1"/>
  <c r="J1663" i="1"/>
  <c r="F1667" i="1" a="1"/>
  <c r="F1667" i="1" s="1"/>
  <c r="J1669" i="1" a="1"/>
  <c r="J1669" i="1" s="1"/>
  <c r="H1667" i="1" a="1"/>
  <c r="H1667" i="1" s="1"/>
  <c r="G1668" i="1" a="1"/>
  <c r="G1668" i="1"/>
  <c r="F1663" i="1" a="1"/>
  <c r="F1663" i="1"/>
  <c r="G1669" i="1" a="1"/>
  <c r="G1669" i="1" s="1"/>
  <c r="G1665" i="1" a="1"/>
  <c r="G1665" i="1" s="1"/>
  <c r="H1663" i="1" a="1"/>
  <c r="H1663" i="1"/>
  <c r="K1664" i="1" a="1"/>
  <c r="K1664" i="1" s="1"/>
  <c r="F1664" i="1" a="1"/>
  <c r="F1664" i="1" s="1"/>
  <c r="I1660" i="1" a="1"/>
  <c r="I1660" i="1" s="1"/>
  <c r="I1668" i="1" a="1"/>
  <c r="I1668" i="1"/>
  <c r="I1667" i="1" a="1"/>
  <c r="I1667" i="1"/>
  <c r="G1662" i="1" a="1"/>
  <c r="G1662" i="1" s="1"/>
  <c r="K1668" i="1" a="1"/>
  <c r="K1668" i="1" s="1"/>
  <c r="F1668" i="1" a="1"/>
  <c r="F1668" i="1" s="1"/>
  <c r="I1666" i="1" a="1"/>
  <c r="I1666" i="1"/>
  <c r="F1665" i="1" a="1"/>
  <c r="F1665" i="1"/>
  <c r="H1666" i="1" a="1"/>
  <c r="H1666" i="1" s="1"/>
  <c r="G1666" i="1" a="1"/>
  <c r="G1666" i="1" s="1"/>
  <c r="I1663" i="1" a="1"/>
  <c r="I1663" i="1" s="1"/>
  <c r="K1665" i="1" a="1"/>
  <c r="K1665" i="1" s="1"/>
  <c r="K1660" i="1" a="1"/>
  <c r="K1660" i="1" s="1"/>
  <c r="I1664" i="1" a="1"/>
  <c r="I1664" i="1" s="1"/>
  <c r="F1666" i="1" a="1"/>
  <c r="F1666" i="1"/>
  <c r="K1662" i="1" a="1"/>
  <c r="K1662" i="1"/>
  <c r="I1662" i="1" a="1"/>
  <c r="I1662" i="1" s="1"/>
  <c r="I1671" i="1" a="1"/>
  <c r="I1671" i="1"/>
  <c r="H1668" i="1" a="1"/>
  <c r="H1668" i="1" s="1"/>
  <c r="J1667" i="1" a="1"/>
  <c r="J1667" i="1"/>
  <c r="I1665" i="1" a="1"/>
  <c r="I1665" i="1"/>
  <c r="H1664" i="1" a="1"/>
  <c r="H1664" i="1" s="1"/>
  <c r="H1671" i="1" a="1"/>
  <c r="H1671" i="1" s="1"/>
  <c r="J1668" i="1" a="1"/>
  <c r="J1668" i="1" s="1"/>
  <c r="F1670" i="1" a="1"/>
  <c r="F1670" i="1" s="1"/>
  <c r="J1666" i="1" a="1"/>
  <c r="J1666" i="1" s="1"/>
  <c r="K1669" i="1" a="1"/>
  <c r="K1669" i="1" s="1"/>
  <c r="G1667" i="1" a="1"/>
  <c r="G1667" i="1"/>
  <c r="K1666" i="1" a="1"/>
  <c r="K1666" i="1" s="1"/>
  <c r="G1663" i="1" a="1"/>
  <c r="G1663" i="1" s="1"/>
  <c r="K1663" i="1" a="1"/>
  <c r="K1663" i="1"/>
  <c r="J1664" i="1" a="1"/>
  <c r="J1664" i="1" s="1"/>
  <c r="H1670" i="1" a="1"/>
  <c r="H1670" i="1"/>
  <c r="I1669" i="1" a="1"/>
  <c r="I1669" i="1"/>
  <c r="J1662" i="1" a="1"/>
  <c r="J1662" i="1" s="1"/>
  <c r="J1660" i="1" a="1"/>
  <c r="J1660" i="1"/>
  <c r="G1671" i="1" a="1"/>
  <c r="G1671" i="1" s="1"/>
  <c r="H1669" i="1" a="1"/>
  <c r="H1669" i="1" s="1"/>
  <c r="H1662" i="1" a="1"/>
  <c r="H1662" i="1" s="1"/>
  <c r="F1671" i="1" a="1"/>
  <c r="F1671" i="1" s="1"/>
  <c r="H1665" i="1" a="1"/>
  <c r="H1665" i="1" s="1"/>
  <c r="K1670" i="1" a="1"/>
  <c r="K1670" i="1" s="1"/>
  <c r="J1670" i="1" a="1"/>
  <c r="J1670" i="1" s="1"/>
  <c r="F1662" i="1" a="1"/>
  <c r="F1662" i="1"/>
  <c r="K1667" i="1" a="1"/>
  <c r="K1667" i="1" s="1"/>
  <c r="I1670" i="1" a="1"/>
  <c r="I1670" i="1"/>
  <c r="G1670" i="1" a="1"/>
  <c r="G1670" i="1" s="1"/>
  <c r="G1664" i="1" a="1"/>
  <c r="G1664" i="1"/>
  <c r="G1646" i="1" a="1"/>
  <c r="G1646" i="1"/>
  <c r="F1659" i="1" a="1"/>
  <c r="F1659" i="1" s="1"/>
  <c r="H1658" i="1" a="1"/>
  <c r="H1658" i="1" s="1"/>
  <c r="I1645" i="1" a="1"/>
  <c r="I1645" i="1" s="1"/>
  <c r="J1652" i="1" a="1"/>
  <c r="J1652" i="1" s="1"/>
  <c r="F1646" i="1" a="1"/>
  <c r="F1646" i="1"/>
  <c r="G1644" i="1" a="1"/>
  <c r="G1644" i="1" s="1"/>
  <c r="G1658" i="1" a="1"/>
  <c r="G1658" i="1" s="1"/>
  <c r="I1646" i="1" a="1"/>
  <c r="I1646" i="1"/>
  <c r="J1644" i="1" a="1"/>
  <c r="J1644" i="1" s="1"/>
  <c r="H1646" i="1" a="1"/>
  <c r="H1646" i="1" s="1"/>
  <c r="H1645" i="1" a="1"/>
  <c r="H1645" i="1" s="1"/>
  <c r="H1660" i="1" a="1"/>
  <c r="H1660" i="1"/>
  <c r="K1645" i="1" a="1"/>
  <c r="K1645" i="1"/>
  <c r="G1660" i="1" a="1"/>
  <c r="G1660" i="1" s="1"/>
  <c r="G1645" i="1" a="1"/>
  <c r="G1645" i="1" s="1"/>
  <c r="K1644" i="1" a="1"/>
  <c r="K1644" i="1" s="1"/>
  <c r="I1659" i="1" a="1"/>
  <c r="I1659" i="1"/>
  <c r="I1644" i="1" a="1"/>
  <c r="I1644" i="1"/>
  <c r="F1658" i="1" a="1"/>
  <c r="F1658" i="1" s="1"/>
  <c r="I1652" i="1" a="1"/>
  <c r="I1652" i="1" s="1"/>
  <c r="I1642" i="1" a="1"/>
  <c r="I1642" i="1"/>
  <c r="K1658" i="1" a="1"/>
  <c r="K1658" i="1" s="1"/>
  <c r="F1645" i="1" a="1"/>
  <c r="F1645" i="1" s="1"/>
  <c r="K1652" i="1" a="1"/>
  <c r="K1652" i="1" s="1"/>
  <c r="J1642" i="1" a="1"/>
  <c r="J1642" i="1"/>
  <c r="H1642" i="1" a="1"/>
  <c r="H1642" i="1"/>
  <c r="J1646" i="1" a="1"/>
  <c r="J1646" i="1" s="1"/>
  <c r="F1660" i="1" a="1"/>
  <c r="F1660" i="1" s="1"/>
  <c r="K1659" i="1" a="1"/>
  <c r="K1659" i="1" s="1"/>
  <c r="G1659" i="1" a="1"/>
  <c r="G1659" i="1"/>
  <c r="F1644" i="1" a="1"/>
  <c r="F1644" i="1"/>
  <c r="H1659" i="1" a="1"/>
  <c r="H1659" i="1" s="1"/>
  <c r="J1658" i="1" a="1"/>
  <c r="J1658" i="1" s="1"/>
  <c r="K1646" i="1" a="1"/>
  <c r="K1646" i="1" s="1"/>
  <c r="H1652" i="1" a="1"/>
  <c r="H1652" i="1" s="1"/>
  <c r="F1652" i="1" a="1"/>
  <c r="F1652" i="1" s="1"/>
  <c r="K1642" i="1" a="1"/>
  <c r="K1642" i="1" s="1"/>
  <c r="I1658" i="1" a="1"/>
  <c r="I1658" i="1"/>
  <c r="J1645" i="1" a="1"/>
  <c r="J1645" i="1"/>
  <c r="H1644" i="1" a="1"/>
  <c r="H1644" i="1" s="1"/>
  <c r="J1659" i="1" a="1"/>
  <c r="J1659" i="1"/>
  <c r="G1652" i="1" a="1"/>
  <c r="G1652" i="1" s="1"/>
  <c r="G1625" i="1" a="1"/>
  <c r="G1625" i="1"/>
  <c r="H1625" i="1" a="1"/>
  <c r="H1625" i="1"/>
  <c r="K1624" i="1" a="1"/>
  <c r="K1624" i="1" s="1"/>
  <c r="K1622" i="1" a="1"/>
  <c r="K1622" i="1" s="1"/>
  <c r="I1625" i="1" a="1"/>
  <c r="I1625" i="1" s="1"/>
  <c r="F1624" i="1" a="1"/>
  <c r="F1624" i="1" s="1"/>
  <c r="I1622" i="1" a="1"/>
  <c r="I1622" i="1" s="1"/>
  <c r="F1640" i="1" a="1"/>
  <c r="F1640" i="1" s="1"/>
  <c r="J1627" i="1" a="1"/>
  <c r="J1627" i="1"/>
  <c r="F1626" i="1" a="1"/>
  <c r="F1626" i="1" s="1"/>
  <c r="K1626" i="1" a="1"/>
  <c r="K1626" i="1" s="1"/>
  <c r="G1624" i="1" a="1"/>
  <c r="G1624" i="1"/>
  <c r="J1626" i="1" a="1"/>
  <c r="J1626" i="1" s="1"/>
  <c r="J1624" i="1" a="1"/>
  <c r="J1624" i="1"/>
  <c r="J1622" i="1" a="1"/>
  <c r="J1622" i="1"/>
  <c r="I1623" i="1" a="1"/>
  <c r="I1623" i="1" s="1"/>
  <c r="G1623" i="1" a="1"/>
  <c r="G1623" i="1"/>
  <c r="G1626" i="1" a="1"/>
  <c r="G1626" i="1" s="1"/>
  <c r="I1626" i="1" a="1"/>
  <c r="I1626" i="1" s="1"/>
  <c r="F1627" i="1" a="1"/>
  <c r="F1627" i="1" s="1"/>
  <c r="K1623" i="1" a="1"/>
  <c r="K1623" i="1" s="1"/>
  <c r="F1623" i="1" a="1"/>
  <c r="F1623" i="1" s="1"/>
  <c r="H1624" i="1" a="1"/>
  <c r="H1624" i="1" s="1"/>
  <c r="H1641" i="1" a="1"/>
  <c r="H1641" i="1" s="1"/>
  <c r="G1642" i="1" a="1"/>
  <c r="G1642" i="1"/>
  <c r="F1642" i="1" a="1"/>
  <c r="F1642" i="1" s="1"/>
  <c r="I1627" i="1" a="1"/>
  <c r="I1627" i="1"/>
  <c r="J1641" i="1" a="1"/>
  <c r="J1641" i="1" s="1"/>
  <c r="H1626" i="1" a="1"/>
  <c r="H1626" i="1"/>
  <c r="J1623" i="1" a="1"/>
  <c r="J1623" i="1"/>
  <c r="K1641" i="1" a="1"/>
  <c r="K1641" i="1" s="1"/>
  <c r="K1627" i="1" a="1"/>
  <c r="K1627" i="1" s="1"/>
  <c r="I1641" i="1" a="1"/>
  <c r="I1641" i="1" s="1"/>
  <c r="G1641" i="1" a="1"/>
  <c r="G1641" i="1" s="1"/>
  <c r="F1641" i="1" a="1"/>
  <c r="F1641" i="1"/>
  <c r="I1624" i="1" a="1"/>
  <c r="I1624" i="1" s="1"/>
  <c r="H1622" i="1" a="1"/>
  <c r="H1622" i="1" s="1"/>
  <c r="K1640" i="1" a="1"/>
  <c r="K1640" i="1"/>
  <c r="J1640" i="1" a="1"/>
  <c r="J1640" i="1" s="1"/>
  <c r="H1627" i="1" a="1"/>
  <c r="H1627" i="1" s="1"/>
  <c r="I1640" i="1" a="1"/>
  <c r="I1640" i="1" s="1"/>
  <c r="G1627" i="1" a="1"/>
  <c r="G1627" i="1" s="1"/>
  <c r="H1640" i="1" a="1"/>
  <c r="H1640" i="1"/>
  <c r="G1622" i="1" a="1"/>
  <c r="G1622" i="1" s="1"/>
  <c r="G1640" i="1" a="1"/>
  <c r="G1640" i="1" s="1"/>
  <c r="K1625" i="1" a="1"/>
  <c r="K1625" i="1" s="1"/>
  <c r="H1623" i="1" a="1"/>
  <c r="H1623" i="1"/>
  <c r="J1625" i="1" a="1"/>
  <c r="J1625" i="1"/>
  <c r="F1625" i="1" a="1"/>
  <c r="F1625" i="1" s="1"/>
  <c r="I1619" i="1" a="1"/>
  <c r="I1619" i="1" s="1"/>
  <c r="I1611" i="1" a="1"/>
  <c r="I1611" i="1"/>
  <c r="F1611" i="1" a="1"/>
  <c r="F1611" i="1" s="1"/>
  <c r="F1610" i="1" a="1"/>
  <c r="F1610" i="1" s="1"/>
  <c r="I1617" i="1" a="1"/>
  <c r="I1617" i="1" s="1"/>
  <c r="H1611" i="1" a="1"/>
  <c r="H1611" i="1" s="1"/>
  <c r="K1617" i="1" a="1"/>
  <c r="K1617" i="1"/>
  <c r="H1617" i="1" a="1"/>
  <c r="H1617" i="1" s="1"/>
  <c r="H1610" i="1" a="1"/>
  <c r="H1610" i="1" s="1"/>
  <c r="F1617" i="1" a="1"/>
  <c r="F1617" i="1" s="1"/>
  <c r="G1611" i="1" a="1"/>
  <c r="G1611" i="1"/>
  <c r="K1610" i="1" a="1"/>
  <c r="K1610" i="1"/>
  <c r="K1611" i="1" a="1"/>
  <c r="K1611" i="1" s="1"/>
  <c r="G1610" i="1" a="1"/>
  <c r="G1610" i="1" s="1"/>
  <c r="I1609" i="1" a="1"/>
  <c r="I1609" i="1" s="1"/>
  <c r="F1622" i="1" a="1"/>
  <c r="F1622" i="1" s="1"/>
  <c r="J1621" i="1" a="1"/>
  <c r="J1621" i="1" s="1"/>
  <c r="G1609" i="1" a="1"/>
  <c r="G1609" i="1" s="1"/>
  <c r="J1610" i="1" a="1"/>
  <c r="J1610" i="1" s="1"/>
  <c r="J1620" i="1" a="1"/>
  <c r="J1620" i="1"/>
  <c r="J1619" i="1" a="1"/>
  <c r="J1619" i="1" s="1"/>
  <c r="K1621" i="1" a="1"/>
  <c r="K1621" i="1"/>
  <c r="I1621" i="1" a="1"/>
  <c r="I1621" i="1" s="1"/>
  <c r="F1619" i="1" a="1"/>
  <c r="F1619" i="1"/>
  <c r="G1617" i="1" a="1"/>
  <c r="G1617" i="1"/>
  <c r="K1609" i="1" a="1"/>
  <c r="K1609" i="1" s="1"/>
  <c r="H1621" i="1" a="1"/>
  <c r="H1621" i="1" s="1"/>
  <c r="F1621" i="1" a="1"/>
  <c r="F1621" i="1" s="1"/>
  <c r="J1611" i="1" a="1"/>
  <c r="J1611" i="1" s="1"/>
  <c r="K1619" i="1" a="1"/>
  <c r="K1619" i="1" s="1"/>
  <c r="J1609" i="1" a="1"/>
  <c r="J1609" i="1" s="1"/>
  <c r="G1621" i="1" a="1"/>
  <c r="G1621" i="1" s="1"/>
  <c r="K1620" i="1" a="1"/>
  <c r="K1620" i="1" s="1"/>
  <c r="G1619" i="1" a="1"/>
  <c r="G1619" i="1" s="1"/>
  <c r="H1619" i="1" a="1"/>
  <c r="H1619" i="1"/>
  <c r="F1620" i="1" a="1"/>
  <c r="F1620" i="1" s="1"/>
  <c r="I1610" i="1" a="1"/>
  <c r="I1610" i="1"/>
  <c r="H1609" i="1" a="1"/>
  <c r="H1609" i="1"/>
  <c r="F1609" i="1" a="1"/>
  <c r="F1609" i="1" s="1"/>
  <c r="I1620" i="1" a="1"/>
  <c r="I1620" i="1"/>
  <c r="J1617" i="1" a="1"/>
  <c r="J1617" i="1" s="1"/>
  <c r="H1620" i="1" a="1"/>
  <c r="H1620" i="1" s="1"/>
  <c r="G1620" i="1" a="1"/>
  <c r="G1620" i="1" s="1"/>
  <c r="I1594" i="1" a="1"/>
  <c r="I1594" i="1" s="1"/>
  <c r="I1593" i="1" a="1"/>
  <c r="I1593" i="1" s="1"/>
  <c r="K1603" i="1" a="1"/>
  <c r="K1603" i="1" s="1"/>
  <c r="K1596" i="1" a="1"/>
  <c r="K1596" i="1" s="1"/>
  <c r="G1603" i="1" a="1"/>
  <c r="G1603" i="1"/>
  <c r="H1596" i="1" a="1"/>
  <c r="H1596" i="1" s="1"/>
  <c r="F1593" i="1" a="1"/>
  <c r="F1593" i="1"/>
  <c r="H1602" i="1" a="1"/>
  <c r="H1602" i="1" s="1"/>
  <c r="F1603" i="1" a="1"/>
  <c r="F1603" i="1" s="1"/>
  <c r="F1594" i="1" a="1"/>
  <c r="F1594" i="1"/>
  <c r="K1594" i="1" a="1"/>
  <c r="K1594" i="1" s="1"/>
  <c r="H1594" i="1" a="1"/>
  <c r="H1594" i="1" s="1"/>
  <c r="H1593" i="1" a="1"/>
  <c r="H1593" i="1" s="1"/>
  <c r="I1602" i="1" a="1"/>
  <c r="I1602" i="1" s="1"/>
  <c r="I1596" i="1" a="1"/>
  <c r="I1596" i="1"/>
  <c r="G1594" i="1" a="1"/>
  <c r="G1594" i="1" s="1"/>
  <c r="J1593" i="1" a="1"/>
  <c r="J1593" i="1" s="1"/>
  <c r="J1603" i="1" a="1"/>
  <c r="J1603" i="1"/>
  <c r="I1603" i="1" a="1"/>
  <c r="I1603" i="1" s="1"/>
  <c r="J1594" i="1" a="1"/>
  <c r="J1594" i="1" s="1"/>
  <c r="G1596" i="1" a="1"/>
  <c r="G1596" i="1" s="1"/>
  <c r="H1603" i="1" a="1"/>
  <c r="H1603" i="1" s="1"/>
  <c r="J1602" i="1" a="1"/>
  <c r="J1602" i="1"/>
  <c r="F1602" i="1" a="1"/>
  <c r="F1602" i="1" s="1"/>
  <c r="K1593" i="1" a="1"/>
  <c r="K1593" i="1" s="1"/>
  <c r="G1593" i="1" a="1"/>
  <c r="G1593" i="1" s="1"/>
  <c r="F1596" i="1" a="1"/>
  <c r="F1596" i="1"/>
  <c r="K1602" i="1" a="1"/>
  <c r="K1602" i="1"/>
  <c r="G1602" i="1" a="1"/>
  <c r="G1602" i="1" s="1"/>
  <c r="J1596" i="1" a="1"/>
  <c r="J1596" i="1" s="1"/>
  <c r="G1573" i="1" a="1"/>
  <c r="G1573" i="1"/>
  <c r="J1572" i="1" a="1"/>
  <c r="J1572" i="1" s="1"/>
  <c r="H1578" i="1" a="1"/>
  <c r="H1578" i="1" s="1"/>
  <c r="J1576" i="1" a="1"/>
  <c r="J1576" i="1" s="1"/>
  <c r="F1576" i="1" a="1"/>
  <c r="F1576" i="1" s="1"/>
  <c r="K1572" i="1" a="1"/>
  <c r="K1572" i="1"/>
  <c r="H1576" i="1" a="1"/>
  <c r="H1576" i="1" s="1"/>
  <c r="J1573" i="1" a="1"/>
  <c r="J1573" i="1" s="1"/>
  <c r="I1572" i="1" a="1"/>
  <c r="I1572" i="1" s="1"/>
  <c r="K1577" i="1" a="1"/>
  <c r="K1577" i="1"/>
  <c r="F1574" i="1" a="1"/>
  <c r="F1574" i="1"/>
  <c r="F1573" i="1" a="1"/>
  <c r="F1573" i="1" s="1"/>
  <c r="K1580" i="1" a="1"/>
  <c r="K1580" i="1" s="1"/>
  <c r="F1579" i="1" a="1"/>
  <c r="F1579" i="1" s="1"/>
  <c r="I1577" i="1" a="1"/>
  <c r="I1577" i="1" s="1"/>
  <c r="H1580" i="1" a="1"/>
  <c r="H1580" i="1" s="1"/>
  <c r="G1572" i="1" a="1"/>
  <c r="G1572" i="1" s="1"/>
  <c r="I1573" i="1" a="1"/>
  <c r="I1573" i="1" s="1"/>
  <c r="K1573" i="1" a="1"/>
  <c r="K1573" i="1"/>
  <c r="K1574" i="1" a="1"/>
  <c r="K1574" i="1" s="1"/>
  <c r="I1575" i="1" a="1"/>
  <c r="I1575" i="1"/>
  <c r="F1572" i="1" a="1"/>
  <c r="F1572" i="1" s="1"/>
  <c r="F1575" i="1" a="1"/>
  <c r="F1575" i="1"/>
  <c r="G1578" i="1" a="1"/>
  <c r="G1578" i="1"/>
  <c r="I1580" i="1" a="1"/>
  <c r="I1580" i="1" s="1"/>
  <c r="H1575" i="1" a="1"/>
  <c r="H1575" i="1" s="1"/>
  <c r="G1575" i="1" a="1"/>
  <c r="G1575" i="1" s="1"/>
  <c r="G1577" i="1" a="1"/>
  <c r="G1577" i="1" s="1"/>
  <c r="H1577" i="1" a="1"/>
  <c r="H1577" i="1" s="1"/>
  <c r="K1579" i="1" a="1"/>
  <c r="K1579" i="1" s="1"/>
  <c r="G1579" i="1" a="1"/>
  <c r="G1579" i="1" s="1"/>
  <c r="J1580" i="1" a="1"/>
  <c r="J1580" i="1" s="1"/>
  <c r="F1577" i="1" a="1"/>
  <c r="F1577" i="1" s="1"/>
  <c r="G1574" i="1" a="1"/>
  <c r="G1574" i="1"/>
  <c r="I1576" i="1" a="1"/>
  <c r="I1576" i="1" s="1"/>
  <c r="I1578" i="1" a="1"/>
  <c r="I1578" i="1"/>
  <c r="J1574" i="1" a="1"/>
  <c r="J1574" i="1"/>
  <c r="K1576" i="1" a="1"/>
  <c r="K1576" i="1" s="1"/>
  <c r="F1578" i="1" a="1"/>
  <c r="F1578" i="1"/>
  <c r="H1574" i="1" a="1"/>
  <c r="H1574" i="1" s="1"/>
  <c r="J1577" i="1" a="1"/>
  <c r="J1577" i="1" s="1"/>
  <c r="J1579" i="1" a="1"/>
  <c r="J1579" i="1" s="1"/>
  <c r="H1573" i="1" a="1"/>
  <c r="H1573" i="1" s="1"/>
  <c r="J1575" i="1" a="1"/>
  <c r="J1575" i="1" s="1"/>
  <c r="K1578" i="1" a="1"/>
  <c r="K1578" i="1" s="1"/>
  <c r="I1574" i="1" a="1"/>
  <c r="I1574" i="1" s="1"/>
  <c r="G1580" i="1" a="1"/>
  <c r="G1580" i="1"/>
  <c r="F1580" i="1" a="1"/>
  <c r="F1580" i="1" s="1"/>
  <c r="I1579" i="1" a="1"/>
  <c r="I1579" i="1"/>
  <c r="G1576" i="1" a="1"/>
  <c r="G1576" i="1" s="1"/>
  <c r="H1579" i="1" a="1"/>
  <c r="H1579" i="1" s="1"/>
  <c r="H1572" i="1" a="1"/>
  <c r="H1572" i="1"/>
  <c r="J1578" i="1" a="1"/>
  <c r="J1578" i="1" s="1"/>
  <c r="K1575" i="1" a="1"/>
  <c r="K1575" i="1" s="1"/>
  <c r="F1556" i="1" a="1"/>
  <c r="F1556" i="1" s="1"/>
  <c r="F1562" i="1" a="1"/>
  <c r="F1562" i="1" s="1"/>
  <c r="K1564" i="1" a="1"/>
  <c r="K1564" i="1"/>
  <c r="H1556" i="1" a="1"/>
  <c r="H1556" i="1" s="1"/>
  <c r="I1564" i="1" a="1"/>
  <c r="I1564" i="1" s="1"/>
  <c r="H1563" i="1" a="1"/>
  <c r="H1563" i="1"/>
  <c r="I1562" i="1" a="1"/>
  <c r="I1562" i="1" s="1"/>
  <c r="G1563" i="1" a="1"/>
  <c r="G1563" i="1" s="1"/>
  <c r="G1562" i="1" a="1"/>
  <c r="G1562" i="1" s="1"/>
  <c r="K1570" i="1" a="1"/>
  <c r="K1570" i="1" s="1"/>
  <c r="J1570" i="1" a="1"/>
  <c r="J1570" i="1"/>
  <c r="J1556" i="1" a="1"/>
  <c r="J1556" i="1" s="1"/>
  <c r="I1570" i="1" a="1"/>
  <c r="I1570" i="1" s="1"/>
  <c r="H1570" i="1" a="1"/>
  <c r="H1570" i="1" s="1"/>
  <c r="G1555" i="1" a="1"/>
  <c r="G1555" i="1"/>
  <c r="G1570" i="1" a="1"/>
  <c r="G1570" i="1"/>
  <c r="F1570" i="1" a="1"/>
  <c r="F1570" i="1" s="1"/>
  <c r="F1563" i="1" a="1"/>
  <c r="F1563" i="1" s="1"/>
  <c r="K1556" i="1" a="1"/>
  <c r="K1556" i="1"/>
  <c r="H1555" i="1" a="1"/>
  <c r="H1555" i="1" s="1"/>
  <c r="I1556" i="1" a="1"/>
  <c r="I1556" i="1" s="1"/>
  <c r="H1562" i="1" a="1"/>
  <c r="H1562" i="1" s="1"/>
  <c r="F1564" i="1" a="1"/>
  <c r="F1564" i="1" s="1"/>
  <c r="K1555" i="1" a="1"/>
  <c r="K1555" i="1"/>
  <c r="J1555" i="1" a="1"/>
  <c r="J1555" i="1" s="1"/>
  <c r="J1564" i="1" a="1"/>
  <c r="J1564" i="1" s="1"/>
  <c r="J1562" i="1" a="1"/>
  <c r="J1562" i="1" s="1"/>
  <c r="G1556" i="1" a="1"/>
  <c r="G1556" i="1"/>
  <c r="F1555" i="1" a="1"/>
  <c r="F1555" i="1"/>
  <c r="I1555" i="1" a="1"/>
  <c r="I1555" i="1" s="1"/>
  <c r="H1564" i="1" a="1"/>
  <c r="H1564" i="1" s="1"/>
  <c r="I1563" i="1" a="1"/>
  <c r="I1563" i="1" s="1"/>
  <c r="K1562" i="1" a="1"/>
  <c r="K1562" i="1" s="1"/>
  <c r="J1563" i="1" a="1"/>
  <c r="J1563" i="1" s="1"/>
  <c r="G1564" i="1" a="1"/>
  <c r="G1564" i="1" s="1"/>
  <c r="K1563" i="1" a="1"/>
  <c r="K1563" i="1" s="1"/>
  <c r="F1529" i="1" a="1"/>
  <c r="F1529" i="1"/>
  <c r="H1529" i="1" a="1"/>
  <c r="H1529" i="1" s="1"/>
  <c r="K1524" i="1" a="1"/>
  <c r="K1524" i="1"/>
  <c r="F1525" i="1" a="1"/>
  <c r="F1525" i="1" s="1"/>
  <c r="K1529" i="1" a="1"/>
  <c r="K1529" i="1"/>
  <c r="F1528" i="1" a="1"/>
  <c r="F1528" i="1"/>
  <c r="K1525" i="1" a="1"/>
  <c r="K1525" i="1" s="1"/>
  <c r="I1526" i="1" a="1"/>
  <c r="I1526" i="1" s="1"/>
  <c r="K1549" i="1" a="1"/>
  <c r="K1549" i="1" s="1"/>
  <c r="I1524" i="1" a="1"/>
  <c r="I1524" i="1" s="1"/>
  <c r="G1524" i="1" a="1"/>
  <c r="G1524" i="1" s="1"/>
  <c r="H1524" i="1" a="1"/>
  <c r="H1524" i="1" s="1"/>
  <c r="J1547" i="1" a="1"/>
  <c r="J1547" i="1" s="1"/>
  <c r="K1528" i="1" a="1"/>
  <c r="K1528" i="1" s="1"/>
  <c r="I1546" i="1" a="1"/>
  <c r="I1546" i="1" s="1"/>
  <c r="I1528" i="1" a="1"/>
  <c r="I1528" i="1"/>
  <c r="J1525" i="1" a="1"/>
  <c r="J1525" i="1" s="1"/>
  <c r="G1547" i="1" a="1"/>
  <c r="G1547" i="1"/>
  <c r="J1529" i="1" a="1"/>
  <c r="J1529" i="1"/>
  <c r="K1526" i="1" a="1"/>
  <c r="K1526" i="1" s="1"/>
  <c r="H1549" i="1" a="1"/>
  <c r="H1549" i="1"/>
  <c r="H1528" i="1" a="1"/>
  <c r="H1528" i="1" s="1"/>
  <c r="J1524" i="1" a="1"/>
  <c r="J1524" i="1" s="1"/>
  <c r="F1549" i="1" a="1"/>
  <c r="F1549" i="1" s="1"/>
  <c r="H1547" i="1" a="1"/>
  <c r="H1547" i="1" s="1"/>
  <c r="K1527" i="1" a="1"/>
  <c r="K1527" i="1" s="1"/>
  <c r="I1525" i="1" a="1"/>
  <c r="I1525" i="1" s="1"/>
  <c r="G1529" i="1" a="1"/>
  <c r="G1529" i="1" s="1"/>
  <c r="J1549" i="1" a="1"/>
  <c r="J1549" i="1"/>
  <c r="I1549" i="1" a="1"/>
  <c r="I1549" i="1" s="1"/>
  <c r="G1526" i="1" a="1"/>
  <c r="G1526" i="1"/>
  <c r="I1527" i="1" a="1"/>
  <c r="I1527" i="1" s="1"/>
  <c r="I1547" i="1" a="1"/>
  <c r="I1547" i="1" s="1"/>
  <c r="H1526" i="1" a="1"/>
  <c r="H1526" i="1"/>
  <c r="F1547" i="1" a="1"/>
  <c r="F1547" i="1" s="1"/>
  <c r="G1549" i="1" a="1"/>
  <c r="G1549" i="1" s="1"/>
  <c r="K1547" i="1" a="1"/>
  <c r="K1547" i="1" s="1"/>
  <c r="J1546" i="1" a="1"/>
  <c r="J1546" i="1" s="1"/>
  <c r="H1546" i="1" a="1"/>
  <c r="H1546" i="1"/>
  <c r="F1527" i="1" a="1"/>
  <c r="F1527" i="1" s="1"/>
  <c r="G1528" i="1" a="1"/>
  <c r="G1528" i="1" s="1"/>
  <c r="I1529" i="1" a="1"/>
  <c r="I1529" i="1"/>
  <c r="G1546" i="1" a="1"/>
  <c r="G1546" i="1" s="1"/>
  <c r="J1528" i="1" a="1"/>
  <c r="J1528" i="1" s="1"/>
  <c r="F1526" i="1" a="1"/>
  <c r="F1526" i="1" s="1"/>
  <c r="J1527" i="1" a="1"/>
  <c r="J1527" i="1" s="1"/>
  <c r="H1525" i="1" a="1"/>
  <c r="H1525" i="1"/>
  <c r="G1527" i="1" a="1"/>
  <c r="G1527" i="1" s="1"/>
  <c r="K1546" i="1" a="1"/>
  <c r="K1546" i="1" s="1"/>
  <c r="H1527" i="1" a="1"/>
  <c r="H1527" i="1" s="1"/>
  <c r="G1525" i="1" a="1"/>
  <c r="G1525" i="1"/>
  <c r="J1526" i="1" a="1"/>
  <c r="J1526" i="1"/>
  <c r="F1546" i="1" a="1"/>
  <c r="F1546" i="1" s="1"/>
  <c r="K1519" i="1" a="1"/>
  <c r="K1519" i="1" s="1"/>
  <c r="G1514" i="1" a="1"/>
  <c r="G1514" i="1"/>
  <c r="K1518" i="1" a="1"/>
  <c r="K1518" i="1" s="1"/>
  <c r="I1523" i="1" a="1"/>
  <c r="I1523" i="1" s="1"/>
  <c r="H1523" i="1" a="1"/>
  <c r="H1523" i="1" s="1"/>
  <c r="J1520" i="1" a="1"/>
  <c r="J1520" i="1" s="1"/>
  <c r="I1518" i="1" a="1"/>
  <c r="I1518" i="1"/>
  <c r="F1515" i="1" a="1"/>
  <c r="F1515" i="1" s="1"/>
  <c r="G1523" i="1" a="1"/>
  <c r="G1523" i="1" s="1"/>
  <c r="K1517" i="1" a="1"/>
  <c r="K1517" i="1" s="1"/>
  <c r="I1513" i="1" a="1"/>
  <c r="I1513" i="1"/>
  <c r="F1523" i="1" a="1"/>
  <c r="F1523" i="1"/>
  <c r="K1521" i="1" a="1"/>
  <c r="K1521" i="1" s="1"/>
  <c r="J1517" i="1" a="1"/>
  <c r="J1517" i="1" s="1"/>
  <c r="K1522" i="1" a="1"/>
  <c r="K1522" i="1" s="1"/>
  <c r="J1519" i="1" a="1"/>
  <c r="J1519" i="1" s="1"/>
  <c r="H1519" i="1" a="1"/>
  <c r="H1519" i="1" s="1"/>
  <c r="I1519" i="1" a="1"/>
  <c r="I1519" i="1" s="1"/>
  <c r="J1522" i="1" a="1"/>
  <c r="J1522" i="1" s="1"/>
  <c r="I1522" i="1" a="1"/>
  <c r="I1522" i="1"/>
  <c r="I1521" i="1" a="1"/>
  <c r="I1521" i="1" s="1"/>
  <c r="J1514" i="1" a="1"/>
  <c r="J1514" i="1"/>
  <c r="F1520" i="1" a="1"/>
  <c r="F1520" i="1" s="1"/>
  <c r="H1518" i="1" a="1"/>
  <c r="H1518" i="1"/>
  <c r="K1513" i="1" a="1"/>
  <c r="K1513" i="1"/>
  <c r="F1517" i="1" a="1"/>
  <c r="F1517" i="1" s="1"/>
  <c r="G1515" i="1" a="1"/>
  <c r="G1515" i="1" s="1"/>
  <c r="H1514" i="1" a="1"/>
  <c r="H1514" i="1" s="1"/>
  <c r="F1522" i="1" a="1"/>
  <c r="F1522" i="1" s="1"/>
  <c r="H1521" i="1" a="1"/>
  <c r="H1521" i="1" s="1"/>
  <c r="G1521" i="1" a="1"/>
  <c r="G1521" i="1" s="1"/>
  <c r="H1515" i="1" a="1"/>
  <c r="H1515" i="1" s="1"/>
  <c r="K1520" i="1" a="1"/>
  <c r="K1520" i="1" s="1"/>
  <c r="H1520" i="1" a="1"/>
  <c r="H1520" i="1" s="1"/>
  <c r="J1518" i="1" a="1"/>
  <c r="J1518" i="1"/>
  <c r="I1514" i="1" a="1"/>
  <c r="I1514" i="1" s="1"/>
  <c r="J1515" i="1" a="1"/>
  <c r="J1515" i="1"/>
  <c r="G1520" i="1" a="1"/>
  <c r="G1520" i="1"/>
  <c r="G1517" i="1" a="1"/>
  <c r="G1517" i="1" s="1"/>
  <c r="F1519" i="1" a="1"/>
  <c r="F1519" i="1"/>
  <c r="F1518" i="1" a="1"/>
  <c r="F1518" i="1" s="1"/>
  <c r="K1514" i="1" a="1"/>
  <c r="K1514" i="1" s="1"/>
  <c r="J1513" i="1" a="1"/>
  <c r="J1513" i="1" s="1"/>
  <c r="H1522" i="1" a="1"/>
  <c r="H1522" i="1" s="1"/>
  <c r="I1520" i="1" a="1"/>
  <c r="I1520" i="1" s="1"/>
  <c r="F1514" i="1" a="1"/>
  <c r="F1514" i="1" s="1"/>
  <c r="I1515" i="1" a="1"/>
  <c r="I1515" i="1" s="1"/>
  <c r="G1513" i="1" a="1"/>
  <c r="G1513" i="1"/>
  <c r="G1519" i="1" a="1"/>
  <c r="G1519" i="1" s="1"/>
  <c r="G1518" i="1" a="1"/>
  <c r="G1518" i="1"/>
  <c r="F1513" i="1" a="1"/>
  <c r="F1513" i="1" s="1"/>
  <c r="K1515" i="1" a="1"/>
  <c r="K1515" i="1" s="1"/>
  <c r="I1517" i="1" a="1"/>
  <c r="I1517" i="1"/>
  <c r="F1524" i="1" a="1"/>
  <c r="F1524" i="1" s="1"/>
  <c r="J1521" i="1" a="1"/>
  <c r="J1521" i="1" s="1"/>
  <c r="H1517" i="1" a="1"/>
  <c r="H1517" i="1" s="1"/>
  <c r="G1522" i="1" a="1"/>
  <c r="G1522" i="1" s="1"/>
  <c r="F1521" i="1" a="1"/>
  <c r="F1521" i="1"/>
  <c r="K1523" i="1" a="1"/>
  <c r="K1523" i="1" s="1"/>
  <c r="H1513" i="1" a="1"/>
  <c r="H1513" i="1" s="1"/>
  <c r="J1523" i="1" a="1"/>
  <c r="J1523" i="1"/>
  <c r="I1500" i="1" a="1"/>
  <c r="I1500" i="1" s="1"/>
  <c r="G1503" i="1" a="1"/>
  <c r="G1503" i="1" s="1"/>
  <c r="G1505" i="1" a="1"/>
  <c r="G1505" i="1" s="1"/>
  <c r="J1511" i="1" a="1"/>
  <c r="J1511" i="1" s="1"/>
  <c r="J1502" i="1" a="1"/>
  <c r="J1502" i="1"/>
  <c r="K1503" i="1" a="1"/>
  <c r="K1503" i="1" s="1"/>
  <c r="H1502" i="1" a="1"/>
  <c r="H1502" i="1" s="1"/>
  <c r="G1500" i="1" a="1"/>
  <c r="G1500" i="1" s="1"/>
  <c r="H1505" i="1" a="1"/>
  <c r="H1505" i="1"/>
  <c r="F1500" i="1" a="1"/>
  <c r="F1500" i="1"/>
  <c r="F1505" i="1" a="1"/>
  <c r="F1505" i="1" s="1"/>
  <c r="H1504" i="1" a="1"/>
  <c r="H1504" i="1" s="1"/>
  <c r="J1503" i="1" a="1"/>
  <c r="J1503" i="1"/>
  <c r="H1500" i="1" a="1"/>
  <c r="H1500" i="1" s="1"/>
  <c r="G1504" i="1" a="1"/>
  <c r="G1504" i="1" s="1"/>
  <c r="I1502" i="1" a="1"/>
  <c r="I1502" i="1" s="1"/>
  <c r="K1500" i="1" a="1"/>
  <c r="K1500" i="1" s="1"/>
  <c r="I1511" i="1" a="1"/>
  <c r="I1511" i="1"/>
  <c r="G1511" i="1" a="1"/>
  <c r="G1511" i="1" s="1"/>
  <c r="F1503" i="1" a="1"/>
  <c r="F1503" i="1" s="1"/>
  <c r="H1503" i="1" a="1"/>
  <c r="H1503" i="1" s="1"/>
  <c r="K1502" i="1" a="1"/>
  <c r="K1502" i="1"/>
  <c r="K1512" i="1" a="1"/>
  <c r="K1512" i="1"/>
  <c r="H1512" i="1" a="1"/>
  <c r="H1512" i="1" s="1"/>
  <c r="K1504" i="1" a="1"/>
  <c r="K1504" i="1" s="1"/>
  <c r="I1512" i="1" a="1"/>
  <c r="I1512" i="1" s="1"/>
  <c r="G1512" i="1" a="1"/>
  <c r="G1512" i="1" s="1"/>
  <c r="K1511" i="1" a="1"/>
  <c r="K1511" i="1" s="1"/>
  <c r="J1500" i="1" a="1"/>
  <c r="J1500" i="1" s="1"/>
  <c r="I1505" i="1" a="1"/>
  <c r="I1505" i="1" s="1"/>
  <c r="F1504" i="1" a="1"/>
  <c r="F1504" i="1"/>
  <c r="I1503" i="1" a="1"/>
  <c r="I1503" i="1" s="1"/>
  <c r="H1511" i="1" a="1"/>
  <c r="H1511" i="1"/>
  <c r="F1511" i="1" a="1"/>
  <c r="F1511" i="1" s="1"/>
  <c r="K1505" i="1" a="1"/>
  <c r="K1505" i="1"/>
  <c r="J1505" i="1" a="1"/>
  <c r="J1505" i="1"/>
  <c r="J1504" i="1" a="1"/>
  <c r="J1504" i="1" s="1"/>
  <c r="F1502" i="1" a="1"/>
  <c r="F1502" i="1" s="1"/>
  <c r="I1504" i="1" a="1"/>
  <c r="I1504" i="1" s="1"/>
  <c r="G1502" i="1" a="1"/>
  <c r="G1502" i="1" s="1"/>
  <c r="J1512" i="1" a="1"/>
  <c r="J1512" i="1" s="1"/>
  <c r="F1512" i="1" a="1"/>
  <c r="F1512" i="1" s="1"/>
  <c r="F1498" i="1" a="1"/>
  <c r="F1498" i="1" s="1"/>
  <c r="F1490" i="1" a="1"/>
  <c r="F1490" i="1" s="1"/>
  <c r="G1497" i="1" a="1"/>
  <c r="G1497" i="1" s="1"/>
  <c r="K1492" i="1" a="1"/>
  <c r="K1492" i="1"/>
  <c r="J1490" i="1" a="1"/>
  <c r="J1490" i="1" s="1"/>
  <c r="K1483" i="1" a="1"/>
  <c r="K1483" i="1"/>
  <c r="J1485" i="1" a="1"/>
  <c r="J1485" i="1"/>
  <c r="K1499" i="1" a="1"/>
  <c r="K1499" i="1" s="1"/>
  <c r="I1499" i="1" a="1"/>
  <c r="I1499" i="1"/>
  <c r="K1498" i="1" a="1"/>
  <c r="K1498" i="1" s="1"/>
  <c r="I1498" i="1" a="1"/>
  <c r="I1498" i="1" s="1"/>
  <c r="H1483" i="1" a="1"/>
  <c r="H1483" i="1" s="1"/>
  <c r="J1499" i="1" a="1"/>
  <c r="J1499" i="1" s="1"/>
  <c r="G1499" i="1" a="1"/>
  <c r="G1499" i="1" s="1"/>
  <c r="F1497" i="1" a="1"/>
  <c r="F1497" i="1" s="1"/>
  <c r="F1492" i="1" a="1"/>
  <c r="F1492" i="1" s="1"/>
  <c r="F1499" i="1" a="1"/>
  <c r="F1499" i="1"/>
  <c r="J1498" i="1" a="1"/>
  <c r="J1498" i="1" s="1"/>
  <c r="G1498" i="1" a="1"/>
  <c r="G1498" i="1"/>
  <c r="K1485" i="1" a="1"/>
  <c r="K1485" i="1" s="1"/>
  <c r="J1483" i="1" a="1"/>
  <c r="J1483" i="1" s="1"/>
  <c r="K1497" i="1" a="1"/>
  <c r="K1497" i="1"/>
  <c r="J1497" i="1" a="1"/>
  <c r="J1497" i="1" s="1"/>
  <c r="I1497" i="1" a="1"/>
  <c r="I1497" i="1" s="1"/>
  <c r="G1485" i="1" a="1"/>
  <c r="G1485" i="1" s="1"/>
  <c r="H1497" i="1" a="1"/>
  <c r="H1497" i="1" s="1"/>
  <c r="I1483" i="1" a="1"/>
  <c r="I1483" i="1"/>
  <c r="J1492" i="1" a="1"/>
  <c r="J1492" i="1" s="1"/>
  <c r="I1492" i="1" a="1"/>
  <c r="I1492" i="1" s="1"/>
  <c r="H1492" i="1" a="1"/>
  <c r="H1492" i="1"/>
  <c r="G1492" i="1" a="1"/>
  <c r="G1492" i="1" s="1"/>
  <c r="F1485" i="1" a="1"/>
  <c r="F1485" i="1" s="1"/>
  <c r="I1485" i="1" a="1"/>
  <c r="I1485" i="1" s="1"/>
  <c r="G1483" i="1" a="1"/>
  <c r="G1483" i="1" s="1"/>
  <c r="G1490" i="1" a="1"/>
  <c r="G1490" i="1"/>
  <c r="H1490" i="1" a="1"/>
  <c r="H1490" i="1" s="1"/>
  <c r="I1490" i="1" a="1"/>
  <c r="I1490" i="1" s="1"/>
  <c r="K1490" i="1" a="1"/>
  <c r="K1490" i="1" s="1"/>
  <c r="H1499" i="1" a="1"/>
  <c r="H1499" i="1"/>
  <c r="H1498" i="1" a="1"/>
  <c r="H1498" i="1"/>
  <c r="F1483" i="1" a="1"/>
  <c r="F1483" i="1" s="1"/>
  <c r="H1485" i="1" a="1"/>
  <c r="H1485" i="1" s="1"/>
  <c r="H1452" i="1" a="1"/>
  <c r="H1452" i="1"/>
  <c r="J1455" i="1" a="1"/>
  <c r="J1455" i="1" s="1"/>
  <c r="F1454" i="1" a="1"/>
  <c r="F1454" i="1" s="1"/>
  <c r="K1456" i="1" a="1"/>
  <c r="K1456" i="1" s="1"/>
  <c r="F1455" i="1" a="1"/>
  <c r="F1455" i="1" s="1"/>
  <c r="H1451" i="1" a="1"/>
  <c r="H1451" i="1"/>
  <c r="G1453" i="1" a="1"/>
  <c r="G1453" i="1" s="1"/>
  <c r="F1453" i="1" a="1"/>
  <c r="F1453" i="1" s="1"/>
  <c r="I1452" i="1" a="1"/>
  <c r="I1452" i="1" s="1"/>
  <c r="K1454" i="1" a="1"/>
  <c r="K1454" i="1"/>
  <c r="K1453" i="1" a="1"/>
  <c r="K1453" i="1"/>
  <c r="I1453" i="1" a="1"/>
  <c r="I1453" i="1" s="1"/>
  <c r="K1452" i="1" a="1"/>
  <c r="K1452" i="1" s="1"/>
  <c r="H1453" i="1" a="1"/>
  <c r="H1453" i="1" s="1"/>
  <c r="H1455" i="1" a="1"/>
  <c r="H1455" i="1" s="1"/>
  <c r="J1456" i="1" a="1"/>
  <c r="J1456" i="1" s="1"/>
  <c r="G1456" i="1" a="1"/>
  <c r="G1456" i="1" s="1"/>
  <c r="F1456" i="1" a="1"/>
  <c r="F1456" i="1" s="1"/>
  <c r="J1453" i="1" a="1"/>
  <c r="J1453" i="1"/>
  <c r="K1455" i="1" a="1"/>
  <c r="K1455" i="1" s="1"/>
  <c r="J1454" i="1" a="1"/>
  <c r="J1454" i="1"/>
  <c r="H1454" i="1" a="1"/>
  <c r="H1454" i="1" s="1"/>
  <c r="G1452" i="1" a="1"/>
  <c r="G1452" i="1"/>
  <c r="I1455" i="1" a="1"/>
  <c r="I1455" i="1"/>
  <c r="J1451" i="1" a="1"/>
  <c r="J1451" i="1" s="1"/>
  <c r="J1452" i="1" a="1"/>
  <c r="J1452" i="1" s="1"/>
  <c r="I1456" i="1" a="1"/>
  <c r="I1456" i="1" s="1"/>
  <c r="H1456" i="1" a="1"/>
  <c r="H1456" i="1" s="1"/>
  <c r="G1454" i="1" a="1"/>
  <c r="G1454" i="1" s="1"/>
  <c r="I1454" i="1" a="1"/>
  <c r="I1454" i="1" s="1"/>
  <c r="F1452" i="1" a="1"/>
  <c r="F1452" i="1" s="1"/>
  <c r="K1451" i="1" a="1"/>
  <c r="K1451" i="1" s="1"/>
  <c r="I1451" i="1" a="1"/>
  <c r="I1451" i="1" s="1"/>
  <c r="G1455" i="1" a="1"/>
  <c r="G1455" i="1"/>
  <c r="G1451" i="1" a="1"/>
  <c r="G1451" i="1" s="1"/>
  <c r="J1446" i="1" a="1"/>
  <c r="J1446" i="1"/>
  <c r="J1444" i="1" a="1"/>
  <c r="J1444" i="1"/>
  <c r="G1445" i="1" a="1"/>
  <c r="G1445" i="1" s="1"/>
  <c r="G1443" i="1" a="1"/>
  <c r="G1443" i="1"/>
  <c r="F1451" i="1" a="1"/>
  <c r="F1451" i="1" s="1"/>
  <c r="J1449" i="1" a="1"/>
  <c r="J1449" i="1" s="1"/>
  <c r="J1447" i="1" a="1"/>
  <c r="J1447" i="1" s="1"/>
  <c r="K1448" i="1" a="1"/>
  <c r="K1448" i="1" s="1"/>
  <c r="K1450" i="1" a="1"/>
  <c r="K1450" i="1" s="1"/>
  <c r="G1450" i="1" a="1"/>
  <c r="G1450" i="1" s="1"/>
  <c r="J1445" i="1" a="1"/>
  <c r="J1445" i="1" s="1"/>
  <c r="K1443" i="1" a="1"/>
  <c r="K1443" i="1"/>
  <c r="F1446" i="1" a="1"/>
  <c r="F1446" i="1" s="1"/>
  <c r="K1447" i="1" a="1"/>
  <c r="K1447" i="1"/>
  <c r="G1448" i="1" a="1"/>
  <c r="G1448" i="1" s="1"/>
  <c r="H1441" i="1" a="1"/>
  <c r="H1441" i="1" s="1"/>
  <c r="I1448" i="1" a="1"/>
  <c r="I1448" i="1"/>
  <c r="J1450" i="1" a="1"/>
  <c r="J1450" i="1" s="1"/>
  <c r="H1448" i="1" a="1"/>
  <c r="H1448" i="1" s="1"/>
  <c r="I1447" i="1" a="1"/>
  <c r="I1447" i="1" s="1"/>
  <c r="G1447" i="1" a="1"/>
  <c r="G1447" i="1" s="1"/>
  <c r="H1446" i="1" a="1"/>
  <c r="H1446" i="1"/>
  <c r="H1444" i="1" a="1"/>
  <c r="H1444" i="1" s="1"/>
  <c r="K1444" i="1" a="1"/>
  <c r="K1444" i="1" s="1"/>
  <c r="H1442" i="1" a="1"/>
  <c r="H1442" i="1"/>
  <c r="I1444" i="1" a="1"/>
  <c r="I1444" i="1" s="1"/>
  <c r="K1441" i="1" a="1"/>
  <c r="K1441" i="1" s="1"/>
  <c r="H1447" i="1" a="1"/>
  <c r="H1447" i="1" s="1"/>
  <c r="F1450" i="1" a="1"/>
  <c r="F1450" i="1" s="1"/>
  <c r="K1442" i="1" a="1"/>
  <c r="K1442" i="1"/>
  <c r="H1449" i="1" a="1"/>
  <c r="H1449" i="1" s="1"/>
  <c r="I1441" i="1" a="1"/>
  <c r="I1441" i="1" s="1"/>
  <c r="J1442" i="1" a="1"/>
  <c r="J1442" i="1" s="1"/>
  <c r="G1446" i="1" a="1"/>
  <c r="G1446" i="1"/>
  <c r="K1445" i="1" a="1"/>
  <c r="K1445" i="1"/>
  <c r="F1444" i="1" a="1"/>
  <c r="F1444" i="1" s="1"/>
  <c r="K1440" i="1" a="1"/>
  <c r="K1440" i="1" s="1"/>
  <c r="G1444" i="1" a="1"/>
  <c r="G1444" i="1"/>
  <c r="I1440" i="1" a="1"/>
  <c r="I1440" i="1" s="1"/>
  <c r="G1449" i="1" a="1"/>
  <c r="G1449" i="1" s="1"/>
  <c r="I1445" i="1" a="1"/>
  <c r="I1445" i="1" s="1"/>
  <c r="H1445" i="1" a="1"/>
  <c r="H1445" i="1" s="1"/>
  <c r="H1443" i="1" a="1"/>
  <c r="H1443" i="1"/>
  <c r="J1443" i="1" a="1"/>
  <c r="J1443" i="1" s="1"/>
  <c r="G1442" i="1" a="1"/>
  <c r="G1442" i="1" s="1"/>
  <c r="J1440" i="1" a="1"/>
  <c r="J1440" i="1" s="1"/>
  <c r="G1441" i="1" a="1"/>
  <c r="G1441" i="1"/>
  <c r="K1449" i="1" a="1"/>
  <c r="K1449" i="1"/>
  <c r="J1448" i="1" a="1"/>
  <c r="J1448" i="1" s="1"/>
  <c r="F1445" i="1" a="1"/>
  <c r="F1445" i="1" s="1"/>
  <c r="I1443" i="1" a="1"/>
  <c r="I1443" i="1" s="1"/>
  <c r="F1449" i="1" a="1"/>
  <c r="F1449" i="1" s="1"/>
  <c r="J1441" i="1" a="1"/>
  <c r="J1441" i="1" s="1"/>
  <c r="I1442" i="1" a="1"/>
  <c r="I1442" i="1" s="1"/>
  <c r="I1450" i="1" a="1"/>
  <c r="I1450" i="1" s="1"/>
  <c r="F1447" i="1" a="1"/>
  <c r="F1447" i="1"/>
  <c r="F1442" i="1" a="1"/>
  <c r="F1442" i="1" s="1"/>
  <c r="I1449" i="1" a="1"/>
  <c r="I1449" i="1"/>
  <c r="F1448" i="1" a="1"/>
  <c r="F1448" i="1" s="1"/>
  <c r="F1441" i="1" a="1"/>
  <c r="F1441" i="1"/>
  <c r="F1443" i="1" a="1"/>
  <c r="F1443" i="1"/>
  <c r="H1450" i="1" a="1"/>
  <c r="H1450" i="1" s="1"/>
  <c r="K1446" i="1" a="1"/>
  <c r="K1446" i="1" s="1"/>
  <c r="I1446" i="1" a="1"/>
  <c r="I1446" i="1" s="1"/>
  <c r="H1105" i="1"/>
  <c r="G1104" i="1"/>
  <c r="F1104" i="1"/>
  <c r="J1102" i="1"/>
  <c r="I1102" i="1"/>
  <c r="H1102" i="1"/>
  <c r="F1102" i="1"/>
  <c r="J1100" i="1"/>
  <c r="I1100" i="1"/>
  <c r="F1100" i="1"/>
  <c r="I1098" i="1"/>
  <c r="H1098" i="1"/>
  <c r="K1092" i="1"/>
  <c r="J1092" i="1"/>
  <c r="I1092" i="1"/>
  <c r="H1092" i="1"/>
  <c r="F1092" i="1"/>
  <c r="J1088" i="1"/>
  <c r="J1087" i="1"/>
  <c r="I1087" i="1"/>
  <c r="G1087" i="1"/>
  <c r="F1087" i="1"/>
  <c r="I1085" i="1"/>
  <c r="F1085" i="1"/>
  <c r="I1083" i="1"/>
  <c r="F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F1078" i="1"/>
  <c r="K1076" i="1"/>
  <c r="K1102" i="1" s="1"/>
  <c r="J1076" i="1"/>
  <c r="I1076" i="1"/>
  <c r="H1076" i="1"/>
  <c r="G1076" i="1"/>
  <c r="G1102" i="1" s="1"/>
  <c r="F1076" i="1"/>
  <c r="K1074" i="1"/>
  <c r="K1100" i="1" s="1"/>
  <c r="J1074" i="1"/>
  <c r="I1074" i="1"/>
  <c r="H1074" i="1"/>
  <c r="H1100" i="1" s="1"/>
  <c r="G1074" i="1"/>
  <c r="G1100" i="1" s="1"/>
  <c r="F1074" i="1"/>
  <c r="K1072" i="1"/>
  <c r="K1098" i="1" s="1"/>
  <c r="J1072" i="1"/>
  <c r="J1098" i="1" s="1"/>
  <c r="I1072" i="1"/>
  <c r="H1072" i="1"/>
  <c r="G1072" i="1"/>
  <c r="G1098" i="1" s="1"/>
  <c r="F1072" i="1"/>
  <c r="F1098" i="1" s="1"/>
  <c r="K1066" i="1"/>
  <c r="J1066" i="1"/>
  <c r="I1066" i="1"/>
  <c r="H1066" i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I1061" i="1"/>
  <c r="H1061" i="1"/>
  <c r="H1087" i="1" s="1"/>
  <c r="G1061" i="1"/>
  <c r="F1061" i="1"/>
  <c r="K1059" i="1"/>
  <c r="K1085" i="1" s="1"/>
  <c r="J1059" i="1"/>
  <c r="J1085" i="1" s="1"/>
  <c r="I1059" i="1"/>
  <c r="H1059" i="1"/>
  <c r="H1085" i="1" s="1"/>
  <c r="G1059" i="1"/>
  <c r="G1085" i="1" s="1"/>
  <c r="F1059" i="1"/>
  <c r="K1057" i="1"/>
  <c r="K1083" i="1" s="1"/>
  <c r="J1057" i="1"/>
  <c r="J1083" i="1" s="1"/>
  <c r="I1057" i="1"/>
  <c r="H1057" i="1"/>
  <c r="H1083" i="1" s="1"/>
  <c r="G1057" i="1"/>
  <c r="G1083" i="1" s="1"/>
  <c r="F1057" i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J899" i="1" s="1"/>
  <c r="I902" i="1"/>
  <c r="H902" i="1"/>
  <c r="G902" i="1"/>
  <c r="G899" i="1" s="1"/>
  <c r="F902" i="1"/>
  <c r="K899" i="1"/>
  <c r="I899" i="1"/>
  <c r="H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H1030" i="1" a="1"/>
  <c r="H1030" i="1" s="1"/>
  <c r="G1037" i="1" a="1"/>
  <c r="G1037" i="1" s="1"/>
  <c r="G1039" i="1" a="1"/>
  <c r="G1039" i="1" s="1"/>
  <c r="K1037" i="1" a="1"/>
  <c r="K1037" i="1" s="1"/>
  <c r="J1039" i="1" a="1"/>
  <c r="J1039" i="1" s="1"/>
  <c r="G1030" i="1" a="1"/>
  <c r="G1030" i="1"/>
  <c r="J1027" i="1" a="1"/>
  <c r="J1027" i="1" s="1"/>
  <c r="K1027" i="1" a="1"/>
  <c r="K1027" i="1" s="1"/>
  <c r="F1049" i="1" a="1"/>
  <c r="F1049" i="1" s="1"/>
  <c r="I1030" i="1" a="1"/>
  <c r="I1030" i="1" s="1"/>
  <c r="I1027" i="1" a="1"/>
  <c r="I1027" i="1" s="1"/>
  <c r="J1037" i="1" a="1"/>
  <c r="J1037" i="1" s="1"/>
  <c r="J1030" i="1" a="1"/>
  <c r="J1030" i="1" s="1"/>
  <c r="I1037" i="1" a="1"/>
  <c r="I1037" i="1"/>
  <c r="H1027" i="1" a="1"/>
  <c r="H1027" i="1" s="1"/>
  <c r="F1030" i="1" a="1"/>
  <c r="F1030" i="1" s="1"/>
  <c r="I1039" i="1" a="1"/>
  <c r="I1039" i="1" s="1"/>
  <c r="F1039" i="1" a="1"/>
  <c r="F1039" i="1" s="1"/>
  <c r="F1037" i="1" a="1"/>
  <c r="F1037" i="1" s="1"/>
  <c r="H1037" i="1" a="1"/>
  <c r="H1037" i="1" s="1"/>
  <c r="K1030" i="1" a="1"/>
  <c r="K1030" i="1"/>
  <c r="H1039" i="1" a="1"/>
  <c r="H1039" i="1" s="1"/>
  <c r="K1039" i="1" a="1"/>
  <c r="K1039" i="1"/>
  <c r="J1006" i="1" a="1"/>
  <c r="J1006" i="1"/>
  <c r="J1052" i="1" s="1" a="1"/>
  <c r="J1052" i="1" s="1"/>
  <c r="H997" i="1" a="1"/>
  <c r="H997" i="1" s="1"/>
  <c r="H1049" i="1" s="1" a="1"/>
  <c r="H1049" i="1" s="1"/>
  <c r="H996" i="1" a="1"/>
  <c r="H996" i="1" s="1"/>
  <c r="I1025" i="1" a="1"/>
  <c r="I1025" i="1" s="1"/>
  <c r="I1006" i="1" a="1"/>
  <c r="I1006" i="1"/>
  <c r="I1052" i="1" s="1" a="1"/>
  <c r="I1052" i="1" s="1"/>
  <c r="H1006" i="1" a="1"/>
  <c r="H1006" i="1" s="1"/>
  <c r="H1052" i="1" s="1" a="1"/>
  <c r="H1052" i="1" s="1"/>
  <c r="H1022" i="1" a="1"/>
  <c r="H1022" i="1" s="1"/>
  <c r="F1025" i="1" a="1"/>
  <c r="F1025" i="1"/>
  <c r="I996" i="1" a="1"/>
  <c r="I996" i="1" s="1"/>
  <c r="K1022" i="1" a="1"/>
  <c r="K1022" i="1" s="1"/>
  <c r="K1006" i="1" a="1"/>
  <c r="K1006" i="1" s="1"/>
  <c r="K1052" i="1" s="1" a="1"/>
  <c r="K1052" i="1" s="1"/>
  <c r="I1022" i="1" a="1"/>
  <c r="I1022" i="1" s="1"/>
  <c r="J996" i="1" a="1"/>
  <c r="J996" i="1"/>
  <c r="G1027" i="1" a="1"/>
  <c r="G1027" i="1" s="1"/>
  <c r="K1025" i="1" a="1"/>
  <c r="K1025" i="1" s="1"/>
  <c r="H1025" i="1" a="1"/>
  <c r="H1025" i="1" s="1"/>
  <c r="G1025" i="1" a="1"/>
  <c r="G1025" i="1"/>
  <c r="G996" i="1" a="1"/>
  <c r="G996" i="1"/>
  <c r="G1022" i="1" a="1"/>
  <c r="G1022" i="1" s="1"/>
  <c r="K996" i="1" a="1"/>
  <c r="K996" i="1" s="1"/>
  <c r="F1006" i="1" a="1"/>
  <c r="F1006" i="1"/>
  <c r="F1052" i="1" s="1" a="1"/>
  <c r="F1052" i="1" s="1"/>
  <c r="F997" i="1" a="1"/>
  <c r="F997" i="1" s="1"/>
  <c r="I997" i="1" a="1"/>
  <c r="I997" i="1"/>
  <c r="I1049" i="1" s="1" a="1"/>
  <c r="I1049" i="1" s="1"/>
  <c r="J997" i="1" a="1"/>
  <c r="J997" i="1" s="1"/>
  <c r="J1049" i="1" s="1" a="1"/>
  <c r="J1049" i="1" s="1"/>
  <c r="F996" i="1" a="1"/>
  <c r="F996" i="1" s="1"/>
  <c r="J1022" i="1" a="1"/>
  <c r="J1022" i="1"/>
  <c r="F1027" i="1" a="1"/>
  <c r="F1027" i="1" s="1"/>
  <c r="J1025" i="1" a="1"/>
  <c r="J1025" i="1" s="1"/>
  <c r="F1022" i="1" a="1"/>
  <c r="F1022" i="1" s="1"/>
  <c r="G1006" i="1" a="1"/>
  <c r="G1006" i="1"/>
  <c r="G1052" i="1" s="1" a="1"/>
  <c r="G1052" i="1" s="1"/>
  <c r="K997" i="1" a="1"/>
  <c r="K997" i="1"/>
  <c r="K1049" i="1" s="1" a="1"/>
  <c r="K1049" i="1" s="1"/>
  <c r="G997" i="1" a="1"/>
  <c r="G997" i="1" s="1"/>
  <c r="G1049" i="1" s="1" a="1"/>
  <c r="G1049" i="1" s="1"/>
  <c r="K989" i="1" a="1"/>
  <c r="K989" i="1" s="1"/>
  <c r="G977" i="1" a="1"/>
  <c r="G977" i="1" s="1"/>
  <c r="G1051" i="1" s="1" a="1"/>
  <c r="G1051" i="1" s="1"/>
  <c r="J989" i="1" a="1"/>
  <c r="J989" i="1" s="1"/>
  <c r="I977" i="1" a="1"/>
  <c r="I977" i="1" s="1"/>
  <c r="I1051" i="1" s="1" a="1"/>
  <c r="I1051" i="1" s="1"/>
  <c r="G976" i="1" a="1"/>
  <c r="G976" i="1" s="1"/>
  <c r="G973" i="1" a="1"/>
  <c r="G973" i="1" s="1"/>
  <c r="I973" i="1" a="1"/>
  <c r="I973" i="1"/>
  <c r="K983" i="1" a="1"/>
  <c r="K983" i="1" s="1"/>
  <c r="F974" i="1" a="1"/>
  <c r="F974" i="1"/>
  <c r="K973" i="1" a="1"/>
  <c r="K973" i="1" s="1"/>
  <c r="H973" i="1" a="1"/>
  <c r="H973" i="1"/>
  <c r="J983" i="1" a="1"/>
  <c r="J983" i="1"/>
  <c r="F977" i="1" a="1"/>
  <c r="F977" i="1" s="1"/>
  <c r="F1051" i="1" s="1" a="1"/>
  <c r="F1051" i="1" s="1"/>
  <c r="H974" i="1" a="1"/>
  <c r="H974" i="1" s="1"/>
  <c r="K976" i="1" a="1"/>
  <c r="K976" i="1" s="1"/>
  <c r="F983" i="1" a="1"/>
  <c r="F983" i="1" s="1"/>
  <c r="I983" i="1" a="1"/>
  <c r="I983" i="1"/>
  <c r="J976" i="1" a="1"/>
  <c r="J976" i="1" s="1"/>
  <c r="K974" i="1" a="1"/>
  <c r="K974" i="1" s="1"/>
  <c r="G974" i="1" a="1"/>
  <c r="G974" i="1" s="1"/>
  <c r="I974" i="1" a="1"/>
  <c r="I974" i="1" s="1"/>
  <c r="K977" i="1" a="1"/>
  <c r="K977" i="1"/>
  <c r="K1051" i="1" s="1" a="1"/>
  <c r="K1051" i="1" s="1"/>
  <c r="J977" i="1" a="1"/>
  <c r="J977" i="1" s="1"/>
  <c r="J1051" i="1" s="1" a="1"/>
  <c r="J1051" i="1" s="1"/>
  <c r="F989" i="1" a="1"/>
  <c r="F989" i="1"/>
  <c r="I989" i="1" a="1"/>
  <c r="I989" i="1"/>
  <c r="H989" i="1" a="1"/>
  <c r="H989" i="1" s="1"/>
  <c r="G989" i="1" a="1"/>
  <c r="G989" i="1"/>
  <c r="H983" i="1" a="1"/>
  <c r="H983" i="1"/>
  <c r="G983" i="1" a="1"/>
  <c r="G983" i="1" s="1"/>
  <c r="I976" i="1" a="1"/>
  <c r="I976" i="1" s="1"/>
  <c r="J974" i="1" a="1"/>
  <c r="J974" i="1" s="1"/>
  <c r="F973" i="1" a="1"/>
  <c r="F973" i="1" s="1"/>
  <c r="H976" i="1" a="1"/>
  <c r="H976" i="1" s="1"/>
  <c r="J973" i="1" a="1"/>
  <c r="J973" i="1" s="1"/>
  <c r="H977" i="1" a="1"/>
  <c r="H977" i="1" s="1"/>
  <c r="H1051" i="1" s="1" a="1"/>
  <c r="H1051" i="1" s="1"/>
  <c r="F976" i="1" a="1"/>
  <c r="F976" i="1" s="1"/>
  <c r="K894" i="1" a="1"/>
  <c r="K894" i="1"/>
  <c r="G912" i="1" a="1"/>
  <c r="G912" i="1" s="1"/>
  <c r="F914" i="1" a="1"/>
  <c r="F914" i="1" s="1"/>
  <c r="F894" i="1" a="1"/>
  <c r="F894" i="1"/>
  <c r="F912" i="1" a="1"/>
  <c r="F912" i="1" s="1"/>
  <c r="J914" i="1" a="1"/>
  <c r="J914" i="1" s="1"/>
  <c r="I894" i="1" a="1"/>
  <c r="I894" i="1" s="1"/>
  <c r="I914" i="1" a="1"/>
  <c r="I914" i="1" s="1"/>
  <c r="J912" i="1" a="1"/>
  <c r="J912" i="1"/>
  <c r="K926" i="1" a="1"/>
  <c r="K926" i="1" s="1"/>
  <c r="J926" i="1" a="1"/>
  <c r="J926" i="1"/>
  <c r="H926" i="1" a="1"/>
  <c r="H926" i="1" s="1"/>
  <c r="H894" i="1" a="1"/>
  <c r="H894" i="1" s="1"/>
  <c r="G914" i="1" a="1"/>
  <c r="G914" i="1" s="1"/>
  <c r="I926" i="1" a="1"/>
  <c r="I926" i="1" s="1"/>
  <c r="F926" i="1" a="1"/>
  <c r="F926" i="1" s="1"/>
  <c r="H914" i="1" a="1"/>
  <c r="H914" i="1"/>
  <c r="G926" i="1" a="1"/>
  <c r="G926" i="1" s="1"/>
  <c r="K914" i="1" a="1"/>
  <c r="K914" i="1" s="1"/>
  <c r="I912" i="1" a="1"/>
  <c r="I912" i="1" s="1"/>
  <c r="G894" i="1" a="1"/>
  <c r="G894" i="1"/>
  <c r="J894" i="1" a="1"/>
  <c r="J894" i="1"/>
  <c r="K912" i="1" a="1"/>
  <c r="K912" i="1" s="1"/>
  <c r="H912" i="1" a="1"/>
  <c r="H912" i="1" s="1"/>
  <c r="K883" i="1" a="1"/>
  <c r="K883" i="1"/>
  <c r="G883" i="1" a="1"/>
  <c r="G883" i="1" s="1"/>
  <c r="H883" i="1" a="1"/>
  <c r="H883" i="1" s="1"/>
  <c r="J882" i="1" a="1"/>
  <c r="J882" i="1" s="1"/>
  <c r="I882" i="1" a="1"/>
  <c r="I882" i="1" s="1"/>
  <c r="K882" i="1" a="1"/>
  <c r="K882" i="1"/>
  <c r="G882" i="1" a="1"/>
  <c r="G882" i="1"/>
  <c r="F883" i="1" a="1"/>
  <c r="F883" i="1"/>
  <c r="H882" i="1" a="1"/>
  <c r="H882" i="1" s="1"/>
  <c r="F882" i="1" a="1"/>
  <c r="F882" i="1" s="1"/>
  <c r="I883" i="1" a="1"/>
  <c r="I883" i="1" s="1"/>
  <c r="J883" i="1" a="1"/>
  <c r="J883" i="1" s="1"/>
  <c r="K802" i="1" a="1"/>
  <c r="K802" i="1"/>
  <c r="K804" i="1" a="1"/>
  <c r="K804" i="1" s="1"/>
  <c r="J804" i="1" a="1"/>
  <c r="J804" i="1" s="1"/>
  <c r="G800" i="1" a="1"/>
  <c r="G800" i="1" s="1"/>
  <c r="I802" i="1" a="1"/>
  <c r="I802" i="1" s="1"/>
  <c r="F804" i="1" a="1"/>
  <c r="F804" i="1"/>
  <c r="H804" i="1" a="1"/>
  <c r="H804" i="1" s="1"/>
  <c r="J800" i="1" a="1"/>
  <c r="J800" i="1" s="1"/>
  <c r="G778" i="1" a="1"/>
  <c r="G778" i="1"/>
  <c r="I804" i="1" a="1"/>
  <c r="I804" i="1" s="1"/>
  <c r="J802" i="1" a="1"/>
  <c r="J802" i="1" s="1"/>
  <c r="F802" i="1" a="1"/>
  <c r="F802" i="1" s="1"/>
  <c r="G802" i="1" a="1"/>
  <c r="G802" i="1" s="1"/>
  <c r="H778" i="1" a="1"/>
  <c r="H778" i="1" s="1"/>
  <c r="H777" i="1" s="1"/>
  <c r="H781" i="1" s="1"/>
  <c r="K778" i="1" a="1"/>
  <c r="K778" i="1"/>
  <c r="K800" i="1" a="1"/>
  <c r="K800" i="1"/>
  <c r="I800" i="1" a="1"/>
  <c r="I800" i="1" s="1"/>
  <c r="H800" i="1" a="1"/>
  <c r="H800" i="1" s="1"/>
  <c r="F800" i="1" a="1"/>
  <c r="F800" i="1" s="1"/>
  <c r="F778" i="1" a="1"/>
  <c r="F778" i="1" s="1"/>
  <c r="H802" i="1" a="1"/>
  <c r="H802" i="1"/>
  <c r="I778" i="1" a="1"/>
  <c r="I778" i="1" s="1"/>
  <c r="G804" i="1" a="1"/>
  <c r="G804" i="1"/>
  <c r="J778" i="1" a="1"/>
  <c r="J778" i="1"/>
  <c r="I764" i="1" a="1"/>
  <c r="I764" i="1"/>
  <c r="I814" i="1" s="1" a="1"/>
  <c r="I814" i="1" s="1"/>
  <c r="K764" i="1" a="1"/>
  <c r="K764" i="1" s="1"/>
  <c r="K814" i="1" s="1" a="1"/>
  <c r="K814" i="1" s="1"/>
  <c r="J764" i="1" a="1"/>
  <c r="J764" i="1" s="1"/>
  <c r="J814" i="1" s="1" a="1"/>
  <c r="J814" i="1" s="1"/>
  <c r="H764" i="1" a="1"/>
  <c r="H764" i="1"/>
  <c r="H814" i="1" s="1" a="1"/>
  <c r="H814" i="1" s="1"/>
  <c r="G764" i="1" a="1"/>
  <c r="G764" i="1" s="1"/>
  <c r="G814" i="1" s="1" a="1"/>
  <c r="G814" i="1" s="1"/>
  <c r="F764" i="1" a="1"/>
  <c r="F764" i="1" s="1"/>
  <c r="F814" i="1" s="1" a="1"/>
  <c r="F814" i="1" s="1"/>
  <c r="K1895" i="1" a="1"/>
  <c r="K1895" i="1"/>
  <c r="J1895" i="1" a="1"/>
  <c r="J1895" i="1" s="1"/>
  <c r="J1888" i="1" a="1"/>
  <c r="J1888" i="1" s="1"/>
  <c r="J1893" i="1" a="1"/>
  <c r="J1893" i="1" s="1"/>
  <c r="J1891" i="1" a="1"/>
  <c r="J1891" i="1"/>
  <c r="K1889" i="1" a="1"/>
  <c r="K1889" i="1"/>
  <c r="H1889" i="1" a="1"/>
  <c r="H1889" i="1" s="1"/>
  <c r="K1888" i="1" a="1"/>
  <c r="K1888" i="1" s="1"/>
  <c r="G1891" i="1" a="1"/>
  <c r="G1891" i="1"/>
  <c r="I1897" i="1" a="1"/>
  <c r="I1897" i="1" s="1"/>
  <c r="H1895" i="1" a="1"/>
  <c r="H1895" i="1"/>
  <c r="I1893" i="1" a="1"/>
  <c r="I1893" i="1" s="1"/>
  <c r="H1888" i="1" a="1"/>
  <c r="H1888" i="1" s="1"/>
  <c r="G1895" i="1" a="1"/>
  <c r="G1895" i="1" s="1"/>
  <c r="F1893" i="1" a="1"/>
  <c r="F1893" i="1" s="1"/>
  <c r="H1891" i="1" a="1"/>
  <c r="H1891" i="1" s="1"/>
  <c r="J1889" i="1" a="1"/>
  <c r="J1889" i="1" s="1"/>
  <c r="K1893" i="1" a="1"/>
  <c r="K1893" i="1"/>
  <c r="F1889" i="1" a="1"/>
  <c r="F1889" i="1"/>
  <c r="G1888" i="1" a="1"/>
  <c r="G1888" i="1" s="1"/>
  <c r="H1893" i="1" a="1"/>
  <c r="H1893" i="1"/>
  <c r="F1895" i="1" a="1"/>
  <c r="F1895" i="1"/>
  <c r="K1897" i="1" a="1"/>
  <c r="K1897" i="1" s="1"/>
  <c r="I1895" i="1" a="1"/>
  <c r="I1895" i="1"/>
  <c r="I1888" i="1" a="1"/>
  <c r="I1888" i="1" s="1"/>
  <c r="K1891" i="1" a="1"/>
  <c r="K1891" i="1" s="1"/>
  <c r="F1891" i="1" a="1"/>
  <c r="F1891" i="1" s="1"/>
  <c r="J1897" i="1" a="1"/>
  <c r="J1897" i="1" s="1"/>
  <c r="G1893" i="1" a="1"/>
  <c r="G1893" i="1" s="1"/>
  <c r="H1897" i="1" a="1"/>
  <c r="H1897" i="1" s="1"/>
  <c r="F1888" i="1" a="1"/>
  <c r="F1888" i="1" s="1"/>
  <c r="G1897" i="1" a="1"/>
  <c r="G1897" i="1" s="1"/>
  <c r="I1891" i="1" a="1"/>
  <c r="I1891" i="1" s="1"/>
  <c r="G1889" i="1" a="1"/>
  <c r="G1889" i="1"/>
  <c r="I1889" i="1" a="1"/>
  <c r="I1889" i="1"/>
  <c r="F1897" i="1" a="1"/>
  <c r="F1897" i="1" s="1"/>
  <c r="K1879" i="1" a="1"/>
  <c r="K1879" i="1"/>
  <c r="K1883" i="1" a="1"/>
  <c r="K1883" i="1" s="1"/>
  <c r="G1883" i="1" a="1"/>
  <c r="G1883" i="1"/>
  <c r="H1877" i="1" a="1"/>
  <c r="H1877" i="1" s="1"/>
  <c r="F1882" i="1" a="1"/>
  <c r="F1882" i="1" s="1"/>
  <c r="H1882" i="1" a="1"/>
  <c r="H1882" i="1" s="1"/>
  <c r="J1879" i="1" a="1"/>
  <c r="J1879" i="1" s="1"/>
  <c r="K1887" i="1" a="1"/>
  <c r="K1887" i="1" s="1"/>
  <c r="I1882" i="1" a="1"/>
  <c r="I1882" i="1" s="1"/>
  <c r="G1875" i="1" a="1"/>
  <c r="G1875" i="1" s="1"/>
  <c r="I1879" i="1" a="1"/>
  <c r="I1879" i="1"/>
  <c r="I1877" i="1" a="1"/>
  <c r="I1877" i="1"/>
  <c r="I1873" i="1" a="1"/>
  <c r="I1873" i="1" s="1"/>
  <c r="G1873" i="1" a="1"/>
  <c r="G1873" i="1" s="1"/>
  <c r="I1887" i="1" a="1"/>
  <c r="I1887" i="1" s="1"/>
  <c r="I1885" i="1" a="1"/>
  <c r="I1885" i="1"/>
  <c r="G1885" i="1" a="1"/>
  <c r="G1885" i="1" s="1"/>
  <c r="K1877" i="1" a="1"/>
  <c r="K1877" i="1" s="1"/>
  <c r="G1882" i="1" a="1"/>
  <c r="G1882" i="1" s="1"/>
  <c r="G1887" i="1" a="1"/>
  <c r="G1887" i="1" s="1"/>
  <c r="F1885" i="1" a="1"/>
  <c r="F1885" i="1"/>
  <c r="J1875" i="1" a="1"/>
  <c r="J1875" i="1" s="1"/>
  <c r="H1883" i="1" a="1"/>
  <c r="H1883" i="1" s="1"/>
  <c r="K1885" i="1" a="1"/>
  <c r="K1885" i="1"/>
  <c r="G1877" i="1" a="1"/>
  <c r="G1877" i="1"/>
  <c r="F1873" i="1" a="1"/>
  <c r="F1873" i="1" s="1"/>
  <c r="H1873" i="1" a="1"/>
  <c r="H1873" i="1" s="1"/>
  <c r="K1882" i="1" a="1"/>
  <c r="K1882" i="1" s="1"/>
  <c r="K1873" i="1" a="1"/>
  <c r="K1873" i="1"/>
  <c r="F1875" i="1" a="1"/>
  <c r="F1875" i="1" s="1"/>
  <c r="J1887" i="1" a="1"/>
  <c r="J1887" i="1" s="1"/>
  <c r="F1887" i="1" a="1"/>
  <c r="F1887" i="1" s="1"/>
  <c r="I1883" i="1" a="1"/>
  <c r="I1883" i="1" s="1"/>
  <c r="H1879" i="1" a="1"/>
  <c r="H1879" i="1"/>
  <c r="J1882" i="1" a="1"/>
  <c r="J1882" i="1" s="1"/>
  <c r="H1875" i="1" a="1"/>
  <c r="H1875" i="1" s="1"/>
  <c r="I1875" i="1" a="1"/>
  <c r="I1875" i="1"/>
  <c r="J1877" i="1" a="1"/>
  <c r="J1877" i="1" s="1"/>
  <c r="F1877" i="1" a="1"/>
  <c r="F1877" i="1" s="1"/>
  <c r="K1875" i="1" a="1"/>
  <c r="K1875" i="1" s="1"/>
  <c r="H1887" i="1" a="1"/>
  <c r="H1887" i="1" s="1"/>
  <c r="J1883" i="1" a="1"/>
  <c r="J1883" i="1"/>
  <c r="G1879" i="1" a="1"/>
  <c r="G1879" i="1" s="1"/>
  <c r="F1879" i="1" a="1"/>
  <c r="F1879" i="1" s="1"/>
  <c r="J1885" i="1" a="1"/>
  <c r="J1885" i="1"/>
  <c r="J1873" i="1" a="1"/>
  <c r="J1873" i="1" s="1"/>
  <c r="F1883" i="1" a="1"/>
  <c r="F1883" i="1"/>
  <c r="H1885" i="1" a="1"/>
  <c r="H1885" i="1" s="1"/>
  <c r="J1869" i="1" a="1"/>
  <c r="J1869" i="1" s="1"/>
  <c r="H1869" i="1" a="1"/>
  <c r="H1869" i="1" s="1"/>
  <c r="G1859" i="1" a="1"/>
  <c r="G1859" i="1" s="1"/>
  <c r="F1862" i="1" a="1"/>
  <c r="F1862" i="1" s="1"/>
  <c r="F1859" i="1" a="1"/>
  <c r="F1859" i="1" s="1"/>
  <c r="K1867" i="1" a="1"/>
  <c r="K1867" i="1" s="1"/>
  <c r="H1867" i="1" a="1"/>
  <c r="H1867" i="1"/>
  <c r="J1860" i="1" a="1"/>
  <c r="J1860" i="1" s="1"/>
  <c r="F1867" i="1" a="1"/>
  <c r="F1867" i="1"/>
  <c r="F1866" i="1" a="1"/>
  <c r="F1866" i="1"/>
  <c r="K1865" i="1" a="1"/>
  <c r="K1865" i="1" s="1"/>
  <c r="H1865" i="1" a="1"/>
  <c r="H1865" i="1"/>
  <c r="G1865" i="1" a="1"/>
  <c r="G1865" i="1" s="1"/>
  <c r="K1863" i="1" a="1"/>
  <c r="K1863" i="1" s="1"/>
  <c r="H1863" i="1" a="1"/>
  <c r="H1863" i="1"/>
  <c r="I1862" i="1" a="1"/>
  <c r="I1862" i="1" s="1"/>
  <c r="K1860" i="1" a="1"/>
  <c r="K1860" i="1" s="1"/>
  <c r="I1869" i="1" a="1"/>
  <c r="I1869" i="1" s="1"/>
  <c r="H1860" i="1" a="1"/>
  <c r="H1860" i="1" s="1"/>
  <c r="K1866" i="1" a="1"/>
  <c r="K1866" i="1" s="1"/>
  <c r="G1866" i="1" a="1"/>
  <c r="G1866" i="1" s="1"/>
  <c r="I1859" i="1" a="1"/>
  <c r="I1859" i="1"/>
  <c r="H1859" i="1" a="1"/>
  <c r="H1859" i="1"/>
  <c r="J1871" i="1" a="1"/>
  <c r="J1871" i="1" s="1"/>
  <c r="I1871" i="1" a="1"/>
  <c r="I1871" i="1"/>
  <c r="H1871" i="1" a="1"/>
  <c r="H1871" i="1" s="1"/>
  <c r="F1871" i="1" a="1"/>
  <c r="F1871" i="1"/>
  <c r="G1869" i="1" a="1"/>
  <c r="G1869" i="1"/>
  <c r="J1863" i="1" a="1"/>
  <c r="J1863" i="1" s="1"/>
  <c r="F1869" i="1" a="1"/>
  <c r="F1869" i="1" s="1"/>
  <c r="I1867" i="1" a="1"/>
  <c r="I1867" i="1" s="1"/>
  <c r="I1860" i="1" a="1"/>
  <c r="I1860" i="1" s="1"/>
  <c r="J1865" i="1" a="1"/>
  <c r="J1865" i="1" s="1"/>
  <c r="J1859" i="1" a="1"/>
  <c r="J1859" i="1" s="1"/>
  <c r="I1863" i="1" a="1"/>
  <c r="I1863" i="1"/>
  <c r="J1862" i="1" a="1"/>
  <c r="J1862" i="1"/>
  <c r="I1865" i="1" a="1"/>
  <c r="I1865" i="1" s="1"/>
  <c r="J1867" i="1" a="1"/>
  <c r="J1867" i="1" s="1"/>
  <c r="G1862" i="1" a="1"/>
  <c r="G1862" i="1"/>
  <c r="G1867" i="1" a="1"/>
  <c r="G1867" i="1"/>
  <c r="G1860" i="1" a="1"/>
  <c r="G1860" i="1"/>
  <c r="G1863" i="1" a="1"/>
  <c r="G1863" i="1" s="1"/>
  <c r="H1866" i="1" a="1"/>
  <c r="H1866" i="1" s="1"/>
  <c r="F1865" i="1" a="1"/>
  <c r="F1865" i="1" s="1"/>
  <c r="F1860" i="1" a="1"/>
  <c r="F1860" i="1"/>
  <c r="K1859" i="1" a="1"/>
  <c r="K1859" i="1" s="1"/>
  <c r="K1856" i="1" a="1"/>
  <c r="K1856" i="1" s="1"/>
  <c r="K1869" i="1" a="1"/>
  <c r="K1869" i="1"/>
  <c r="J1866" i="1" a="1"/>
  <c r="J1866" i="1"/>
  <c r="K1862" i="1" a="1"/>
  <c r="K1862" i="1" s="1"/>
  <c r="K1871" i="1" a="1"/>
  <c r="K1871" i="1" s="1"/>
  <c r="F1863" i="1" a="1"/>
  <c r="F1863" i="1"/>
  <c r="I1866" i="1" a="1"/>
  <c r="I1866" i="1"/>
  <c r="G1871" i="1" a="1"/>
  <c r="G1871" i="1"/>
  <c r="H1862" i="1" a="1"/>
  <c r="H1862" i="1" s="1"/>
  <c r="K1852" i="1" a="1"/>
  <c r="K1852" i="1" s="1"/>
  <c r="F1850" i="1" a="1"/>
  <c r="F1850" i="1" s="1"/>
  <c r="H1848" i="1" a="1"/>
  <c r="H1848" i="1"/>
  <c r="K1848" i="1" a="1"/>
  <c r="K1848" i="1" s="1"/>
  <c r="I1854" i="1" a="1"/>
  <c r="I1854" i="1" s="1"/>
  <c r="J1856" i="1" a="1"/>
  <c r="J1856" i="1"/>
  <c r="I1856" i="1" a="1"/>
  <c r="I1856" i="1" s="1"/>
  <c r="H1856" i="1" a="1"/>
  <c r="H1856" i="1" s="1"/>
  <c r="G1854" i="1" a="1"/>
  <c r="G1854" i="1" s="1"/>
  <c r="F1856" i="1" a="1"/>
  <c r="F1856" i="1"/>
  <c r="F1852" i="1" a="1"/>
  <c r="F1852" i="1"/>
  <c r="H1850" i="1" a="1"/>
  <c r="H1850" i="1"/>
  <c r="J1852" i="1" a="1"/>
  <c r="J1852" i="1" s="1"/>
  <c r="J1850" i="1" a="1"/>
  <c r="J1850" i="1"/>
  <c r="F1854" i="1" a="1"/>
  <c r="F1854" i="1" s="1"/>
  <c r="F1848" i="1" a="1"/>
  <c r="F1848" i="1"/>
  <c r="G1852" i="1" a="1"/>
  <c r="G1852" i="1" s="1"/>
  <c r="I1850" i="1" a="1"/>
  <c r="I1850" i="1" s="1"/>
  <c r="G1856" i="1" a="1"/>
  <c r="G1856" i="1" s="1"/>
  <c r="H1854" i="1" a="1"/>
  <c r="H1854" i="1" s="1"/>
  <c r="I1852" i="1" a="1"/>
  <c r="I1852" i="1" s="1"/>
  <c r="G1850" i="1" a="1"/>
  <c r="G1850" i="1" s="1"/>
  <c r="J1854" i="1" a="1"/>
  <c r="J1854" i="1"/>
  <c r="G1848" i="1" a="1"/>
  <c r="G1848" i="1" s="1"/>
  <c r="J1848" i="1" a="1"/>
  <c r="J1848" i="1" s="1"/>
  <c r="H1852" i="1" a="1"/>
  <c r="H1852" i="1"/>
  <c r="K1854" i="1" a="1"/>
  <c r="K1854" i="1"/>
  <c r="K1850" i="1" a="1"/>
  <c r="K1850" i="1" s="1"/>
  <c r="I1848" i="1" a="1"/>
  <c r="I1848" i="1"/>
  <c r="J1840" i="1" a="1"/>
  <c r="J1840" i="1" s="1"/>
  <c r="G1840" i="1" a="1"/>
  <c r="G1840" i="1" s="1"/>
  <c r="H1837" i="1" a="1"/>
  <c r="H1837" i="1"/>
  <c r="I1837" i="1" a="1"/>
  <c r="I1837" i="1" s="1"/>
  <c r="J1843" i="1" a="1"/>
  <c r="J1843" i="1" s="1"/>
  <c r="I1843" i="1" a="1"/>
  <c r="I1843" i="1" s="1"/>
  <c r="G1843" i="1" a="1"/>
  <c r="G1843" i="1"/>
  <c r="K1841" i="1" a="1"/>
  <c r="K1841" i="1" s="1"/>
  <c r="H1840" i="1" a="1"/>
  <c r="H1840" i="1" s="1"/>
  <c r="F1840" i="1" a="1"/>
  <c r="F1840" i="1"/>
  <c r="I1841" i="1" a="1"/>
  <c r="I1841" i="1"/>
  <c r="H1841" i="1" a="1"/>
  <c r="H1841" i="1" s="1"/>
  <c r="G1841" i="1" a="1"/>
  <c r="G1841" i="1"/>
  <c r="K1840" i="1" a="1"/>
  <c r="K1840" i="1" s="1"/>
  <c r="K1837" i="1" a="1"/>
  <c r="K1837" i="1"/>
  <c r="K1846" i="1" a="1"/>
  <c r="K1846" i="1"/>
  <c r="G1846" i="1" a="1"/>
  <c r="G1846" i="1" s="1"/>
  <c r="J1837" i="1" a="1"/>
  <c r="J1837" i="1" s="1"/>
  <c r="F1841" i="1" a="1"/>
  <c r="F1841" i="1" s="1"/>
  <c r="G1837" i="1" a="1"/>
  <c r="G1837" i="1" s="1"/>
  <c r="I1840" i="1" a="1"/>
  <c r="I1840" i="1" s="1"/>
  <c r="J1846" i="1" a="1"/>
  <c r="J1846" i="1" s="1"/>
  <c r="I1846" i="1" a="1"/>
  <c r="I1846" i="1"/>
  <c r="H1846" i="1" a="1"/>
  <c r="H1846" i="1"/>
  <c r="F1846" i="1" a="1"/>
  <c r="F1846" i="1" s="1"/>
  <c r="H1845" i="1" a="1"/>
  <c r="H1845" i="1" s="1"/>
  <c r="K1845" i="1" a="1"/>
  <c r="K1845" i="1"/>
  <c r="J1845" i="1" a="1"/>
  <c r="J1845" i="1"/>
  <c r="I1845" i="1" a="1"/>
  <c r="I1845" i="1"/>
  <c r="H1843" i="1" a="1"/>
  <c r="H1843" i="1" s="1"/>
  <c r="G1845" i="1" a="1"/>
  <c r="G1845" i="1" s="1"/>
  <c r="F1845" i="1" a="1"/>
  <c r="F1845" i="1" s="1"/>
  <c r="F1843" i="1" a="1"/>
  <c r="F1843" i="1"/>
  <c r="J1841" i="1" a="1"/>
  <c r="J1841" i="1" s="1"/>
  <c r="K1843" i="1" a="1"/>
  <c r="K1843" i="1" s="1"/>
  <c r="F1831" i="1" a="1"/>
  <c r="F1831" i="1"/>
  <c r="G1829" i="1" a="1"/>
  <c r="G1829" i="1"/>
  <c r="F1835" i="1" a="1"/>
  <c r="F1835" i="1" s="1"/>
  <c r="H1827" i="1" a="1"/>
  <c r="H1827" i="1" s="1"/>
  <c r="H1835" i="1" a="1"/>
  <c r="H1835" i="1"/>
  <c r="I1826" i="1" a="1"/>
  <c r="I1826" i="1"/>
  <c r="I1833" i="1" a="1"/>
  <c r="I1833" i="1"/>
  <c r="I1829" i="1" a="1"/>
  <c r="I1829" i="1" s="1"/>
  <c r="K1835" i="1" a="1"/>
  <c r="K1835" i="1" s="1"/>
  <c r="K1833" i="1" a="1"/>
  <c r="K1833" i="1"/>
  <c r="I1824" i="1" a="1"/>
  <c r="I1824" i="1"/>
  <c r="G1827" i="1" a="1"/>
  <c r="G1827" i="1" s="1"/>
  <c r="H1833" i="1" a="1"/>
  <c r="H1833" i="1" s="1"/>
  <c r="K1827" i="1" a="1"/>
  <c r="K1827" i="1"/>
  <c r="J1826" i="1" a="1"/>
  <c r="J1826" i="1" s="1"/>
  <c r="G1833" i="1" a="1"/>
  <c r="G1833" i="1" s="1"/>
  <c r="K1831" i="1" a="1"/>
  <c r="K1831" i="1" s="1"/>
  <c r="H1831" i="1" a="1"/>
  <c r="H1831" i="1"/>
  <c r="F1827" i="1" a="1"/>
  <c r="F1827" i="1" s="1"/>
  <c r="I1827" i="1" a="1"/>
  <c r="I1827" i="1"/>
  <c r="J1829" i="1" a="1"/>
  <c r="J1829" i="1" s="1"/>
  <c r="J1831" i="1" a="1"/>
  <c r="J1831" i="1"/>
  <c r="F1826" i="1" a="1"/>
  <c r="F1826" i="1"/>
  <c r="K1829" i="1" a="1"/>
  <c r="K1829" i="1"/>
  <c r="K1824" i="1" a="1"/>
  <c r="K1824" i="1" s="1"/>
  <c r="I1831" i="1" a="1"/>
  <c r="I1831" i="1" s="1"/>
  <c r="F1837" i="1" a="1"/>
  <c r="F1837" i="1" s="1"/>
  <c r="F1829" i="1" a="1"/>
  <c r="F1829" i="1" s="1"/>
  <c r="K1826" i="1" a="1"/>
  <c r="K1826" i="1" s="1"/>
  <c r="G1824" i="1" a="1"/>
  <c r="G1824" i="1" s="1"/>
  <c r="J1827" i="1" a="1"/>
  <c r="J1827" i="1" s="1"/>
  <c r="G1831" i="1" a="1"/>
  <c r="G1831" i="1" s="1"/>
  <c r="J1835" i="1" a="1"/>
  <c r="J1835" i="1" s="1"/>
  <c r="G1835" i="1" a="1"/>
  <c r="G1835" i="1"/>
  <c r="J1833" i="1" a="1"/>
  <c r="J1833" i="1"/>
  <c r="H1826" i="1" a="1"/>
  <c r="H1826" i="1" s="1"/>
  <c r="H1824" i="1" a="1"/>
  <c r="H1824" i="1"/>
  <c r="J1824" i="1" a="1"/>
  <c r="J1824" i="1" s="1"/>
  <c r="F1833" i="1" a="1"/>
  <c r="F1833" i="1" s="1"/>
  <c r="I1835" i="1" a="1"/>
  <c r="I1835" i="1"/>
  <c r="H1829" i="1" a="1"/>
  <c r="H1829" i="1" s="1"/>
  <c r="G1826" i="1" a="1"/>
  <c r="G1826" i="1" s="1"/>
  <c r="K1822" i="1" a="1"/>
  <c r="K1822" i="1" s="1"/>
  <c r="J1822" i="1" a="1"/>
  <c r="J1822" i="1" s="1"/>
  <c r="G1821" i="1" a="1"/>
  <c r="G1821" i="1" s="1"/>
  <c r="I1822" i="1" a="1"/>
  <c r="I1822" i="1" s="1"/>
  <c r="H1822" i="1" a="1"/>
  <c r="H1822" i="1"/>
  <c r="G1822" i="1" a="1"/>
  <c r="G1822" i="1"/>
  <c r="F1822" i="1" a="1"/>
  <c r="F1822" i="1"/>
  <c r="J1821" i="1" a="1"/>
  <c r="J1821" i="1"/>
  <c r="I1821" i="1" a="1"/>
  <c r="I1821" i="1" s="1"/>
  <c r="H1821" i="1" a="1"/>
  <c r="H1821" i="1"/>
  <c r="F1821" i="1" a="1"/>
  <c r="F1821" i="1"/>
  <c r="F1824" i="1" a="1"/>
  <c r="F1824" i="1" s="1"/>
  <c r="K1821" i="1" a="1"/>
  <c r="K1821" i="1" s="1"/>
  <c r="K854" i="1"/>
  <c r="K853" i="1" s="1"/>
  <c r="J854" i="1"/>
  <c r="I854" i="1"/>
  <c r="I853" i="1" s="1"/>
  <c r="H854" i="1"/>
  <c r="G854" i="1"/>
  <c r="G853" i="1" s="1"/>
  <c r="F854" i="1"/>
  <c r="J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G785" i="1"/>
  <c r="K784" i="1"/>
  <c r="K785" i="1" s="1"/>
  <c r="I784" i="1"/>
  <c r="I785" i="1" s="1"/>
  <c r="H784" i="1"/>
  <c r="H785" i="1" s="1"/>
  <c r="G784" i="1"/>
  <c r="K781" i="1"/>
  <c r="J781" i="1"/>
  <c r="G781" i="1"/>
  <c r="K780" i="1"/>
  <c r="J780" i="1"/>
  <c r="I780" i="1"/>
  <c r="H780" i="1"/>
  <c r="G780" i="1"/>
  <c r="F780" i="1"/>
  <c r="K777" i="1"/>
  <c r="J777" i="1"/>
  <c r="J784" i="1" s="1"/>
  <c r="J785" i="1" s="1"/>
  <c r="I777" i="1"/>
  <c r="I781" i="1" s="1"/>
  <c r="G777" i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G673" i="1"/>
  <c r="F673" i="1"/>
  <c r="K672" i="1"/>
  <c r="J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F667" i="1"/>
  <c r="K666" i="1"/>
  <c r="J666" i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8" i="1"/>
  <c r="I517" i="1"/>
  <c r="J515" i="1"/>
  <c r="J513" i="1"/>
  <c r="K503" i="1"/>
  <c r="J503" i="1"/>
  <c r="I503" i="1"/>
  <c r="H503" i="1"/>
  <c r="G503" i="1"/>
  <c r="F503" i="1"/>
  <c r="G475" i="1"/>
  <c r="F47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37" i="1"/>
  <c r="H435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H398" i="1"/>
  <c r="G398" i="1"/>
  <c r="G518" i="1" s="1"/>
  <c r="I397" i="1"/>
  <c r="F397" i="1"/>
  <c r="F517" i="1" s="1"/>
  <c r="K396" i="1"/>
  <c r="K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J384" i="1"/>
  <c r="H384" i="1"/>
  <c r="H515" i="1" s="1"/>
  <c r="G383" i="1"/>
  <c r="G514" i="1" s="1"/>
  <c r="K382" i="1"/>
  <c r="K513" i="1" s="1"/>
  <c r="J382" i="1"/>
  <c r="H382" i="1"/>
  <c r="H513" i="1" s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G323" i="1"/>
  <c r="G478" i="1" s="1"/>
  <c r="F322" i="1"/>
  <c r="F477" i="1" s="1"/>
  <c r="G321" i="1"/>
  <c r="G476" i="1" s="1"/>
  <c r="F321" i="1"/>
  <c r="F476" i="1" s="1"/>
  <c r="H320" i="1"/>
  <c r="H475" i="1" s="1"/>
  <c r="F319" i="1"/>
  <c r="F474" i="1" s="1"/>
  <c r="K318" i="1"/>
  <c r="K473" i="1" s="1"/>
  <c r="H318" i="1"/>
  <c r="H473" i="1" s="1"/>
  <c r="G318" i="1"/>
  <c r="G473" i="1" s="1"/>
  <c r="H316" i="1"/>
  <c r="H471" i="1" s="1"/>
  <c r="G316" i="1"/>
  <c r="G471" i="1" s="1"/>
  <c r="F316" i="1"/>
  <c r="F471" i="1" s="1"/>
  <c r="G313" i="1"/>
  <c r="G418" i="1" s="1"/>
  <c r="F313" i="1"/>
  <c r="F418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7" i="1"/>
  <c r="H127" i="1"/>
  <c r="K126" i="1"/>
  <c r="F126" i="1"/>
  <c r="K124" i="1"/>
  <c r="H124" i="1"/>
  <c r="G124" i="1"/>
  <c r="J123" i="1"/>
  <c r="I123" i="1"/>
  <c r="K122" i="1"/>
  <c r="H122" i="1"/>
  <c r="G122" i="1"/>
  <c r="F122" i="1"/>
  <c r="J121" i="1"/>
  <c r="I121" i="1"/>
  <c r="G121" i="1"/>
  <c r="K120" i="1"/>
  <c r="J120" i="1"/>
  <c r="J119" i="1"/>
  <c r="G119" i="1"/>
  <c r="F119" i="1"/>
  <c r="J118" i="1"/>
  <c r="H118" i="1"/>
  <c r="J117" i="1"/>
  <c r="F117" i="1"/>
  <c r="K116" i="1"/>
  <c r="H116" i="1"/>
  <c r="J115" i="1"/>
  <c r="I115" i="1"/>
  <c r="G115" i="1"/>
  <c r="K114" i="1"/>
  <c r="H114" i="1"/>
  <c r="J113" i="1"/>
  <c r="I113" i="1"/>
  <c r="G113" i="1"/>
  <c r="F113" i="1"/>
  <c r="K393" i="1"/>
  <c r="J393" i="1"/>
  <c r="I393" i="1"/>
  <c r="H393" i="1"/>
  <c r="G393" i="1"/>
  <c r="F393" i="1"/>
  <c r="K288" i="1"/>
  <c r="K398" i="1" s="1"/>
  <c r="K518" i="1" s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K322" i="1" s="1"/>
  <c r="K477" i="1" s="1"/>
  <c r="J247" i="1"/>
  <c r="I247" i="1"/>
  <c r="H247" i="1"/>
  <c r="G247" i="1"/>
  <c r="F247" i="1"/>
  <c r="K246" i="1"/>
  <c r="J246" i="1"/>
  <c r="I246" i="1"/>
  <c r="I321" i="1" s="1"/>
  <c r="I476" i="1" s="1"/>
  <c r="H246" i="1"/>
  <c r="G246" i="1"/>
  <c r="F246" i="1"/>
  <c r="K245" i="1"/>
  <c r="J245" i="1"/>
  <c r="J320" i="1" s="1"/>
  <c r="J475" i="1" s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K316" i="1" s="1"/>
  <c r="K471" i="1" s="1"/>
  <c r="J241" i="1"/>
  <c r="I241" i="1"/>
  <c r="H241" i="1"/>
  <c r="G241" i="1"/>
  <c r="F241" i="1"/>
  <c r="K233" i="1"/>
  <c r="J233" i="1"/>
  <c r="I233" i="1"/>
  <c r="H233" i="1"/>
  <c r="H299" i="1" s="1"/>
  <c r="H463" i="1" s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I210" i="1" s="1"/>
  <c r="H214" i="1"/>
  <c r="G214" i="1"/>
  <c r="F214" i="1"/>
  <c r="K210" i="1"/>
  <c r="J210" i="1"/>
  <c r="H210" i="1"/>
  <c r="G210" i="1"/>
  <c r="F210" i="1"/>
  <c r="K207" i="1"/>
  <c r="J207" i="1"/>
  <c r="I207" i="1"/>
  <c r="H207" i="1"/>
  <c r="H396" i="1" s="1"/>
  <c r="G207" i="1"/>
  <c r="F207" i="1"/>
  <c r="K205" i="1"/>
  <c r="J205" i="1"/>
  <c r="I205" i="1"/>
  <c r="H205" i="1"/>
  <c r="H378" i="1" s="1"/>
  <c r="G205" i="1"/>
  <c r="F205" i="1"/>
  <c r="K188" i="1"/>
  <c r="J188" i="1"/>
  <c r="I188" i="1"/>
  <c r="H188" i="1"/>
  <c r="G188" i="1"/>
  <c r="F188" i="1"/>
  <c r="K187" i="1"/>
  <c r="K312" i="1" s="1"/>
  <c r="K417" i="1" s="1"/>
  <c r="J187" i="1"/>
  <c r="I187" i="1"/>
  <c r="H187" i="1"/>
  <c r="H312" i="1" s="1"/>
  <c r="H417" i="1" s="1"/>
  <c r="G187" i="1"/>
  <c r="F187" i="1"/>
  <c r="K183" i="1"/>
  <c r="J183" i="1"/>
  <c r="I183" i="1"/>
  <c r="I298" i="1" s="1"/>
  <c r="I411" i="1" s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J398" i="1" s="1"/>
  <c r="J518" i="1" s="1"/>
  <c r="I170" i="1"/>
  <c r="I398" i="1" s="1"/>
  <c r="I518" i="1" s="1"/>
  <c r="H170" i="1"/>
  <c r="G170" i="1"/>
  <c r="F170" i="1"/>
  <c r="F398" i="1" s="1"/>
  <c r="F518" i="1" s="1"/>
  <c r="K169" i="1"/>
  <c r="K397" i="1" s="1"/>
  <c r="K517" i="1" s="1"/>
  <c r="J169" i="1"/>
  <c r="I169" i="1"/>
  <c r="H169" i="1"/>
  <c r="H397" i="1" s="1"/>
  <c r="H517" i="1" s="1"/>
  <c r="G169" i="1"/>
  <c r="G397" i="1" s="1"/>
  <c r="G517" i="1" s="1"/>
  <c r="F169" i="1"/>
  <c r="K168" i="1"/>
  <c r="J168" i="1"/>
  <c r="J396" i="1" s="1"/>
  <c r="J437" i="1" s="1"/>
  <c r="I168" i="1"/>
  <c r="I396" i="1" s="1"/>
  <c r="I437" i="1" s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I384" i="1" s="1"/>
  <c r="I515" i="1" s="1"/>
  <c r="H156" i="1"/>
  <c r="G156" i="1"/>
  <c r="G384" i="1" s="1"/>
  <c r="G515" i="1" s="1"/>
  <c r="F156" i="1"/>
  <c r="F384" i="1" s="1"/>
  <c r="F515" i="1" s="1"/>
  <c r="K155" i="1"/>
  <c r="K383" i="1" s="1"/>
  <c r="K514" i="1" s="1"/>
  <c r="J155" i="1"/>
  <c r="I155" i="1"/>
  <c r="I383" i="1" s="1"/>
  <c r="I514" i="1" s="1"/>
  <c r="H155" i="1"/>
  <c r="H383" i="1" s="1"/>
  <c r="H514" i="1" s="1"/>
  <c r="G155" i="1"/>
  <c r="F155" i="1"/>
  <c r="F383" i="1" s="1"/>
  <c r="F514" i="1" s="1"/>
  <c r="K154" i="1"/>
  <c r="J154" i="1"/>
  <c r="I154" i="1"/>
  <c r="I382" i="1" s="1"/>
  <c r="I513" i="1" s="1"/>
  <c r="H154" i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I378" i="1" s="1"/>
  <c r="I435" i="1" s="1"/>
  <c r="H150" i="1"/>
  <c r="G150" i="1"/>
  <c r="F150" i="1"/>
  <c r="F378" i="1" s="1"/>
  <c r="F435" i="1" s="1"/>
  <c r="K134" i="1"/>
  <c r="K362" i="1" s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I95" i="1"/>
  <c r="H95" i="1"/>
  <c r="H323" i="1" s="1"/>
  <c r="H478" i="1" s="1"/>
  <c r="G95" i="1"/>
  <c r="G127" i="1" s="1"/>
  <c r="F95" i="1"/>
  <c r="K94" i="1"/>
  <c r="J94" i="1"/>
  <c r="J322" i="1" s="1"/>
  <c r="J477" i="1" s="1"/>
  <c r="I94" i="1"/>
  <c r="H94" i="1"/>
  <c r="H126" i="1" s="1"/>
  <c r="G94" i="1"/>
  <c r="G322" i="1" s="1"/>
  <c r="G477" i="1" s="1"/>
  <c r="F94" i="1"/>
  <c r="K93" i="1"/>
  <c r="K321" i="1" s="1"/>
  <c r="K476" i="1" s="1"/>
  <c r="J93" i="1"/>
  <c r="I93" i="1"/>
  <c r="H93" i="1"/>
  <c r="H321" i="1" s="1"/>
  <c r="H476" i="1" s="1"/>
  <c r="G93" i="1"/>
  <c r="F93" i="1"/>
  <c r="K92" i="1"/>
  <c r="J92" i="1"/>
  <c r="J124" i="1" s="1"/>
  <c r="I92" i="1"/>
  <c r="H92" i="1"/>
  <c r="G92" i="1"/>
  <c r="G320" i="1" s="1"/>
  <c r="F92" i="1"/>
  <c r="F124" i="1" s="1"/>
  <c r="K91" i="1"/>
  <c r="J91" i="1"/>
  <c r="I91" i="1"/>
  <c r="I319" i="1" s="1"/>
  <c r="I474" i="1" s="1"/>
  <c r="H91" i="1"/>
  <c r="G91" i="1"/>
  <c r="F91" i="1"/>
  <c r="F123" i="1" s="1"/>
  <c r="K90" i="1"/>
  <c r="J90" i="1"/>
  <c r="I90" i="1"/>
  <c r="H90" i="1"/>
  <c r="G90" i="1"/>
  <c r="F90" i="1"/>
  <c r="F318" i="1" s="1"/>
  <c r="K89" i="1"/>
  <c r="J89" i="1"/>
  <c r="I89" i="1"/>
  <c r="I317" i="1" s="1"/>
  <c r="I472" i="1" s="1"/>
  <c r="H89" i="1"/>
  <c r="H121" i="1" s="1"/>
  <c r="G89" i="1"/>
  <c r="G317" i="1" s="1"/>
  <c r="G472" i="1" s="1"/>
  <c r="F89" i="1"/>
  <c r="K88" i="1"/>
  <c r="J88" i="1"/>
  <c r="J316" i="1" s="1"/>
  <c r="J471" i="1" s="1"/>
  <c r="I88" i="1"/>
  <c r="H88" i="1"/>
  <c r="H120" i="1" s="1"/>
  <c r="G88" i="1"/>
  <c r="G120" i="1" s="1"/>
  <c r="F88" i="1"/>
  <c r="F120" i="1" s="1"/>
  <c r="K87" i="1"/>
  <c r="J87" i="1"/>
  <c r="I87" i="1"/>
  <c r="I119" i="1" s="1"/>
  <c r="H87" i="1"/>
  <c r="G87" i="1"/>
  <c r="F87" i="1"/>
  <c r="K86" i="1"/>
  <c r="J86" i="1"/>
  <c r="I86" i="1"/>
  <c r="H86" i="1"/>
  <c r="G86" i="1"/>
  <c r="G118" i="1" s="1"/>
  <c r="F86" i="1"/>
  <c r="F118" i="1" s="1"/>
  <c r="K85" i="1"/>
  <c r="K313" i="1" s="1"/>
  <c r="K418" i="1" s="1"/>
  <c r="J85" i="1"/>
  <c r="I85" i="1"/>
  <c r="I117" i="1" s="1"/>
  <c r="H85" i="1"/>
  <c r="G85" i="1"/>
  <c r="G117" i="1" s="1"/>
  <c r="F85" i="1"/>
  <c r="K84" i="1"/>
  <c r="J84" i="1"/>
  <c r="I84" i="1"/>
  <c r="I312" i="1" s="1"/>
  <c r="I417" i="1" s="1"/>
  <c r="H84" i="1"/>
  <c r="G84" i="1"/>
  <c r="G312" i="1" s="1"/>
  <c r="G417" i="1" s="1"/>
  <c r="F84" i="1"/>
  <c r="F116" i="1" s="1"/>
  <c r="K83" i="1"/>
  <c r="K115" i="1" s="1"/>
  <c r="J83" i="1"/>
  <c r="I83" i="1"/>
  <c r="H83" i="1"/>
  <c r="H115" i="1" s="1"/>
  <c r="G83" i="1"/>
  <c r="F83" i="1"/>
  <c r="F115" i="1" s="1"/>
  <c r="K82" i="1"/>
  <c r="J82" i="1"/>
  <c r="J114" i="1" s="1"/>
  <c r="I82" i="1"/>
  <c r="I114" i="1" s="1"/>
  <c r="H82" i="1"/>
  <c r="G82" i="1"/>
  <c r="G114" i="1" s="1"/>
  <c r="F82" i="1"/>
  <c r="F114" i="1" s="1"/>
  <c r="K81" i="1"/>
  <c r="K113" i="1" s="1"/>
  <c r="J81" i="1"/>
  <c r="I81" i="1"/>
  <c r="H81" i="1"/>
  <c r="H113" i="1" s="1"/>
  <c r="G81" i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I299" i="1" s="1"/>
  <c r="I463" i="1" s="1"/>
  <c r="H71" i="1"/>
  <c r="G71" i="1"/>
  <c r="F71" i="1"/>
  <c r="F299" i="1" s="1"/>
  <c r="F463" i="1" s="1"/>
  <c r="K70" i="1"/>
  <c r="K298" i="1" s="1"/>
  <c r="K411" i="1" s="1"/>
  <c r="J70" i="1"/>
  <c r="I70" i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G647" i="1" a="1"/>
  <c r="G647" i="1" s="1"/>
  <c r="K646" i="1" a="1"/>
  <c r="K646" i="1"/>
  <c r="I646" i="1" a="1"/>
  <c r="I646" i="1" s="1"/>
  <c r="H646" i="1" a="1"/>
  <c r="H646" i="1" s="1"/>
  <c r="G646" i="1" a="1"/>
  <c r="G646" i="1"/>
  <c r="F646" i="1" a="1"/>
  <c r="F646" i="1"/>
  <c r="F647" i="1" a="1"/>
  <c r="F647" i="1" s="1"/>
  <c r="K645" i="1" a="1"/>
  <c r="K645" i="1" s="1"/>
  <c r="H645" i="1" a="1"/>
  <c r="H645" i="1" s="1"/>
  <c r="F645" i="1" a="1"/>
  <c r="F645" i="1"/>
  <c r="I645" i="1" a="1"/>
  <c r="I645" i="1"/>
  <c r="J646" i="1" a="1"/>
  <c r="J646" i="1" s="1"/>
  <c r="J645" i="1" a="1"/>
  <c r="J645" i="1" s="1"/>
  <c r="G645" i="1" a="1"/>
  <c r="G645" i="1" s="1"/>
  <c r="K643" i="1" a="1"/>
  <c r="K643" i="1"/>
  <c r="J643" i="1" a="1"/>
  <c r="J643" i="1" s="1"/>
  <c r="I643" i="1" a="1"/>
  <c r="I643" i="1" s="1"/>
  <c r="J631" i="1" a="1"/>
  <c r="J631" i="1" s="1"/>
  <c r="F621" i="1" a="1"/>
  <c r="F621" i="1" s="1"/>
  <c r="I631" i="1" a="1"/>
  <c r="I631" i="1"/>
  <c r="K621" i="1" a="1"/>
  <c r="K621" i="1" s="1"/>
  <c r="J627" i="1" a="1"/>
  <c r="J627" i="1" s="1"/>
  <c r="G627" i="1" a="1"/>
  <c r="G627" i="1"/>
  <c r="I627" i="1" a="1"/>
  <c r="I627" i="1"/>
  <c r="J625" i="1" a="1"/>
  <c r="J625" i="1" s="1"/>
  <c r="H631" i="1" a="1"/>
  <c r="H631" i="1"/>
  <c r="K625" i="1" a="1"/>
  <c r="K625" i="1"/>
  <c r="G631" i="1" a="1"/>
  <c r="G631" i="1"/>
  <c r="G623" i="1" a="1"/>
  <c r="G623" i="1"/>
  <c r="F628" i="1" a="1"/>
  <c r="F628" i="1" s="1"/>
  <c r="J623" i="1" a="1"/>
  <c r="J623" i="1" s="1"/>
  <c r="I625" i="1" a="1"/>
  <c r="I625" i="1" s="1"/>
  <c r="K630" i="1" a="1"/>
  <c r="K630" i="1" s="1"/>
  <c r="J630" i="1" a="1"/>
  <c r="J630" i="1" s="1"/>
  <c r="H626" i="1" a="1"/>
  <c r="H626" i="1"/>
  <c r="G630" i="1" a="1"/>
  <c r="G630" i="1" s="1"/>
  <c r="J620" i="1" a="1"/>
  <c r="J620" i="1" s="1"/>
  <c r="I630" i="1" a="1"/>
  <c r="I630" i="1"/>
  <c r="F630" i="1" a="1"/>
  <c r="F630" i="1"/>
  <c r="G626" i="1" a="1"/>
  <c r="G626" i="1" s="1"/>
  <c r="H627" i="1" a="1"/>
  <c r="H627" i="1"/>
  <c r="F626" i="1" a="1"/>
  <c r="F626" i="1"/>
  <c r="J628" i="1" a="1"/>
  <c r="J628" i="1" s="1"/>
  <c r="F623" i="1" a="1"/>
  <c r="F623" i="1"/>
  <c r="H628" i="1" a="1"/>
  <c r="H628" i="1" s="1"/>
  <c r="F625" i="1" a="1"/>
  <c r="F625" i="1" s="1"/>
  <c r="K627" i="1" a="1"/>
  <c r="K627" i="1" s="1"/>
  <c r="G625" i="1" a="1"/>
  <c r="G625" i="1"/>
  <c r="H630" i="1" a="1"/>
  <c r="H630" i="1" s="1"/>
  <c r="F627" i="1" a="1"/>
  <c r="F627" i="1" s="1"/>
  <c r="K628" i="1" a="1"/>
  <c r="K628" i="1"/>
  <c r="K623" i="1" a="1"/>
  <c r="K623" i="1"/>
  <c r="I628" i="1" a="1"/>
  <c r="I628" i="1" s="1"/>
  <c r="G628" i="1" a="1"/>
  <c r="G628" i="1"/>
  <c r="J621" i="1" a="1"/>
  <c r="J621" i="1" s="1"/>
  <c r="K620" i="1" a="1"/>
  <c r="K620" i="1"/>
  <c r="K626" i="1" a="1"/>
  <c r="K626" i="1"/>
  <c r="J626" i="1" a="1"/>
  <c r="J626" i="1" s="1"/>
  <c r="I626" i="1" a="1"/>
  <c r="I626" i="1"/>
  <c r="I620" i="1" a="1"/>
  <c r="I620" i="1" s="1"/>
  <c r="I623" i="1" a="1"/>
  <c r="I623" i="1" s="1"/>
  <c r="G621" i="1" a="1"/>
  <c r="G621" i="1"/>
  <c r="H623" i="1" a="1"/>
  <c r="H623" i="1" s="1"/>
  <c r="H625" i="1" a="1"/>
  <c r="H625" i="1"/>
  <c r="H621" i="1" a="1"/>
  <c r="H621" i="1"/>
  <c r="K631" i="1" a="1"/>
  <c r="K631" i="1" s="1"/>
  <c r="F631" i="1" a="1"/>
  <c r="F631" i="1" s="1"/>
  <c r="I621" i="1" a="1"/>
  <c r="I621" i="1" s="1"/>
  <c r="H615" i="1" a="1"/>
  <c r="H615" i="1"/>
  <c r="G608" i="1" a="1"/>
  <c r="G608" i="1"/>
  <c r="H618" i="1" a="1"/>
  <c r="H618" i="1" s="1"/>
  <c r="F618" i="1" a="1"/>
  <c r="F618" i="1"/>
  <c r="J617" i="1" a="1"/>
  <c r="J617" i="1" s="1"/>
  <c r="I617" i="1" a="1"/>
  <c r="I617" i="1"/>
  <c r="K616" i="1" a="1"/>
  <c r="K616" i="1" s="1"/>
  <c r="H605" i="1" a="1"/>
  <c r="H605" i="1"/>
  <c r="G607" i="1" a="1"/>
  <c r="G607" i="1" s="1"/>
  <c r="G604" i="1" a="1"/>
  <c r="G604" i="1"/>
  <c r="H607" i="1" a="1"/>
  <c r="H607" i="1" s="1"/>
  <c r="K615" i="1" a="1"/>
  <c r="K615" i="1" s="1"/>
  <c r="F617" i="1" a="1"/>
  <c r="F617" i="1"/>
  <c r="F616" i="1" a="1"/>
  <c r="F616" i="1" s="1"/>
  <c r="H604" i="1" a="1"/>
  <c r="H604" i="1"/>
  <c r="I615" i="1" a="1"/>
  <c r="I615" i="1" s="1"/>
  <c r="J607" i="1" a="1"/>
  <c r="J607" i="1" s="1"/>
  <c r="F615" i="1" a="1"/>
  <c r="F615" i="1"/>
  <c r="H617" i="1" a="1"/>
  <c r="H617" i="1"/>
  <c r="H616" i="1" a="1"/>
  <c r="H616" i="1"/>
  <c r="K607" i="1" a="1"/>
  <c r="K607" i="1" s="1"/>
  <c r="G605" i="1" a="1"/>
  <c r="G605" i="1"/>
  <c r="I604" i="1" a="1"/>
  <c r="I604" i="1" s="1"/>
  <c r="I616" i="1" a="1"/>
  <c r="I616" i="1"/>
  <c r="I607" i="1" a="1"/>
  <c r="I607" i="1" s="1"/>
  <c r="J608" i="1" a="1"/>
  <c r="J608" i="1" s="1"/>
  <c r="F604" i="1" a="1"/>
  <c r="F604" i="1"/>
  <c r="J615" i="1" a="1"/>
  <c r="J615" i="1" s="1"/>
  <c r="G615" i="1" a="1"/>
  <c r="G615" i="1" s="1"/>
  <c r="J605" i="1" a="1"/>
  <c r="J605" i="1"/>
  <c r="K608" i="1" a="1"/>
  <c r="K608" i="1"/>
  <c r="G620" i="1" a="1"/>
  <c r="G620" i="1"/>
  <c r="H620" i="1" a="1"/>
  <c r="H620" i="1" s="1"/>
  <c r="F620" i="1" a="1"/>
  <c r="F620" i="1"/>
  <c r="K618" i="1" a="1"/>
  <c r="K618" i="1" s="1"/>
  <c r="I608" i="1" a="1"/>
  <c r="I608" i="1" s="1"/>
  <c r="K617" i="1" a="1"/>
  <c r="K617" i="1" s="1"/>
  <c r="F608" i="1" a="1"/>
  <c r="F608" i="1" s="1"/>
  <c r="H608" i="1" a="1"/>
  <c r="H608" i="1"/>
  <c r="I605" i="1" a="1"/>
  <c r="I605" i="1" s="1"/>
  <c r="F607" i="1" a="1"/>
  <c r="F607" i="1" s="1"/>
  <c r="K604" i="1" a="1"/>
  <c r="K604" i="1" s="1"/>
  <c r="G617" i="1" a="1"/>
  <c r="G617" i="1"/>
  <c r="G618" i="1" a="1"/>
  <c r="G618" i="1" s="1"/>
  <c r="J604" i="1" a="1"/>
  <c r="J604" i="1"/>
  <c r="G616" i="1" a="1"/>
  <c r="G616" i="1"/>
  <c r="F605" i="1" a="1"/>
  <c r="F605" i="1" s="1"/>
  <c r="K605" i="1" a="1"/>
  <c r="K605" i="1"/>
  <c r="K601" i="1" a="1"/>
  <c r="K601" i="1" s="1"/>
  <c r="J618" i="1" a="1"/>
  <c r="J618" i="1"/>
  <c r="I618" i="1" a="1"/>
  <c r="I618" i="1" s="1"/>
  <c r="J616" i="1" a="1"/>
  <c r="J616" i="1"/>
  <c r="K591" i="1" a="1"/>
  <c r="K591" i="1" s="1"/>
  <c r="J586" i="1" a="1"/>
  <c r="J586" i="1"/>
  <c r="J590" i="1" a="1"/>
  <c r="J590" i="1" s="1"/>
  <c r="I590" i="1" a="1"/>
  <c r="I590" i="1"/>
  <c r="K587" i="1" a="1"/>
  <c r="K587" i="1"/>
  <c r="H587" i="1" a="1"/>
  <c r="H587" i="1"/>
  <c r="G587" i="1" a="1"/>
  <c r="G587" i="1" s="1"/>
  <c r="F586" i="1" a="1"/>
  <c r="F586" i="1"/>
  <c r="H590" i="1" a="1"/>
  <c r="H590" i="1"/>
  <c r="F583" i="1" a="1"/>
  <c r="F583" i="1" s="1"/>
  <c r="K593" i="1" a="1"/>
  <c r="K593" i="1"/>
  <c r="H593" i="1" a="1"/>
  <c r="H593" i="1" s="1"/>
  <c r="I591" i="1" a="1"/>
  <c r="I591" i="1" s="1"/>
  <c r="H591" i="1" a="1"/>
  <c r="H591" i="1" s="1"/>
  <c r="H600" i="1" a="1"/>
  <c r="H600" i="1"/>
  <c r="G591" i="1" a="1"/>
  <c r="G591" i="1"/>
  <c r="J600" i="1" a="1"/>
  <c r="J600" i="1"/>
  <c r="F600" i="1" a="1"/>
  <c r="F600" i="1" s="1"/>
  <c r="G590" i="1" a="1"/>
  <c r="G590" i="1" s="1"/>
  <c r="H583" i="1" a="1"/>
  <c r="H583" i="1"/>
  <c r="G583" i="1" a="1"/>
  <c r="G583" i="1"/>
  <c r="K583" i="1" a="1"/>
  <c r="K583" i="1"/>
  <c r="I594" i="1" a="1"/>
  <c r="I594" i="1" s="1"/>
  <c r="F587" i="1" a="1"/>
  <c r="F587" i="1" s="1"/>
  <c r="H594" i="1" a="1"/>
  <c r="H594" i="1" s="1"/>
  <c r="F591" i="1" a="1"/>
  <c r="F591" i="1"/>
  <c r="H586" i="1" a="1"/>
  <c r="H586" i="1"/>
  <c r="G593" i="1" a="1"/>
  <c r="G593" i="1"/>
  <c r="K594" i="1" a="1"/>
  <c r="K594" i="1"/>
  <c r="J594" i="1" a="1"/>
  <c r="J594" i="1"/>
  <c r="G594" i="1" a="1"/>
  <c r="G594" i="1" s="1"/>
  <c r="J593" i="1" a="1"/>
  <c r="J593" i="1" s="1"/>
  <c r="F593" i="1" a="1"/>
  <c r="F593" i="1" s="1"/>
  <c r="G586" i="1" a="1"/>
  <c r="G586" i="1"/>
  <c r="K590" i="1" a="1"/>
  <c r="K590" i="1"/>
  <c r="I600" i="1" a="1"/>
  <c r="I600" i="1" s="1"/>
  <c r="J601" i="1" a="1"/>
  <c r="J601" i="1" s="1"/>
  <c r="I601" i="1" a="1"/>
  <c r="I601" i="1"/>
  <c r="H601" i="1" a="1"/>
  <c r="H601" i="1"/>
  <c r="F590" i="1" a="1"/>
  <c r="F590" i="1" s="1"/>
  <c r="J587" i="1" a="1"/>
  <c r="J587" i="1"/>
  <c r="G601" i="1" a="1"/>
  <c r="G601" i="1"/>
  <c r="F601" i="1" a="1"/>
  <c r="F601" i="1" s="1"/>
  <c r="K600" i="1" a="1"/>
  <c r="K600" i="1"/>
  <c r="G600" i="1" a="1"/>
  <c r="G600" i="1" s="1"/>
  <c r="I586" i="1" a="1"/>
  <c r="I586" i="1"/>
  <c r="J591" i="1" a="1"/>
  <c r="J591" i="1" s="1"/>
  <c r="J583" i="1" a="1"/>
  <c r="J583" i="1"/>
  <c r="I583" i="1" a="1"/>
  <c r="I583" i="1" s="1"/>
  <c r="F594" i="1" a="1"/>
  <c r="F594" i="1"/>
  <c r="K586" i="1" a="1"/>
  <c r="K586" i="1"/>
  <c r="I593" i="1" a="1"/>
  <c r="I593" i="1"/>
  <c r="I587" i="1" a="1"/>
  <c r="I587" i="1" s="1"/>
  <c r="H582" i="1" a="1"/>
  <c r="H582" i="1"/>
  <c r="K582" i="1" a="1"/>
  <c r="K582" i="1" s="1"/>
  <c r="J582" i="1" a="1"/>
  <c r="J582" i="1" s="1"/>
  <c r="I582" i="1" a="1"/>
  <c r="I582" i="1"/>
  <c r="G582" i="1" a="1"/>
  <c r="G582" i="1" s="1"/>
  <c r="F582" i="1" a="1"/>
  <c r="F582" i="1"/>
  <c r="I30" i="1" a="1"/>
  <c r="I30" i="1"/>
  <c r="K31" i="1" a="1"/>
  <c r="K31" i="1" s="1"/>
  <c r="J31" i="1" a="1"/>
  <c r="J31" i="1"/>
  <c r="G31" i="1" a="1"/>
  <c r="G31" i="1"/>
  <c r="F30" i="1" a="1"/>
  <c r="F30" i="1"/>
  <c r="I31" i="1" a="1"/>
  <c r="I31" i="1"/>
  <c r="H31" i="1" a="1"/>
  <c r="H31" i="1" s="1"/>
  <c r="F31" i="1" a="1"/>
  <c r="F31" i="1" s="1"/>
  <c r="K30" i="1" a="1"/>
  <c r="K30" i="1" s="1"/>
  <c r="J30" i="1" a="1"/>
  <c r="J30" i="1" s="1"/>
  <c r="G30" i="1" a="1"/>
  <c r="G30" i="1" s="1"/>
  <c r="H30" i="1" a="1"/>
  <c r="H30" i="1" s="1"/>
  <c r="H643" i="1" a="1"/>
  <c r="H643" i="1" s="1"/>
  <c r="K637" i="1" a="1"/>
  <c r="K637" i="1" s="1"/>
  <c r="J633" i="1" a="1"/>
  <c r="J633" i="1" s="1"/>
  <c r="J641" i="1" a="1"/>
  <c r="J641" i="1"/>
  <c r="I638" i="1" a="1"/>
  <c r="I638" i="1" s="1"/>
  <c r="G635" i="1" a="1"/>
  <c r="G635" i="1"/>
  <c r="H641" i="1" a="1"/>
  <c r="H641" i="1" s="1"/>
  <c r="G641" i="1" a="1"/>
  <c r="G641" i="1"/>
  <c r="F641" i="1" a="1"/>
  <c r="F641" i="1"/>
  <c r="H636" i="1" a="1"/>
  <c r="H636" i="1" s="1"/>
  <c r="J635" i="1" a="1"/>
  <c r="J635" i="1"/>
  <c r="I633" i="1" a="1"/>
  <c r="I633" i="1" s="1"/>
  <c r="G638" i="1" a="1"/>
  <c r="G638" i="1" s="1"/>
  <c r="I637" i="1" a="1"/>
  <c r="I637" i="1"/>
  <c r="I636" i="1" a="1"/>
  <c r="I636" i="1"/>
  <c r="J636" i="1" a="1"/>
  <c r="J636" i="1" s="1"/>
  <c r="K636" i="1" a="1"/>
  <c r="K636" i="1"/>
  <c r="K638" i="1" a="1"/>
  <c r="K638" i="1"/>
  <c r="F638" i="1" a="1"/>
  <c r="F638" i="1" s="1"/>
  <c r="F636" i="1" a="1"/>
  <c r="F636" i="1"/>
  <c r="K633" i="1" a="1"/>
  <c r="K633" i="1"/>
  <c r="G633" i="1" a="1"/>
  <c r="G633" i="1"/>
  <c r="G637" i="1" a="1"/>
  <c r="G637" i="1" s="1"/>
  <c r="K635" i="1" a="1"/>
  <c r="K635" i="1" s="1"/>
  <c r="J637" i="1" a="1"/>
  <c r="J637" i="1" s="1"/>
  <c r="J640" i="1" a="1"/>
  <c r="J640" i="1"/>
  <c r="F643" i="1" a="1"/>
  <c r="F643" i="1" s="1"/>
  <c r="K641" i="1" a="1"/>
  <c r="K641" i="1"/>
  <c r="F633" i="1" a="1"/>
  <c r="F633" i="1" s="1"/>
  <c r="I635" i="1" a="1"/>
  <c r="I635" i="1"/>
  <c r="F640" i="1" a="1"/>
  <c r="F640" i="1" s="1"/>
  <c r="H637" i="1" a="1"/>
  <c r="H637" i="1" s="1"/>
  <c r="H633" i="1" a="1"/>
  <c r="H633" i="1" s="1"/>
  <c r="I641" i="1" a="1"/>
  <c r="I641" i="1" s="1"/>
  <c r="H635" i="1" a="1"/>
  <c r="H635" i="1"/>
  <c r="K640" i="1" a="1"/>
  <c r="K640" i="1" s="1"/>
  <c r="G640" i="1" a="1"/>
  <c r="G640" i="1" s="1"/>
  <c r="F637" i="1" a="1"/>
  <c r="F637" i="1"/>
  <c r="F635" i="1" a="1"/>
  <c r="F635" i="1"/>
  <c r="H638" i="1" a="1"/>
  <c r="H638" i="1"/>
  <c r="G636" i="1" a="1"/>
  <c r="G636" i="1" s="1"/>
  <c r="G643" i="1" a="1"/>
  <c r="G643" i="1"/>
  <c r="I640" i="1" a="1"/>
  <c r="I640" i="1" s="1"/>
  <c r="H640" i="1" a="1"/>
  <c r="H640" i="1" s="1"/>
  <c r="J638" i="1" a="1"/>
  <c r="J638" i="1" s="1"/>
  <c r="H741" i="1" a="1"/>
  <c r="H741" i="1"/>
  <c r="F741" i="1" a="1"/>
  <c r="F741" i="1" s="1"/>
  <c r="J741" i="1" a="1"/>
  <c r="J741" i="1" s="1"/>
  <c r="G741" i="1" a="1"/>
  <c r="G741" i="1"/>
  <c r="K741" i="1" a="1"/>
  <c r="K741" i="1"/>
  <c r="I741" i="1" a="1"/>
  <c r="I741" i="1"/>
  <c r="K740" i="1" a="1"/>
  <c r="K740" i="1" s="1"/>
  <c r="K742" i="1" s="1" a="1"/>
  <c r="K742" i="1" s="1"/>
  <c r="H740" i="1" a="1"/>
  <c r="H740" i="1" s="1"/>
  <c r="H742" i="1" s="1" a="1"/>
  <c r="H742" i="1" s="1"/>
  <c r="G722" i="1" a="1"/>
  <c r="G722" i="1" s="1"/>
  <c r="H722" i="1" a="1"/>
  <c r="H722" i="1"/>
  <c r="F725" i="1" a="1"/>
  <c r="F725" i="1" s="1"/>
  <c r="K725" i="1" a="1"/>
  <c r="K725" i="1" s="1"/>
  <c r="K718" i="1" a="1"/>
  <c r="K718" i="1" s="1"/>
  <c r="F722" i="1" a="1"/>
  <c r="F722" i="1"/>
  <c r="K722" i="1" a="1"/>
  <c r="K722" i="1"/>
  <c r="I738" i="1" a="1"/>
  <c r="I738" i="1"/>
  <c r="F738" i="1" a="1"/>
  <c r="F738" i="1"/>
  <c r="J725" i="1" a="1"/>
  <c r="J725" i="1" s="1"/>
  <c r="K724" i="1" a="1"/>
  <c r="K724" i="1"/>
  <c r="K738" i="1" a="1"/>
  <c r="K738" i="1" s="1"/>
  <c r="G725" i="1" a="1"/>
  <c r="G725" i="1" s="1"/>
  <c r="I722" i="1" a="1"/>
  <c r="I722" i="1" s="1"/>
  <c r="J726" i="1" a="1"/>
  <c r="J726" i="1" s="1"/>
  <c r="H725" i="1" a="1"/>
  <c r="H725" i="1"/>
  <c r="J738" i="1" a="1"/>
  <c r="J738" i="1"/>
  <c r="K726" i="1" a="1"/>
  <c r="K726" i="1" s="1"/>
  <c r="J722" i="1" a="1"/>
  <c r="J722" i="1" s="1"/>
  <c r="H738" i="1" a="1"/>
  <c r="H738" i="1"/>
  <c r="G738" i="1" a="1"/>
  <c r="G738" i="1" s="1"/>
  <c r="I725" i="1" a="1"/>
  <c r="I725" i="1"/>
  <c r="J714" i="1" a="1"/>
  <c r="J714" i="1" s="1"/>
  <c r="F707" i="1" a="1"/>
  <c r="F707" i="1" s="1"/>
  <c r="J716" i="1" a="1"/>
  <c r="J716" i="1" s="1"/>
  <c r="J724" i="1" s="1" a="1"/>
  <c r="J724" i="1" s="1"/>
  <c r="K709" i="1" a="1"/>
  <c r="K709" i="1"/>
  <c r="G709" i="1" a="1"/>
  <c r="G709" i="1"/>
  <c r="G694" i="1" a="1"/>
  <c r="G694" i="1" s="1"/>
  <c r="H716" i="1" a="1"/>
  <c r="H716" i="1"/>
  <c r="I714" i="1" a="1"/>
  <c r="I714" i="1"/>
  <c r="F695" i="1" a="1"/>
  <c r="F695" i="1" s="1"/>
  <c r="K695" i="1" a="1"/>
  <c r="K695" i="1" s="1"/>
  <c r="I694" i="1" a="1"/>
  <c r="I694" i="1"/>
  <c r="I717" i="1" a="1"/>
  <c r="I717" i="1" s="1"/>
  <c r="I716" i="1" a="1"/>
  <c r="I716" i="1" s="1"/>
  <c r="G716" i="1" a="1"/>
  <c r="G716" i="1" s="1"/>
  <c r="G714" i="1" a="1"/>
  <c r="G714" i="1" s="1"/>
  <c r="K707" i="1" a="1"/>
  <c r="K707" i="1"/>
  <c r="J707" i="1" a="1"/>
  <c r="J707" i="1"/>
  <c r="H695" i="1" a="1"/>
  <c r="H695" i="1" s="1"/>
  <c r="I709" i="1" a="1"/>
  <c r="I709" i="1" s="1"/>
  <c r="H707" i="1" a="1"/>
  <c r="H707" i="1" s="1"/>
  <c r="H694" i="1" a="1"/>
  <c r="H694" i="1" s="1"/>
  <c r="K717" i="1" a="1"/>
  <c r="K717" i="1"/>
  <c r="I718" i="1" a="1"/>
  <c r="I718" i="1" s="1"/>
  <c r="J717" i="1" a="1"/>
  <c r="J717" i="1"/>
  <c r="H717" i="1" a="1"/>
  <c r="H717" i="1" s="1"/>
  <c r="I707" i="1" a="1"/>
  <c r="I707" i="1"/>
  <c r="F716" i="1" a="1"/>
  <c r="F716" i="1" s="1"/>
  <c r="K716" i="1" a="1"/>
  <c r="K716" i="1"/>
  <c r="H714" i="1" a="1"/>
  <c r="H714" i="1"/>
  <c r="F714" i="1" a="1"/>
  <c r="F714" i="1"/>
  <c r="J694" i="1" a="1"/>
  <c r="J694" i="1"/>
  <c r="J709" i="1" a="1"/>
  <c r="J709" i="1" s="1"/>
  <c r="G707" i="1" a="1"/>
  <c r="G707" i="1" s="1"/>
  <c r="I695" i="1" a="1"/>
  <c r="I695" i="1" s="1"/>
  <c r="J718" i="1" a="1"/>
  <c r="J718" i="1"/>
  <c r="H718" i="1" a="1"/>
  <c r="H718" i="1" s="1"/>
  <c r="F717" i="1" a="1"/>
  <c r="F717" i="1"/>
  <c r="G718" i="1" a="1"/>
  <c r="G718" i="1"/>
  <c r="G724" i="1" s="1" a="1"/>
  <c r="G724" i="1" s="1"/>
  <c r="G726" i="1" s="1" a="1"/>
  <c r="G726" i="1" s="1"/>
  <c r="F718" i="1" a="1"/>
  <c r="F718" i="1" s="1"/>
  <c r="K714" i="1" a="1"/>
  <c r="K714" i="1" s="1"/>
  <c r="G695" i="1" a="1"/>
  <c r="G695" i="1"/>
  <c r="G717" i="1" a="1"/>
  <c r="G717" i="1"/>
  <c r="H709" i="1" a="1"/>
  <c r="H709" i="1"/>
  <c r="K694" i="1" a="1"/>
  <c r="K694" i="1" s="1"/>
  <c r="J695" i="1" a="1"/>
  <c r="J695" i="1" s="1"/>
  <c r="F709" i="1" a="1"/>
  <c r="F709" i="1" s="1"/>
  <c r="J681" i="1" a="1"/>
  <c r="J681" i="1" s="1"/>
  <c r="F681" i="1" a="1"/>
  <c r="F681" i="1" s="1"/>
  <c r="J680" i="1" a="1"/>
  <c r="J680" i="1" s="1"/>
  <c r="K680" i="1" a="1"/>
  <c r="K680" i="1"/>
  <c r="K679" i="1" a="1"/>
  <c r="K679" i="1" s="1"/>
  <c r="G680" i="1" a="1"/>
  <c r="G680" i="1" s="1"/>
  <c r="G679" i="1" a="1"/>
  <c r="G679" i="1"/>
  <c r="F694" i="1" a="1"/>
  <c r="F694" i="1"/>
  <c r="J679" i="1" a="1"/>
  <c r="J679" i="1" s="1"/>
  <c r="F683" i="1" a="1"/>
  <c r="F683" i="1"/>
  <c r="G685" i="1" a="1"/>
  <c r="G685" i="1" s="1"/>
  <c r="H681" i="1" a="1"/>
  <c r="H681" i="1"/>
  <c r="I679" i="1" a="1"/>
  <c r="I679" i="1"/>
  <c r="K686" i="1" a="1"/>
  <c r="K686" i="1" s="1"/>
  <c r="J686" i="1" a="1"/>
  <c r="J686" i="1" s="1"/>
  <c r="F686" i="1" a="1"/>
  <c r="F686" i="1" s="1"/>
  <c r="J685" i="1" a="1"/>
  <c r="J685" i="1" s="1"/>
  <c r="K683" i="1" a="1"/>
  <c r="K683" i="1" s="1"/>
  <c r="K681" i="1" a="1"/>
  <c r="K681" i="1"/>
  <c r="I681" i="1" a="1"/>
  <c r="I681" i="1"/>
  <c r="F680" i="1" a="1"/>
  <c r="F680" i="1"/>
  <c r="H683" i="1" a="1"/>
  <c r="H683" i="1" s="1"/>
  <c r="F679" i="1" a="1"/>
  <c r="F679" i="1" s="1"/>
  <c r="I683" i="1" a="1"/>
  <c r="I683" i="1" s="1"/>
  <c r="I686" i="1" a="1"/>
  <c r="I686" i="1"/>
  <c r="F685" i="1" a="1"/>
  <c r="F685" i="1"/>
  <c r="H686" i="1" a="1"/>
  <c r="H686" i="1"/>
  <c r="G686" i="1" a="1"/>
  <c r="G686" i="1"/>
  <c r="G681" i="1" a="1"/>
  <c r="G681" i="1" s="1"/>
  <c r="K685" i="1" a="1"/>
  <c r="K685" i="1"/>
  <c r="H680" i="1" a="1"/>
  <c r="H680" i="1" s="1"/>
  <c r="J683" i="1" a="1"/>
  <c r="J683" i="1" s="1"/>
  <c r="I680" i="1" a="1"/>
  <c r="I680" i="1"/>
  <c r="H685" i="1" a="1"/>
  <c r="H685" i="1" s="1"/>
  <c r="I685" i="1" a="1"/>
  <c r="I685" i="1" s="1"/>
  <c r="G683" i="1" a="1"/>
  <c r="G683" i="1" s="1"/>
  <c r="H679" i="1" a="1"/>
  <c r="H679" i="1" s="1"/>
  <c r="G664" i="1" a="1"/>
  <c r="G664" i="1" s="1"/>
  <c r="J663" i="1" a="1"/>
  <c r="J663" i="1" s="1"/>
  <c r="J648" i="1" a="1"/>
  <c r="J648" i="1"/>
  <c r="F648" i="1" a="1"/>
  <c r="F648" i="1" s="1"/>
  <c r="H650" i="1" a="1"/>
  <c r="H650" i="1" s="1"/>
  <c r="K650" i="1" a="1"/>
  <c r="K650" i="1"/>
  <c r="G650" i="1" a="1"/>
  <c r="G650" i="1" s="1"/>
  <c r="I647" i="1" a="1"/>
  <c r="I647" i="1"/>
  <c r="I664" i="1" a="1"/>
  <c r="I664" i="1" s="1"/>
  <c r="I663" i="1" a="1"/>
  <c r="I663" i="1" s="1"/>
  <c r="G651" i="1" a="1"/>
  <c r="G651" i="1"/>
  <c r="I651" i="1" a="1"/>
  <c r="I651" i="1" s="1"/>
  <c r="H664" i="1" a="1"/>
  <c r="H664" i="1" s="1"/>
  <c r="F664" i="1" a="1"/>
  <c r="F664" i="1" s="1"/>
  <c r="H663" i="1" a="1"/>
  <c r="H663" i="1"/>
  <c r="H651" i="1" a="1"/>
  <c r="H651" i="1" s="1"/>
  <c r="F663" i="1" a="1"/>
  <c r="F663" i="1" s="1"/>
  <c r="J662" i="1" a="1"/>
  <c r="J662" i="1"/>
  <c r="H662" i="1" a="1"/>
  <c r="H662" i="1"/>
  <c r="I648" i="1" a="1"/>
  <c r="I648" i="1" s="1"/>
  <c r="K647" i="1" a="1"/>
  <c r="K647" i="1" s="1"/>
  <c r="K664" i="1" a="1"/>
  <c r="K664" i="1" s="1"/>
  <c r="I650" i="1" a="1"/>
  <c r="I650" i="1"/>
  <c r="K648" i="1" a="1"/>
  <c r="K648" i="1" s="1"/>
  <c r="J664" i="1" a="1"/>
  <c r="J664" i="1"/>
  <c r="I662" i="1" a="1"/>
  <c r="I662" i="1" s="1"/>
  <c r="J651" i="1" a="1"/>
  <c r="J651" i="1" s="1"/>
  <c r="J650" i="1" a="1"/>
  <c r="J650" i="1"/>
  <c r="H647" i="1" a="1"/>
  <c r="H647" i="1" s="1"/>
  <c r="H648" i="1" a="1"/>
  <c r="H648" i="1" s="1"/>
  <c r="J647" i="1" a="1"/>
  <c r="J647" i="1"/>
  <c r="K662" i="1" a="1"/>
  <c r="K662" i="1" s="1"/>
  <c r="G662" i="1" a="1"/>
  <c r="G662" i="1" s="1"/>
  <c r="K663" i="1" a="1"/>
  <c r="K663" i="1"/>
  <c r="G663" i="1" a="1"/>
  <c r="G663" i="1" s="1"/>
  <c r="G648" i="1" a="1"/>
  <c r="G648" i="1"/>
  <c r="F662" i="1" a="1"/>
  <c r="F662" i="1"/>
  <c r="K651" i="1" a="1"/>
  <c r="K651" i="1"/>
  <c r="F650" i="1" a="1"/>
  <c r="F650" i="1" s="1"/>
  <c r="F651" i="1" a="1"/>
  <c r="F651" i="1" s="1"/>
  <c r="I2041" i="1" a="1"/>
  <c r="I2041" i="1"/>
  <c r="J2042" i="1" a="1"/>
  <c r="J2042" i="1" s="1"/>
  <c r="I2040" i="1" a="1"/>
  <c r="I2040" i="1"/>
  <c r="F2040" i="1" a="1"/>
  <c r="F2040" i="1"/>
  <c r="G2042" i="1" a="1"/>
  <c r="G2042" i="1" s="1"/>
  <c r="H2038" i="1" a="1"/>
  <c r="H2038" i="1" s="1"/>
  <c r="F2044" i="1" a="1"/>
  <c r="F2044" i="1"/>
  <c r="H2044" i="1" a="1"/>
  <c r="H2044" i="1" s="1"/>
  <c r="G2040" i="1" a="1"/>
  <c r="G2040" i="1"/>
  <c r="K2043" i="1" a="1"/>
  <c r="K2043" i="1" s="1"/>
  <c r="K2041" i="1" a="1"/>
  <c r="K2041" i="1" s="1"/>
  <c r="J2041" i="1" a="1"/>
  <c r="J2041" i="1" s="1"/>
  <c r="F2039" i="1" a="1"/>
  <c r="F2039" i="1" s="1"/>
  <c r="J2040" i="1" a="1"/>
  <c r="J2040" i="1"/>
  <c r="F2043" i="1" a="1"/>
  <c r="F2043" i="1"/>
  <c r="I2042" i="1" a="1"/>
  <c r="I2042" i="1" s="1"/>
  <c r="K2044" i="1" a="1"/>
  <c r="K2044" i="1" s="1"/>
  <c r="H2042" i="1" a="1"/>
  <c r="H2042" i="1"/>
  <c r="G2044" i="1" a="1"/>
  <c r="G2044" i="1" s="1"/>
  <c r="K2038" i="1" a="1"/>
  <c r="K2038" i="1"/>
  <c r="J2043" i="1" a="1"/>
  <c r="J2043" i="1"/>
  <c r="K2042" i="1" a="1"/>
  <c r="K2042" i="1"/>
  <c r="I2038" i="1" a="1"/>
  <c r="I2038" i="1" s="1"/>
  <c r="H2040" i="1" a="1"/>
  <c r="H2040" i="1"/>
  <c r="K2040" i="1" a="1"/>
  <c r="K2040" i="1" s="1"/>
  <c r="K2039" i="1" a="1"/>
  <c r="K2039" i="1" s="1"/>
  <c r="I2044" i="1" a="1"/>
  <c r="I2044" i="1"/>
  <c r="J2038" i="1" a="1"/>
  <c r="J2038" i="1" s="1"/>
  <c r="I2039" i="1" a="1"/>
  <c r="I2039" i="1" s="1"/>
  <c r="H2039" i="1" a="1"/>
  <c r="H2039" i="1" s="1"/>
  <c r="J2044" i="1" a="1"/>
  <c r="J2044" i="1"/>
  <c r="G2041" i="1" a="1"/>
  <c r="G2041" i="1" s="1"/>
  <c r="J2039" i="1" a="1"/>
  <c r="J2039" i="1"/>
  <c r="I2043" i="1" a="1"/>
  <c r="I2043" i="1" s="1"/>
  <c r="H2043" i="1" a="1"/>
  <c r="H2043" i="1" s="1"/>
  <c r="F2042" i="1" a="1"/>
  <c r="F2042" i="1" s="1"/>
  <c r="H2041" i="1" a="1"/>
  <c r="H2041" i="1"/>
  <c r="G2039" i="1" a="1"/>
  <c r="G2039" i="1" s="1"/>
  <c r="F2041" i="1" a="1"/>
  <c r="F2041" i="1"/>
  <c r="G2038" i="1" a="1"/>
  <c r="G2038" i="1"/>
  <c r="G2043" i="1" a="1"/>
  <c r="G2043" i="1" s="1"/>
  <c r="F2029" i="1" a="1"/>
  <c r="F2029" i="1"/>
  <c r="F2037" i="1" a="1"/>
  <c r="F2037" i="1" s="1"/>
  <c r="K2031" i="1" a="1"/>
  <c r="K2031" i="1"/>
  <c r="H2037" i="1" a="1"/>
  <c r="H2037" i="1"/>
  <c r="G2037" i="1" a="1"/>
  <c r="G2037" i="1"/>
  <c r="K2035" i="1" a="1"/>
  <c r="K2035" i="1" s="1"/>
  <c r="K2036" i="1" a="1"/>
  <c r="K2036" i="1" s="1"/>
  <c r="F2034" i="1" a="1"/>
  <c r="F2034" i="1" s="1"/>
  <c r="J2029" i="1" a="1"/>
  <c r="J2029" i="1"/>
  <c r="I2036" i="1" a="1"/>
  <c r="I2036" i="1"/>
  <c r="H2036" i="1" a="1"/>
  <c r="H2036" i="1" s="1"/>
  <c r="G2036" i="1" a="1"/>
  <c r="G2036" i="1" s="1"/>
  <c r="K2033" i="1" a="1"/>
  <c r="K2033" i="1" s="1"/>
  <c r="F2036" i="1" a="1"/>
  <c r="F2036" i="1"/>
  <c r="I2035" i="1" a="1"/>
  <c r="I2035" i="1" s="1"/>
  <c r="J2031" i="1" a="1"/>
  <c r="J2031" i="1"/>
  <c r="K2027" i="1" a="1"/>
  <c r="K2027" i="1" s="1"/>
  <c r="K2026" i="1" s="1" a="1"/>
  <c r="K2026" i="1" s="1"/>
  <c r="F2035" i="1" a="1"/>
  <c r="F2035" i="1" s="1"/>
  <c r="K2034" i="1" a="1"/>
  <c r="K2034" i="1"/>
  <c r="J2034" i="1" a="1"/>
  <c r="J2034" i="1" s="1"/>
  <c r="I2034" i="1" a="1"/>
  <c r="I2034" i="1" s="1"/>
  <c r="H2034" i="1" a="1"/>
  <c r="H2034" i="1"/>
  <c r="G2034" i="1" a="1"/>
  <c r="G2034" i="1" s="1"/>
  <c r="K2029" i="1" a="1"/>
  <c r="K2029" i="1" s="1"/>
  <c r="J2032" i="1" a="1"/>
  <c r="J2032" i="1"/>
  <c r="G2032" i="1" a="1"/>
  <c r="G2032" i="1" s="1"/>
  <c r="F2027" i="1" a="1"/>
  <c r="F2027" i="1"/>
  <c r="I2033" i="1" a="1"/>
  <c r="I2033" i="1"/>
  <c r="H2033" i="1" a="1"/>
  <c r="H2033" i="1"/>
  <c r="G2027" i="1" a="1"/>
  <c r="G2027" i="1" s="1"/>
  <c r="G2026" i="1" s="1" a="1"/>
  <c r="G2026" i="1" s="1"/>
  <c r="F2031" i="1" a="1"/>
  <c r="F2031" i="1" s="1"/>
  <c r="H2031" i="1" a="1"/>
  <c r="H2031" i="1" s="1"/>
  <c r="G2033" i="1" a="1"/>
  <c r="G2033" i="1"/>
  <c r="F2032" i="1" a="1"/>
  <c r="F2032" i="1"/>
  <c r="I2031" i="1" a="1"/>
  <c r="I2031" i="1" s="1"/>
  <c r="G2030" i="1" a="1"/>
  <c r="G2030" i="1" s="1"/>
  <c r="H2029" i="1" a="1"/>
  <c r="H2029" i="1"/>
  <c r="H2027" i="1" a="1"/>
  <c r="H2027" i="1" s="1"/>
  <c r="H2026" i="1" s="1" a="1"/>
  <c r="H2026" i="1" s="1"/>
  <c r="I2032" i="1" a="1"/>
  <c r="I2032" i="1"/>
  <c r="G2031" i="1" a="1"/>
  <c r="G2031" i="1" s="1"/>
  <c r="J2030" i="1" a="1"/>
  <c r="J2030" i="1" s="1"/>
  <c r="J2027" i="1" a="1"/>
  <c r="J2027" i="1" s="1"/>
  <c r="J2026" i="1" s="1" a="1"/>
  <c r="J2026" i="1" s="1"/>
  <c r="H2030" i="1" a="1"/>
  <c r="H2030" i="1" s="1"/>
  <c r="I2027" i="1" a="1"/>
  <c r="I2027" i="1"/>
  <c r="I2026" i="1" s="1" a="1"/>
  <c r="I2026" i="1" s="1"/>
  <c r="I2029" i="1" a="1"/>
  <c r="I2029" i="1"/>
  <c r="F2033" i="1" a="1"/>
  <c r="F2033" i="1" s="1"/>
  <c r="K2030" i="1" a="1"/>
  <c r="K2030" i="1" s="1"/>
  <c r="I2030" i="1" a="1"/>
  <c r="I2030" i="1"/>
  <c r="F2030" i="1" a="1"/>
  <c r="F2030" i="1" s="1"/>
  <c r="K2037" i="1" a="1"/>
  <c r="K2037" i="1"/>
  <c r="I2037" i="1" a="1"/>
  <c r="I2037" i="1"/>
  <c r="J2035" i="1" a="1"/>
  <c r="J2035" i="1"/>
  <c r="J2033" i="1" a="1"/>
  <c r="J2033" i="1" s="1"/>
  <c r="J2036" i="1" a="1"/>
  <c r="J2036" i="1"/>
  <c r="G2029" i="1" a="1"/>
  <c r="G2029" i="1" s="1"/>
  <c r="G2035" i="1" a="1"/>
  <c r="G2035" i="1" s="1"/>
  <c r="F2038" i="1" a="1"/>
  <c r="F2038" i="1"/>
  <c r="H2035" i="1" a="1"/>
  <c r="H2035" i="1" s="1"/>
  <c r="K2032" i="1" a="1"/>
  <c r="K2032" i="1" s="1"/>
  <c r="J2037" i="1" a="1"/>
  <c r="J2037" i="1" s="1"/>
  <c r="H2032" i="1" a="1"/>
  <c r="H2032" i="1"/>
  <c r="K2021" i="1" a="1"/>
  <c r="K2021" i="1" s="1"/>
  <c r="H2023" i="1"/>
  <c r="F2026" i="1" a="1"/>
  <c r="F2026" i="1" s="1"/>
  <c r="H2024" i="1" a="1"/>
  <c r="H2024" i="1"/>
  <c r="H2023" i="1" s="1" a="1"/>
  <c r="G2020" i="1" a="1"/>
  <c r="G2020" i="1"/>
  <c r="G2021" i="1" a="1"/>
  <c r="G2021" i="1" s="1"/>
  <c r="I2021" i="1" a="1"/>
  <c r="I2021" i="1"/>
  <c r="K2020" i="1" a="1"/>
  <c r="K2020" i="1"/>
  <c r="K2024" i="1" a="1"/>
  <c r="K2024" i="1" s="1"/>
  <c r="K2023" i="1" s="1" a="1"/>
  <c r="K2023" i="1" s="1"/>
  <c r="F2024" i="1" a="1"/>
  <c r="F2024" i="1"/>
  <c r="F2021" i="1" a="1"/>
  <c r="F2021" i="1"/>
  <c r="H2021" i="1" a="1"/>
  <c r="H2021" i="1" s="1"/>
  <c r="J2024" i="1" a="1"/>
  <c r="J2024" i="1"/>
  <c r="F2023" i="1" a="1"/>
  <c r="F2023" i="1"/>
  <c r="H2020" i="1" a="1"/>
  <c r="H2020" i="1"/>
  <c r="I2018" i="1" a="1"/>
  <c r="I2018" i="1"/>
  <c r="I2024" i="1" a="1"/>
  <c r="I2024" i="1" s="1"/>
  <c r="I2023" i="1" s="1" a="1"/>
  <c r="I2023" i="1" s="1"/>
  <c r="H2018" i="1" a="1"/>
  <c r="H2018" i="1"/>
  <c r="G2024" i="1" a="1"/>
  <c r="G2024" i="1" s="1"/>
  <c r="G2023" i="1" s="1" a="1"/>
  <c r="G2023" i="1" s="1"/>
  <c r="J2023" i="1" a="1"/>
  <c r="J2023" i="1" s="1"/>
  <c r="J2021" i="1" a="1"/>
  <c r="J2021" i="1"/>
  <c r="I2020" i="1" a="1"/>
  <c r="I2020" i="1"/>
  <c r="K2018" i="1" a="1"/>
  <c r="K2018" i="1" s="1"/>
  <c r="F2020" i="1" a="1"/>
  <c r="F2020" i="1"/>
  <c r="J2018" i="1" a="1"/>
  <c r="J2018" i="1" s="1"/>
  <c r="J2020" i="1" a="1"/>
  <c r="J2020" i="1" s="1"/>
  <c r="F2018" i="1" a="1"/>
  <c r="F2018" i="1"/>
  <c r="G2018" i="1" a="1"/>
  <c r="G2018" i="1" s="1"/>
  <c r="H1704" i="1" a="1"/>
  <c r="H1704" i="1"/>
  <c r="I1704" i="1" a="1"/>
  <c r="I1704" i="1" s="1"/>
  <c r="F1703" i="1" a="1"/>
  <c r="F1703" i="1" s="1"/>
  <c r="J1704" i="1" a="1"/>
  <c r="J1704" i="1"/>
  <c r="K1704" i="1" a="1"/>
  <c r="K1704" i="1"/>
  <c r="I1703" i="1" a="1"/>
  <c r="I1703" i="1" s="1"/>
  <c r="F1704" i="1" a="1"/>
  <c r="F1704" i="1"/>
  <c r="G1704" i="1" a="1"/>
  <c r="G1704" i="1" s="1"/>
  <c r="G1703" i="1" a="1"/>
  <c r="G1703" i="1" s="1"/>
  <c r="K1703" i="1" a="1"/>
  <c r="K1703" i="1"/>
  <c r="H1703" i="1" a="1"/>
  <c r="H1703" i="1"/>
  <c r="J1703" i="1" a="1"/>
  <c r="J1703" i="1" s="1"/>
  <c r="K19" i="1"/>
  <c r="K18" i="1" s="1"/>
  <c r="J19" i="1"/>
  <c r="I19" i="1"/>
  <c r="I18" i="1" s="1"/>
  <c r="H19" i="1"/>
  <c r="G19" i="1"/>
  <c r="G18" i="1" s="1"/>
  <c r="F19" i="1"/>
  <c r="J18" i="1"/>
  <c r="H18" i="1"/>
  <c r="F18" i="1"/>
  <c r="J240" i="1" a="1"/>
  <c r="J240" i="1" s="1"/>
  <c r="J239" i="1" s="1"/>
  <c r="F273" i="1" a="1"/>
  <c r="F273" i="1" s="1"/>
  <c r="K240" i="1" a="1"/>
  <c r="K240" i="1" s="1"/>
  <c r="K239" i="1" s="1"/>
  <c r="F240" i="1" a="1"/>
  <c r="F240" i="1"/>
  <c r="F315" i="1" s="1"/>
  <c r="F470" i="1" s="1"/>
  <c r="H273" i="1" a="1"/>
  <c r="H273" i="1" s="1"/>
  <c r="H272" i="1" s="1"/>
  <c r="H361" i="1" s="1"/>
  <c r="H502" i="1" s="1"/>
  <c r="I273" i="1" a="1"/>
  <c r="I273" i="1" s="1"/>
  <c r="I282" i="1" a="1"/>
  <c r="I282" i="1" s="1"/>
  <c r="I281" i="1" s="1"/>
  <c r="H240" i="1" a="1"/>
  <c r="H240" i="1" s="1"/>
  <c r="H282" i="1" a="1"/>
  <c r="H282" i="1"/>
  <c r="H281" i="1" s="1"/>
  <c r="H380" i="1" s="1"/>
  <c r="H511" i="1" s="1"/>
  <c r="J273" i="1" a="1"/>
  <c r="J273" i="1"/>
  <c r="J272" i="1" s="1"/>
  <c r="F282" i="1" a="1"/>
  <c r="F282" i="1"/>
  <c r="F281" i="1" s="1"/>
  <c r="K273" i="1" a="1"/>
  <c r="K273" i="1"/>
  <c r="K272" i="1" s="1"/>
  <c r="K361" i="1" s="1"/>
  <c r="K502" i="1" s="1"/>
  <c r="I240" i="1" a="1"/>
  <c r="I240" i="1" s="1"/>
  <c r="I315" i="1" s="1"/>
  <c r="I470" i="1" s="1"/>
  <c r="K282" i="1" a="1"/>
  <c r="K282" i="1" s="1"/>
  <c r="K281" i="1" s="1"/>
  <c r="G282" i="1" a="1"/>
  <c r="G282" i="1" s="1"/>
  <c r="G281" i="1" s="1"/>
  <c r="G380" i="1" s="1"/>
  <c r="G511" i="1" s="1"/>
  <c r="G240" i="1" a="1"/>
  <c r="G240" i="1"/>
  <c r="G239" i="1" s="1"/>
  <c r="G273" i="1" a="1"/>
  <c r="G273" i="1" s="1"/>
  <c r="J282" i="1" a="1"/>
  <c r="J282" i="1" s="1"/>
  <c r="J281" i="1" s="1"/>
  <c r="H197" i="1" a="1"/>
  <c r="H197" i="1" s="1"/>
  <c r="H196" i="1" s="1"/>
  <c r="H359" i="1" s="1"/>
  <c r="H426" i="1" s="1"/>
  <c r="I197" i="1" a="1"/>
  <c r="I197" i="1"/>
  <c r="I196" i="1" s="1"/>
  <c r="K197" i="1" a="1"/>
  <c r="K197" i="1"/>
  <c r="K196" i="1" s="1"/>
  <c r="K359" i="1" s="1"/>
  <c r="K426" i="1" s="1"/>
  <c r="F197" i="1" a="1"/>
  <c r="F197" i="1" s="1"/>
  <c r="G197" i="1" a="1"/>
  <c r="G197" i="1"/>
  <c r="G196" i="1" s="1"/>
  <c r="G359" i="1" s="1"/>
  <c r="G426" i="1" s="1"/>
  <c r="J197" i="1" a="1"/>
  <c r="J197" i="1"/>
  <c r="J196" i="1" s="1"/>
  <c r="J359" i="1" s="1"/>
  <c r="J426" i="1" s="1"/>
  <c r="G139" i="1" a="1"/>
  <c r="G139" i="1" s="1"/>
  <c r="I138" i="1" a="1"/>
  <c r="I138" i="1"/>
  <c r="J136" i="1" a="1"/>
  <c r="J136" i="1" s="1"/>
  <c r="H137" i="1" a="1"/>
  <c r="H137" i="1" s="1"/>
  <c r="F136" i="1" a="1"/>
  <c r="F136" i="1" s="1"/>
  <c r="J138" i="1" a="1"/>
  <c r="J138" i="1" s="1"/>
  <c r="G136" i="1" a="1"/>
  <c r="G136" i="1" s="1"/>
  <c r="G138" i="1" a="1"/>
  <c r="G138" i="1"/>
  <c r="I136" i="1" a="1"/>
  <c r="I136" i="1"/>
  <c r="J139" i="1" a="1"/>
  <c r="J139" i="1"/>
  <c r="K139" i="1" a="1"/>
  <c r="K139" i="1" s="1"/>
  <c r="H139" i="1" a="1"/>
  <c r="H139" i="1"/>
  <c r="H138" i="1" a="1"/>
  <c r="H138" i="1" s="1"/>
  <c r="K137" i="1" a="1"/>
  <c r="K137" i="1" s="1"/>
  <c r="I137" i="1" a="1"/>
  <c r="I137" i="1"/>
  <c r="K136" i="1" a="1"/>
  <c r="K136" i="1" s="1"/>
  <c r="H136" i="1" a="1"/>
  <c r="H136" i="1" s="1"/>
  <c r="I139" i="1" a="1"/>
  <c r="I139" i="1" s="1"/>
  <c r="F139" i="1" a="1"/>
  <c r="F139" i="1" s="1"/>
  <c r="F137" i="1" a="1"/>
  <c r="F137" i="1"/>
  <c r="F138" i="1" a="1"/>
  <c r="F138" i="1"/>
  <c r="G137" i="1" a="1"/>
  <c r="G137" i="1"/>
  <c r="K138" i="1" a="1"/>
  <c r="K138" i="1"/>
  <c r="J137" i="1" a="1"/>
  <c r="J137" i="1" s="1"/>
  <c r="J52" i="1" a="1"/>
  <c r="J52" i="1" s="1"/>
  <c r="H60" i="1" a="1"/>
  <c r="H60" i="1" s="1"/>
  <c r="G60" i="1" a="1"/>
  <c r="G60" i="1" s="1"/>
  <c r="F58" i="1" a="1"/>
  <c r="F58" i="1" s="1"/>
  <c r="H53" i="1" a="1"/>
  <c r="H53" i="1" s="1"/>
  <c r="H52" i="1" a="1"/>
  <c r="H52" i="1" s="1"/>
  <c r="J59" i="1" a="1"/>
  <c r="J59" i="1" s="1"/>
  <c r="J60" i="1" a="1"/>
  <c r="J60" i="1"/>
  <c r="K58" i="1" a="1"/>
  <c r="K58" i="1"/>
  <c r="I60" i="1" a="1"/>
  <c r="I60" i="1"/>
  <c r="I53" i="1" a="1"/>
  <c r="I53" i="1"/>
  <c r="F59" i="1" a="1"/>
  <c r="F59" i="1"/>
  <c r="I59" i="1" a="1"/>
  <c r="I59" i="1" s="1"/>
  <c r="I52" i="1" a="1"/>
  <c r="I52" i="1" s="1"/>
  <c r="G59" i="1" a="1"/>
  <c r="G59" i="1" s="1"/>
  <c r="J57" i="1" a="1"/>
  <c r="J57" i="1" s="1"/>
  <c r="I57" i="1" a="1"/>
  <c r="I57" i="1" s="1"/>
  <c r="K52" i="1" a="1"/>
  <c r="K52" i="1" s="1"/>
  <c r="G57" i="1" a="1"/>
  <c r="G57" i="1" s="1"/>
  <c r="F53" i="1" a="1"/>
  <c r="F53" i="1" s="1"/>
  <c r="J53" i="1" a="1"/>
  <c r="J53" i="1"/>
  <c r="K53" i="1" a="1"/>
  <c r="K53" i="1"/>
  <c r="K59" i="1" a="1"/>
  <c r="K59" i="1"/>
  <c r="I58" i="1" a="1"/>
  <c r="I58" i="1"/>
  <c r="H58" i="1" a="1"/>
  <c r="H58" i="1" s="1"/>
  <c r="F57" i="1" a="1"/>
  <c r="F57" i="1" s="1"/>
  <c r="F60" i="1" a="1"/>
  <c r="F60" i="1"/>
  <c r="H59" i="1" a="1"/>
  <c r="H59" i="1" s="1"/>
  <c r="J58" i="1" a="1"/>
  <c r="J58" i="1" s="1"/>
  <c r="G58" i="1" a="1"/>
  <c r="G58" i="1" s="1"/>
  <c r="H57" i="1" a="1"/>
  <c r="H57" i="1" s="1"/>
  <c r="G53" i="1" a="1"/>
  <c r="G53" i="1"/>
  <c r="K60" i="1" a="1"/>
  <c r="K60" i="1" s="1"/>
  <c r="K57" i="1" a="1"/>
  <c r="K57" i="1"/>
  <c r="F52" i="1" a="1"/>
  <c r="F52" i="1"/>
  <c r="I51" i="1" a="1"/>
  <c r="I51" i="1"/>
  <c r="I50" i="1" a="1"/>
  <c r="I50" i="1" s="1"/>
  <c r="H51" i="1" a="1"/>
  <c r="H51" i="1" s="1"/>
  <c r="F50" i="1" a="1"/>
  <c r="F50" i="1" s="1"/>
  <c r="G52" i="1" a="1"/>
  <c r="G52" i="1"/>
  <c r="K51" i="1" a="1"/>
  <c r="K51" i="1" s="1"/>
  <c r="G51" i="1" a="1"/>
  <c r="G51" i="1" s="1"/>
  <c r="K50" i="1" a="1"/>
  <c r="K50" i="1" s="1"/>
  <c r="J51" i="1" a="1"/>
  <c r="J51" i="1"/>
  <c r="F51" i="1" a="1"/>
  <c r="F51" i="1"/>
  <c r="J50" i="1" a="1"/>
  <c r="J50" i="1" s="1"/>
  <c r="H50" i="1" a="1"/>
  <c r="H50" i="1"/>
  <c r="G50" i="1" a="1"/>
  <c r="G50" i="1"/>
  <c r="H14" i="1" a="1"/>
  <c r="H14" i="1" s="1"/>
  <c r="J14" i="1" a="1"/>
  <c r="J14" i="1" s="1"/>
  <c r="I13" i="1" a="1"/>
  <c r="I13" i="1" s="1"/>
  <c r="I15" i="1" a="1"/>
  <c r="I15" i="1" s="1"/>
  <c r="G14" i="1" a="1"/>
  <c r="G14" i="1" s="1"/>
  <c r="K13" i="1" a="1"/>
  <c r="K13" i="1" s="1"/>
  <c r="F14" i="1" a="1"/>
  <c r="F14" i="1" s="1"/>
  <c r="I14" i="1" a="1"/>
  <c r="I14" i="1"/>
  <c r="K15" i="1" a="1"/>
  <c r="K15" i="1"/>
  <c r="H15" i="1" a="1"/>
  <c r="H15" i="1"/>
  <c r="G15" i="1" a="1"/>
  <c r="G15" i="1" s="1"/>
  <c r="F15" i="1" a="1"/>
  <c r="F15" i="1"/>
  <c r="H13" i="1" a="1"/>
  <c r="H13" i="1" s="1"/>
  <c r="K14" i="1" a="1"/>
  <c r="K14" i="1" s="1"/>
  <c r="J13" i="1" a="1"/>
  <c r="J13" i="1" s="1"/>
  <c r="J15" i="1" a="1"/>
  <c r="J15" i="1" s="1"/>
  <c r="G13" i="1" a="1"/>
  <c r="G13" i="1" s="1"/>
  <c r="F13" i="1" a="1"/>
  <c r="F13" i="1" s="1"/>
  <c r="H54" i="1" a="1"/>
  <c r="H54" i="1" s="1"/>
  <c r="K54" i="1" a="1"/>
  <c r="K54" i="1"/>
  <c r="J54" i="1" a="1"/>
  <c r="J54" i="1"/>
  <c r="F54" i="1" a="1"/>
  <c r="F54" i="1"/>
  <c r="G54" i="1" a="1"/>
  <c r="G54" i="1"/>
  <c r="I54" i="1" a="1"/>
  <c r="I54" i="1"/>
  <c r="F48" i="1" a="1"/>
  <c r="F48" i="1" s="1"/>
  <c r="H48" i="1" a="1"/>
  <c r="H48" i="1" s="1"/>
  <c r="F42" i="1" a="1"/>
  <c r="F42" i="1" s="1"/>
  <c r="I48" i="1" a="1"/>
  <c r="I48" i="1" s="1"/>
  <c r="F43" i="1" a="1"/>
  <c r="F43" i="1" s="1"/>
  <c r="J43" i="1" a="1"/>
  <c r="J43" i="1" s="1"/>
  <c r="I43" i="1" a="1"/>
  <c r="I43" i="1" s="1"/>
  <c r="G43" i="1" a="1"/>
  <c r="G43" i="1"/>
  <c r="J41" i="1" a="1"/>
  <c r="J41" i="1"/>
  <c r="K41" i="1" a="1"/>
  <c r="K41" i="1"/>
  <c r="F41" i="1" a="1"/>
  <c r="F41" i="1"/>
  <c r="G41" i="1" a="1"/>
  <c r="G41" i="1"/>
  <c r="J42" i="1" a="1"/>
  <c r="J42" i="1" s="1"/>
  <c r="G48" i="1" a="1"/>
  <c r="G48" i="1" s="1"/>
  <c r="K43" i="1" a="1"/>
  <c r="K43" i="1" s="1"/>
  <c r="K48" i="1" a="1"/>
  <c r="K48" i="1" s="1"/>
  <c r="J48" i="1" a="1"/>
  <c r="J48" i="1" s="1"/>
  <c r="H43" i="1" a="1"/>
  <c r="H43" i="1" s="1"/>
  <c r="K42" i="1" a="1"/>
  <c r="K42" i="1" s="1"/>
  <c r="I42" i="1" a="1"/>
  <c r="I42" i="1"/>
  <c r="H42" i="1" a="1"/>
  <c r="H42" i="1"/>
  <c r="G42" i="1" a="1"/>
  <c r="G42" i="1"/>
  <c r="H41" i="1" a="1"/>
  <c r="H41" i="1"/>
  <c r="I41" i="1" a="1"/>
  <c r="I41" i="1"/>
  <c r="G27" i="1" a="1"/>
  <c r="G27" i="1" s="1"/>
  <c r="F26" i="1" a="1"/>
  <c r="F26" i="1" s="1"/>
  <c r="J28" i="1" a="1"/>
  <c r="J28" i="1" s="1"/>
  <c r="H26" i="1" a="1"/>
  <c r="H26" i="1" s="1"/>
  <c r="J27" i="1" a="1"/>
  <c r="J27" i="1" s="1"/>
  <c r="G28" i="1" a="1"/>
  <c r="G28" i="1" s="1"/>
  <c r="I28" i="1" a="1"/>
  <c r="I28" i="1" s="1"/>
  <c r="F28" i="1" a="1"/>
  <c r="F28" i="1"/>
  <c r="K25" i="1" a="1"/>
  <c r="K25" i="1"/>
  <c r="K28" i="1" a="1"/>
  <c r="K28" i="1"/>
  <c r="K26" i="1" a="1"/>
  <c r="K26" i="1"/>
  <c r="F27" i="1" a="1"/>
  <c r="F27" i="1"/>
  <c r="J26" i="1" a="1"/>
  <c r="J26" i="1" s="1"/>
  <c r="H27" i="1" a="1"/>
  <c r="H27" i="1" s="1"/>
  <c r="H28" i="1" a="1"/>
  <c r="H28" i="1" s="1"/>
  <c r="G26" i="1" a="1"/>
  <c r="G26" i="1" s="1"/>
  <c r="I26" i="1" a="1"/>
  <c r="I26" i="1" s="1"/>
  <c r="K27" i="1" a="1"/>
  <c r="K27" i="1" s="1"/>
  <c r="J25" i="1" a="1"/>
  <c r="J25" i="1" s="1"/>
  <c r="I25" i="1" a="1"/>
  <c r="I25" i="1"/>
  <c r="I27" i="1" a="1"/>
  <c r="I27" i="1"/>
  <c r="K24" i="1" a="1"/>
  <c r="K24" i="1"/>
  <c r="K21" i="1" a="1"/>
  <c r="K21" i="1"/>
  <c r="J21" i="1" a="1"/>
  <c r="J21" i="1"/>
  <c r="H24" i="1" a="1"/>
  <c r="H24" i="1"/>
  <c r="K16" i="1" a="1"/>
  <c r="K16" i="1"/>
  <c r="I16" i="1" a="1"/>
  <c r="I16" i="1"/>
  <c r="I17" i="1" a="1"/>
  <c r="I17" i="1"/>
  <c r="J24" i="1" a="1"/>
  <c r="J24" i="1"/>
  <c r="G16" i="1" a="1"/>
  <c r="G16" i="1"/>
  <c r="H25" i="1" a="1"/>
  <c r="H25" i="1"/>
  <c r="G25" i="1" a="1"/>
  <c r="G25" i="1"/>
  <c r="G21" i="1" a="1"/>
  <c r="G21" i="1"/>
  <c r="J16" i="1" a="1"/>
  <c r="J16" i="1"/>
  <c r="G24" i="1" a="1"/>
  <c r="G24" i="1"/>
  <c r="I24" i="1" a="1"/>
  <c r="I24" i="1"/>
  <c r="H21" i="1" a="1"/>
  <c r="H21" i="1"/>
  <c r="H16" i="1" a="1"/>
  <c r="H16" i="1"/>
  <c r="F21" i="1" a="1"/>
  <c r="F21" i="1"/>
  <c r="J17" i="1" a="1"/>
  <c r="J17" i="1"/>
  <c r="F17" i="1" a="1"/>
  <c r="F17" i="1"/>
  <c r="H17" i="1" a="1"/>
  <c r="H17" i="1"/>
  <c r="F16" i="1" a="1"/>
  <c r="F16" i="1"/>
  <c r="K17" i="1" a="1"/>
  <c r="K17" i="1"/>
  <c r="G17" i="1" a="1"/>
  <c r="G17" i="1"/>
  <c r="F24" i="1" a="1"/>
  <c r="F24" i="1"/>
  <c r="I21" i="1" a="1"/>
  <c r="I21" i="1"/>
  <c r="F25" i="1" a="1"/>
  <c r="F25" i="1"/>
  <c r="F7" i="1" a="1"/>
  <c r="F7" i="1"/>
  <c r="G6" i="1" a="1"/>
  <c r="G6" i="1"/>
  <c r="J7" i="1" a="1"/>
  <c r="J7" i="1"/>
  <c r="G10" i="1" a="1"/>
  <c r="G10" i="1"/>
  <c r="J4" i="1" a="1"/>
  <c r="J4" i="1"/>
  <c r="G7" i="1" a="1"/>
  <c r="G7" i="1"/>
  <c r="F10" i="1" a="1"/>
  <c r="F10" i="1"/>
  <c r="H6" i="1" a="1"/>
  <c r="H6" i="1"/>
  <c r="H4" i="1" a="1"/>
  <c r="H4" i="1"/>
  <c r="J10" i="1" a="1"/>
  <c r="J10" i="1"/>
  <c r="J9" i="1" a="1"/>
  <c r="J9" i="1"/>
  <c r="J6" i="1" a="1"/>
  <c r="J6" i="1"/>
  <c r="F6" i="1" a="1"/>
  <c r="F6" i="1"/>
  <c r="I9" i="1" a="1"/>
  <c r="I9" i="1"/>
  <c r="K4" i="1" a="1"/>
  <c r="K4" i="1"/>
  <c r="H7" i="1" a="1"/>
  <c r="H7" i="1"/>
  <c r="J5" i="1" a="1"/>
  <c r="J5" i="1"/>
  <c r="F9" i="1" a="1"/>
  <c r="F9" i="1"/>
  <c r="G5" i="1" a="1"/>
  <c r="G5" i="1"/>
  <c r="I5" i="1" a="1"/>
  <c r="I5" i="1"/>
  <c r="G4" i="1" a="1"/>
  <c r="G4" i="1"/>
  <c r="H5" i="1" a="1"/>
  <c r="H5" i="1"/>
  <c r="I6" i="1" a="1"/>
  <c r="I6" i="1"/>
  <c r="I11" i="1" a="1"/>
  <c r="I11" i="1"/>
  <c r="K10" i="1" a="1"/>
  <c r="K10" i="1"/>
  <c r="K5" i="1" a="1"/>
  <c r="K5" i="1"/>
  <c r="F4" i="1" a="1"/>
  <c r="F4" i="1"/>
  <c r="G11" i="1" a="1"/>
  <c r="G11" i="1"/>
  <c r="K9" i="1" a="1"/>
  <c r="K9" i="1"/>
  <c r="F5" i="1" a="1"/>
  <c r="F5" i="1"/>
  <c r="K11" i="1" a="1"/>
  <c r="K11" i="1"/>
  <c r="H11" i="1" a="1"/>
  <c r="H11" i="1"/>
  <c r="K6" i="1" a="1"/>
  <c r="K6" i="1"/>
  <c r="J11" i="1" a="1"/>
  <c r="J11" i="1"/>
  <c r="F11" i="1" a="1"/>
  <c r="F11" i="1"/>
  <c r="I7" i="1" a="1"/>
  <c r="I7" i="1"/>
  <c r="I10" i="1" a="1"/>
  <c r="I10" i="1"/>
  <c r="G9" i="1" a="1"/>
  <c r="G9" i="1"/>
  <c r="I4" i="1" a="1"/>
  <c r="I4" i="1"/>
  <c r="H10" i="1" a="1"/>
  <c r="H10" i="1"/>
  <c r="H9" i="1" a="1"/>
  <c r="H9" i="1"/>
  <c r="K7" i="1" a="1"/>
  <c r="K7" i="1"/>
  <c r="B2" i="1" a="1"/>
  <c r="B2" i="1" s="1"/>
  <c r="I272" i="1" l="1"/>
  <c r="I362" i="1"/>
  <c r="G272" i="1"/>
  <c r="G361" i="1" s="1"/>
  <c r="G502" i="1" s="1"/>
  <c r="G362" i="1"/>
  <c r="F196" i="1"/>
  <c r="F359" i="1" s="1"/>
  <c r="F426" i="1" s="1"/>
  <c r="F360" i="1"/>
  <c r="F427" i="1" s="1"/>
  <c r="F362" i="1"/>
  <c r="F272" i="1"/>
  <c r="F724" i="1" a="1"/>
  <c r="F724" i="1" s="1"/>
  <c r="F726" i="1" s="1" a="1"/>
  <c r="F726" i="1" s="1"/>
  <c r="F740" i="1" a="1"/>
  <c r="F740" i="1" s="1"/>
  <c r="F742" i="1" s="1" a="1"/>
  <c r="F742" i="1" s="1"/>
  <c r="G381" i="1"/>
  <c r="G512" i="1" s="1"/>
  <c r="I118" i="1"/>
  <c r="H117" i="1"/>
  <c r="H313" i="1"/>
  <c r="H418" i="1" s="1"/>
  <c r="H119" i="1"/>
  <c r="H315" i="1"/>
  <c r="H470" i="1" s="1"/>
  <c r="H123" i="1"/>
  <c r="H319" i="1"/>
  <c r="H474" i="1" s="1"/>
  <c r="H360" i="1"/>
  <c r="H427" i="1" s="1"/>
  <c r="H362" i="1"/>
  <c r="G740" i="1" a="1"/>
  <c r="G740" i="1" s="1"/>
  <c r="G742" i="1" s="1" a="1"/>
  <c r="G742" i="1" s="1"/>
  <c r="I360" i="1"/>
  <c r="I427" i="1" s="1"/>
  <c r="K315" i="1"/>
  <c r="K470" i="1" s="1"/>
  <c r="K119" i="1"/>
  <c r="K317" i="1"/>
  <c r="K472" i="1" s="1"/>
  <c r="K121" i="1"/>
  <c r="K123" i="1"/>
  <c r="K319" i="1"/>
  <c r="K474" i="1" s="1"/>
  <c r="K127" i="1"/>
  <c r="K323" i="1"/>
  <c r="K478" i="1" s="1"/>
  <c r="K360" i="1"/>
  <c r="K427" i="1" s="1"/>
  <c r="K381" i="1"/>
  <c r="K512" i="1" s="1"/>
  <c r="F361" i="1"/>
  <c r="F502" i="1" s="1"/>
  <c r="G378" i="1"/>
  <c r="G435" i="1" s="1"/>
  <c r="I116" i="1"/>
  <c r="G315" i="1"/>
  <c r="G470" i="1" s="1"/>
  <c r="I239" i="1"/>
  <c r="I314" i="1" s="1"/>
  <c r="I469" i="1" s="1"/>
  <c r="I316" i="1"/>
  <c r="I471" i="1" s="1"/>
  <c r="I120" i="1"/>
  <c r="I122" i="1"/>
  <c r="I318" i="1"/>
  <c r="I473" i="1" s="1"/>
  <c r="I320" i="1"/>
  <c r="I475" i="1" s="1"/>
  <c r="I124" i="1"/>
  <c r="I126" i="1"/>
  <c r="I322" i="1"/>
  <c r="I477" i="1" s="1"/>
  <c r="I359" i="1"/>
  <c r="I426" i="1" s="1"/>
  <c r="I361" i="1"/>
  <c r="I502" i="1" s="1"/>
  <c r="I380" i="1"/>
  <c r="I511" i="1" s="1"/>
  <c r="J314" i="1"/>
  <c r="J469" i="1" s="1"/>
  <c r="J380" i="1"/>
  <c r="J511" i="1" s="1"/>
  <c r="H381" i="1"/>
  <c r="H512" i="1" s="1"/>
  <c r="I740" i="1" a="1"/>
  <c r="I740" i="1" s="1"/>
  <c r="I742" i="1" s="1" a="1"/>
  <c r="I742" i="1" s="1"/>
  <c r="I724" i="1" a="1"/>
  <c r="I724" i="1" s="1"/>
  <c r="I726" i="1" s="1" a="1"/>
  <c r="I726" i="1" s="1"/>
  <c r="K117" i="1"/>
  <c r="J740" i="1" a="1"/>
  <c r="J740" i="1" s="1"/>
  <c r="J742" i="1" s="1" a="1"/>
  <c r="J742" i="1" s="1"/>
  <c r="F381" i="1"/>
  <c r="F512" i="1" s="1"/>
  <c r="F239" i="1"/>
  <c r="H317" i="1"/>
  <c r="H472" i="1" s="1"/>
  <c r="G299" i="1"/>
  <c r="G463" i="1" s="1"/>
  <c r="G116" i="1"/>
  <c r="F781" i="1"/>
  <c r="J299" i="1"/>
  <c r="J463" i="1" s="1"/>
  <c r="J312" i="1"/>
  <c r="J417" i="1" s="1"/>
  <c r="J116" i="1"/>
  <c r="J318" i="1"/>
  <c r="J473" i="1" s="1"/>
  <c r="J361" i="1"/>
  <c r="J502" i="1" s="1"/>
  <c r="G126" i="1"/>
  <c r="H724" i="1" a="1"/>
  <c r="H724" i="1" s="1"/>
  <c r="H726" i="1" s="1" a="1"/>
  <c r="H726" i="1" s="1"/>
  <c r="K314" i="1"/>
  <c r="K469" i="1" s="1"/>
  <c r="K320" i="1"/>
  <c r="K475" i="1" s="1"/>
  <c r="K378" i="1"/>
  <c r="K435" i="1" s="1"/>
  <c r="K380" i="1"/>
  <c r="K511" i="1" s="1"/>
  <c r="J122" i="1"/>
  <c r="J126" i="1"/>
  <c r="F317" i="1"/>
  <c r="F472" i="1" s="1"/>
  <c r="F121" i="1"/>
  <c r="F127" i="1"/>
  <c r="F323" i="1"/>
  <c r="F478" i="1" s="1"/>
  <c r="F314" i="1"/>
  <c r="F469" i="1" s="1"/>
  <c r="G319" i="1"/>
  <c r="G474" i="1" s="1"/>
  <c r="G123" i="1"/>
  <c r="G360" i="1"/>
  <c r="G427" i="1" s="1"/>
  <c r="G314" i="1"/>
  <c r="G469" i="1" s="1"/>
  <c r="F320" i="1"/>
  <c r="F475" i="1" s="1"/>
  <c r="I313" i="1"/>
  <c r="I418" i="1" s="1"/>
  <c r="I323" i="1"/>
  <c r="I478" i="1" s="1"/>
  <c r="I381" i="1"/>
  <c r="I512" i="1" s="1"/>
  <c r="I127" i="1"/>
  <c r="F312" i="1"/>
  <c r="F417" i="1" s="1"/>
  <c r="F380" i="1"/>
  <c r="F511" i="1" s="1"/>
  <c r="J900" i="1"/>
  <c r="J901" i="1"/>
  <c r="J923" i="1"/>
  <c r="J922" i="1" s="1"/>
  <c r="H239" i="1"/>
  <c r="K118" i="1"/>
  <c r="H314" i="1"/>
  <c r="H469" i="1" s="1"/>
  <c r="H923" i="1"/>
  <c r="H922" i="1" s="1"/>
  <c r="H901" i="1"/>
  <c r="G901" i="1"/>
  <c r="G923" i="1"/>
  <c r="G922" i="1" s="1"/>
  <c r="G897" i="1"/>
  <c r="G900" i="1"/>
  <c r="F901" i="1"/>
  <c r="F923" i="1"/>
  <c r="F922" i="1" s="1"/>
  <c r="F893" i="1"/>
  <c r="K897" i="1"/>
  <c r="K901" i="1"/>
  <c r="K923" i="1"/>
  <c r="K922" i="1" s="1"/>
  <c r="J298" i="1"/>
  <c r="J411" i="1" s="1"/>
  <c r="J313" i="1"/>
  <c r="J418" i="1" s="1"/>
  <c r="J315" i="1"/>
  <c r="J470" i="1" s="1"/>
  <c r="J317" i="1"/>
  <c r="J472" i="1" s="1"/>
  <c r="J319" i="1"/>
  <c r="J474" i="1" s="1"/>
  <c r="J321" i="1"/>
  <c r="J476" i="1" s="1"/>
  <c r="J323" i="1"/>
  <c r="J478" i="1" s="1"/>
  <c r="J360" i="1"/>
  <c r="J427" i="1" s="1"/>
  <c r="J362" i="1"/>
  <c r="J381" i="1"/>
  <c r="J512" i="1" s="1"/>
  <c r="J383" i="1"/>
  <c r="J514" i="1" s="1"/>
  <c r="J397" i="1"/>
  <c r="J517" i="1" s="1"/>
  <c r="H322" i="1"/>
  <c r="H477" i="1" s="1"/>
  <c r="J897" i="1"/>
  <c r="I897" i="1"/>
  <c r="I900" i="1"/>
  <c r="I901" i="1"/>
  <c r="I923" i="1"/>
  <c r="I922" i="1" s="1"/>
  <c r="K900" i="1"/>
  <c r="H900" i="1"/>
  <c r="H897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I1657" i="1"/>
  <c r="H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H1616" i="1" l="1"/>
  <c r="F1616" i="1"/>
  <c r="G1616" i="1"/>
  <c r="F1569" i="1"/>
  <c r="G1569" i="1"/>
  <c r="H1569" i="1"/>
  <c r="I1569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1" i="1" l="1"/>
  <c r="H1608" i="1"/>
  <c r="G1601" i="1"/>
  <c r="H1554" i="1"/>
  <c r="H1561" i="1"/>
  <c r="F1608" i="1"/>
  <c r="F1554" i="1"/>
  <c r="G1561" i="1"/>
  <c r="G1608" i="1"/>
  <c r="G1554" i="1"/>
  <c r="I1608" i="1"/>
  <c r="I1554" i="1"/>
  <c r="I1561" i="1"/>
  <c r="H1601" i="1"/>
  <c r="F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I1413" i="1"/>
  <c r="F1510" i="1"/>
  <c r="F1427" i="1"/>
  <c r="H1413" i="1"/>
  <c r="H1427" i="1"/>
  <c r="G1413" i="1"/>
  <c r="I1427" i="1"/>
  <c r="G1427" i="1"/>
  <c r="I1510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I1329" i="1"/>
  <c r="F1329" i="1"/>
  <c r="F1343" i="1"/>
  <c r="H1343" i="1"/>
  <c r="G1343" i="1"/>
  <c r="I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205" i="1"/>
  <c r="I1182" i="1"/>
  <c r="G1182" i="1"/>
  <c r="H1205" i="1"/>
  <c r="F1205" i="1"/>
  <c r="H1182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615" i="1"/>
  <c r="F1568" i="1"/>
  <c r="F1426" i="1"/>
  <c r="F1342" i="1"/>
  <c r="F1341" i="1" s="1"/>
  <c r="F1340" i="1" s="1"/>
  <c r="F1204" i="1"/>
  <c r="F1203" i="1" s="1"/>
  <c r="G1568" i="1"/>
  <c r="G1567" i="1" s="1"/>
  <c r="G1566" i="1" s="1"/>
  <c r="G1615" i="1"/>
  <c r="G1614" i="1" s="1"/>
  <c r="G1613" i="1" s="1"/>
  <c r="G1426" i="1"/>
  <c r="G1342" i="1"/>
  <c r="G1204" i="1"/>
  <c r="H1615" i="1"/>
  <c r="H1568" i="1"/>
  <c r="H1426" i="1"/>
  <c r="H1425" i="1" s="1"/>
  <c r="H1424" i="1" s="1"/>
  <c r="H1342" i="1"/>
  <c r="H1204" i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204" i="1" l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342" i="1" s="1"/>
  <c r="J47" i="1"/>
  <c r="J1616" i="1" l="1"/>
  <c r="J1569" i="1"/>
  <c r="J1427" i="1"/>
  <c r="J1343" i="1"/>
  <c r="J1205" i="1"/>
  <c r="J1204" i="1"/>
  <c r="K1616" i="1"/>
  <c r="K1569" i="1"/>
  <c r="K1343" i="1"/>
  <c r="K1205" i="1"/>
  <c r="K1427" i="1"/>
  <c r="K1426" i="1"/>
  <c r="K1615" i="1"/>
  <c r="K1568" i="1"/>
  <c r="J1342" i="1"/>
  <c r="J1426" i="1"/>
  <c r="J1615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650" i="1" l="1"/>
  <c r="H1553" i="1"/>
  <c r="H1600" i="1"/>
  <c r="H1509" i="1"/>
  <c r="H1158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G1656" i="1"/>
  <c r="G1607" i="1"/>
  <c r="G1560" i="1"/>
  <c r="G1412" i="1"/>
  <c r="G1328" i="1"/>
  <c r="G1327" i="1" s="1"/>
  <c r="G1326" i="1" s="1"/>
  <c r="G1181" i="1"/>
  <c r="G1180" i="1" s="1"/>
  <c r="G1179" i="1" s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560" i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553" i="1"/>
  <c r="G1600" i="1"/>
  <c r="G1509" i="1"/>
  <c r="G1158" i="1"/>
  <c r="G1157" i="1" s="1"/>
  <c r="G1156" i="1" s="1"/>
  <c r="I1650" i="1"/>
  <c r="I1649" i="1" s="1"/>
  <c r="I1600" i="1"/>
  <c r="I1599" i="1" s="1"/>
  <c r="I1598" i="1" s="1"/>
  <c r="I1553" i="1"/>
  <c r="I1509" i="1"/>
  <c r="I1158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F1180" i="1"/>
  <c r="F1179" i="1" s="1"/>
  <c r="G1559" i="1"/>
  <c r="G1558" i="1" s="1"/>
  <c r="F1599" i="1"/>
  <c r="F1598" i="1" s="1"/>
  <c r="G1649" i="1"/>
  <c r="G1599" i="1"/>
  <c r="G1598" i="1" s="1"/>
  <c r="G1552" i="1"/>
  <c r="G1551" i="1" s="1"/>
  <c r="G1508" i="1"/>
  <c r="G1507" i="1" s="1"/>
  <c r="H1649" i="1"/>
  <c r="H1599" i="1"/>
  <c r="H1598" i="1" s="1"/>
  <c r="H1552" i="1"/>
  <c r="H1551" i="1" s="1"/>
  <c r="H1508" i="1"/>
  <c r="H1507" i="1" s="1"/>
  <c r="H1157" i="1"/>
  <c r="H1156" i="1" s="1"/>
  <c r="F1649" i="1"/>
  <c r="I1508" i="1"/>
  <c r="I1507" i="1" s="1"/>
  <c r="I1559" i="1"/>
  <c r="I1558" i="1" s="1"/>
  <c r="I1606" i="1"/>
  <c r="I1605" i="1" s="1"/>
  <c r="G1606" i="1"/>
  <c r="G1605" i="1" s="1"/>
  <c r="G1411" i="1"/>
  <c r="G1410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K1607" i="1" l="1"/>
  <c r="J1181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K1509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328" i="1" s="1"/>
  <c r="K1656" i="1" l="1"/>
  <c r="J1651" i="1"/>
  <c r="J1601" i="1"/>
  <c r="J1554" i="1"/>
  <c r="J1510" i="1"/>
  <c r="J1159" i="1"/>
  <c r="J1157" i="1" s="1"/>
  <c r="J1156" i="1" s="1"/>
  <c r="J1657" i="1"/>
  <c r="J1608" i="1"/>
  <c r="J1561" i="1"/>
  <c r="J1413" i="1"/>
  <c r="J1329" i="1"/>
  <c r="J1182" i="1"/>
  <c r="J1412" i="1"/>
  <c r="J1607" i="1"/>
  <c r="J1656" i="1"/>
  <c r="J1158" i="1"/>
  <c r="J1509" i="1"/>
  <c r="K1510" i="1"/>
  <c r="K1651" i="1"/>
  <c r="K1601" i="1"/>
  <c r="K1554" i="1"/>
  <c r="K1159" i="1"/>
  <c r="J1328" i="1"/>
  <c r="K1553" i="1"/>
  <c r="J1560" i="1"/>
  <c r="J1600" i="1"/>
  <c r="K1182" i="1"/>
  <c r="K1413" i="1"/>
  <c r="K1657" i="1"/>
  <c r="K1608" i="1"/>
  <c r="K1561" i="1"/>
  <c r="K1329" i="1"/>
  <c r="K1650" i="1"/>
  <c r="K1181" i="1"/>
  <c r="K1412" i="1"/>
  <c r="J1553" i="1"/>
  <c r="K1158" i="1"/>
  <c r="K1600" i="1"/>
  <c r="K1560" i="1"/>
  <c r="J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<sst xmlns="http://schemas.openxmlformats.org/spreadsheetml/2006/main" count="4755" uniqueCount="2179">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</sst>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1.8699215240718613E-3</v>
          </cell>
          <cell r="G4">
            <v>3.1405005045425263E-3</v>
          </cell>
          <cell r="H4">
            <v>3.3162964616939962E-3</v>
          </cell>
          <cell r="I4">
            <v>1.4726517870203299</v>
          </cell>
          <cell r="J4">
            <v>2.2089773355084805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1.8699215240718613E-3</v>
          </cell>
          <cell r="G5">
            <v>3.1405005045425263E-3</v>
          </cell>
          <cell r="H5">
            <v>3.3162964616939962E-3</v>
          </cell>
          <cell r="I5">
            <v>1.4726517870203299</v>
          </cell>
          <cell r="J5">
            <v>2.2089773355084805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2.27238298129187E-4</v>
          </cell>
          <cell r="G6">
            <v>1.2373086434059601E-4</v>
          </cell>
          <cell r="H6">
            <v>1.89869873163619E-6</v>
          </cell>
          <cell r="I6">
            <v>4.2724323685596699E-2</v>
          </cell>
          <cell r="J6">
            <v>8.5812410825123406E-2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2.27238298129187E-4</v>
          </cell>
          <cell r="G7">
            <v>3.5096916246978298E-4</v>
          </cell>
          <cell r="H7">
            <v>3.5286786120141902E-4</v>
          </cell>
          <cell r="I7">
            <v>0.170169870995561</v>
          </cell>
          <cell r="J7">
            <v>0.255982281820684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3.2682090418717618</v>
          </cell>
          <cell r="F8">
            <v>3.8319893121374919</v>
          </cell>
          <cell r="G8">
            <v>3.7307521945480997</v>
          </cell>
          <cell r="H8">
            <v>3.8841215361573229</v>
          </cell>
          <cell r="I8">
            <v>4.3622604280975246</v>
          </cell>
          <cell r="J8">
            <v>4.4874909633762021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3.2682090418717618</v>
          </cell>
          <cell r="F9">
            <v>3.8319893121374919</v>
          </cell>
          <cell r="G9">
            <v>3.7307521945480997</v>
          </cell>
          <cell r="H9">
            <v>3.8841215361573229</v>
          </cell>
          <cell r="I9">
            <v>4.3622604280975246</v>
          </cell>
          <cell r="J9">
            <v>4.4874909633762021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0.66996357289909636</v>
          </cell>
          <cell r="F10">
            <v>9.0073825594705476E-2</v>
          </cell>
          <cell r="G10">
            <v>4.9931016944010094E-2</v>
          </cell>
          <cell r="H10">
            <v>3.9808772174110225E-2</v>
          </cell>
          <cell r="I10">
            <v>0.17559987046989503</v>
          </cell>
          <cell r="J10">
            <v>6.4213728726903493E-2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2.0850212915521986</v>
          </cell>
          <cell r="F11">
            <v>0.26249205824046634</v>
          </cell>
          <cell r="G11">
            <v>0.1306823527709349</v>
          </cell>
          <cell r="H11">
            <v>8.4489130448470076E-2</v>
          </cell>
          <cell r="I11">
            <v>0.19888583511616617</v>
          </cell>
          <cell r="J11">
            <v>7.097306859289354E-2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108.155285181837</v>
          </cell>
          <cell r="F12">
            <v>14.4542963332808</v>
          </cell>
          <cell r="G12">
            <v>8.0915082581770807</v>
          </cell>
          <cell r="H12">
            <v>6.2434757619659802</v>
          </cell>
          <cell r="I12">
            <v>27.585422345731001</v>
          </cell>
          <cell r="J12">
            <v>10.179700420509301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1.9176469003871794</v>
          </cell>
          <cell r="F13">
            <v>0.25628184988086483</v>
          </cell>
          <cell r="G13">
            <v>0.14346645847831685</v>
          </cell>
          <cell r="H13">
            <v>0.11069992485755285</v>
          </cell>
          <cell r="I13">
            <v>0.48910323308033687</v>
          </cell>
          <cell r="J13">
            <v>0.18049114220761078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2.7663331619706001E-7</v>
          </cell>
          <cell r="G14">
            <v>9.8145785805571705E-7</v>
          </cell>
          <cell r="H14">
            <v>1.98565281961176E-3</v>
          </cell>
          <cell r="I14">
            <v>9.6771229655860103E-3</v>
          </cell>
          <cell r="J14">
            <v>4.8941317721637104E-7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2.5213196162331003E-2</v>
          </cell>
          <cell r="F15">
            <v>1.8647777968529101E-2</v>
          </cell>
          <cell r="G15">
            <v>1.1874861061984356E-2</v>
          </cell>
          <cell r="H15">
            <v>5.5909724506830096E-3</v>
          </cell>
          <cell r="I15">
            <v>1.2307245558837937E-2</v>
          </cell>
          <cell r="J15">
            <v>1.0706204612483986E-2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6.7990996723777819</v>
          </cell>
          <cell r="F16">
            <v>2.2646458049366101E-4</v>
          </cell>
          <cell r="G16">
            <v>1.9498214994176363E-4</v>
          </cell>
          <cell r="H16">
            <v>7.5952677262484966E-5</v>
          </cell>
          <cell r="I16">
            <v>8.8103767509802559E-5</v>
          </cell>
          <cell r="J16">
            <v>5.9448769470155369E-5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6.7990996723777819</v>
          </cell>
          <cell r="F17">
            <v>2.2646458049366101E-4</v>
          </cell>
          <cell r="G17">
            <v>1.9498214994176363E-4</v>
          </cell>
          <cell r="H17">
            <v>7.5952677262484966E-5</v>
          </cell>
          <cell r="I17">
            <v>8.8103767509802559E-5</v>
          </cell>
          <cell r="J17">
            <v>5.9448769470155369E-5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6.13427746347642E-7</v>
          </cell>
          <cell r="F18">
            <v>5.0058103534618803E-7</v>
          </cell>
          <cell r="G18">
            <v>5.7673262973887702E-7</v>
          </cell>
          <cell r="H18">
            <v>6.1661375009418801E-7</v>
          </cell>
          <cell r="I18">
            <v>5.7099172127359699E-7</v>
          </cell>
          <cell r="J18">
            <v>7.9258337180445405E-7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1.4619357663549182</v>
          </cell>
          <cell r="F19">
            <v>2.3185702515005069E-4</v>
          </cell>
          <cell r="G19">
            <v>2.2483889774993493E-4</v>
          </cell>
          <cell r="H19">
            <v>2.0348767539069001E-4</v>
          </cell>
          <cell r="I19">
            <v>2.0256026544163142E-4</v>
          </cell>
          <cell r="J19">
            <v>2.02234228626752E-4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6.0961412305440973E-4</v>
          </cell>
          <cell r="F20">
            <v>6.0907250426906791E-4</v>
          </cell>
          <cell r="G20">
            <v>6.1433438752276119E-4</v>
          </cell>
          <cell r="H20">
            <v>1.1451006207209304E-3</v>
          </cell>
          <cell r="I20">
            <v>1.7901595758247463E-3</v>
          </cell>
          <cell r="J20">
            <v>1.2707084569199142E-3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6.0961412305440908E-4</v>
          </cell>
          <cell r="F21">
            <v>6.0907250426906737E-4</v>
          </cell>
          <cell r="G21">
            <v>6.1433438752276053E-4</v>
          </cell>
          <cell r="H21">
            <v>1.1451006207209291E-3</v>
          </cell>
          <cell r="I21">
            <v>1.7901595758247439E-3</v>
          </cell>
          <cell r="J21">
            <v>1.2707084569199122E-3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6.7474630319610705E-4</v>
          </cell>
          <cell r="F22">
            <v>6.7414734605054049E-4</v>
          </cell>
          <cell r="G22">
            <v>6.7996627750479134E-4</v>
          </cell>
          <cell r="H22">
            <v>1.2669219698942529E-3</v>
          </cell>
          <cell r="I22">
            <v>1.9802699599215032E-3</v>
          </cell>
          <cell r="J22">
            <v>1.4058287812684957E-3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6.7474630319610705E-4</v>
          </cell>
          <cell r="F23">
            <v>6.7414734605054049E-4</v>
          </cell>
          <cell r="G23">
            <v>6.7996627750479134E-4</v>
          </cell>
          <cell r="H23">
            <v>1.2669219698942529E-3</v>
          </cell>
          <cell r="I23">
            <v>1.9802699599215032E-3</v>
          </cell>
          <cell r="J23">
            <v>1.4058287812684957E-3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2.4719007663658499E-4</v>
          </cell>
          <cell r="F24">
            <v>4.8363918961124998E-7</v>
          </cell>
          <cell r="G24">
            <v>2.1169083462014901E-6</v>
          </cell>
          <cell r="H24">
            <v>2.9518595099787702E-4</v>
          </cell>
          <cell r="I24">
            <v>9.0466234295303398E-5</v>
          </cell>
          <cell r="J24">
            <v>3.72878513714926E-4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2.4956020502639236E-4</v>
          </cell>
          <cell r="F25">
            <v>2.4993678676614727E-4</v>
          </cell>
          <cell r="G25">
            <v>2.5185735775501178E-4</v>
          </cell>
          <cell r="H25">
            <v>4.7829992695774018E-4</v>
          </cell>
          <cell r="I25">
            <v>7.3677972412488247E-4</v>
          </cell>
          <cell r="J25">
            <v>5.2241697831514563E-4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7.3598574134001567E-5</v>
          </cell>
          <cell r="G26">
            <v>9.0331987763275796E-3</v>
          </cell>
          <cell r="H26">
            <v>3.1631038163134381E-2</v>
          </cell>
          <cell r="I26">
            <v>0.29790610835267406</v>
          </cell>
          <cell r="J26">
            <v>4.7358129718100724E-3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7.3538466064676611E-5</v>
          </cell>
          <cell r="G27">
            <v>9.0216768391128636E-3</v>
          </cell>
          <cell r="H27">
            <v>3.1631038163134437E-2</v>
          </cell>
          <cell r="I27">
            <v>0.2979061083526745</v>
          </cell>
          <cell r="J27">
            <v>4.7358129718100724E-3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8.9535978434862837E-5</v>
          </cell>
          <cell r="G28">
            <v>1.0753808067041126E-2</v>
          </cell>
          <cell r="H28">
            <v>3.6357515130050352E-2</v>
          </cell>
          <cell r="I28">
            <v>0.32032914876632679</v>
          </cell>
          <cell r="J28">
            <v>4.7836494664770697E-3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8.9535978434862837E-5</v>
          </cell>
          <cell r="G29">
            <v>1.0753808067041126E-2</v>
          </cell>
          <cell r="H29">
            <v>3.6357515130050352E-2</v>
          </cell>
          <cell r="I29">
            <v>0.32032914876632679</v>
          </cell>
          <cell r="J29">
            <v>4.7836494664770697E-3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9.9707411600571992E-4</v>
          </cell>
          <cell r="F30">
            <v>1.5026232340796099E-5</v>
          </cell>
          <cell r="G30">
            <v>1.7962212281718501E-3</v>
          </cell>
          <cell r="H30">
            <v>1.10038905906042E-2</v>
          </cell>
          <cell r="I30">
            <v>5.9147901317971397E-6</v>
          </cell>
          <cell r="J30">
            <v>3.1306333640321098E-6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9.9707411600571992E-4</v>
          </cell>
          <cell r="F31">
            <v>1.0101707100077918E-3</v>
          </cell>
          <cell r="G31">
            <v>2.7993107268399629E-3</v>
          </cell>
          <cell r="H31">
            <v>1.3793606499738978E-2</v>
          </cell>
          <cell r="I31">
            <v>0.10251021956969139</v>
          </cell>
          <cell r="J31">
            <v>1.4379259122917973E-3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3.3341050370099844E-2</v>
          </cell>
          <cell r="J32">
            <v>3.4966300574603634E-2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3.3677828656666492E-2</v>
          </cell>
          <cell r="J33">
            <v>3.5319495529902677E-2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3.6006345868450401E-7</v>
          </cell>
          <cell r="I34">
            <v>4.11122131904263E-3</v>
          </cell>
          <cell r="J34">
            <v>2.2525262277646001E-6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3.6006345868450401E-7</v>
          </cell>
          <cell r="I35">
            <v>4.1126583700717301E-3</v>
          </cell>
          <cell r="J35">
            <v>4.1149108962994898E-3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6.0746949021307458E-4</v>
          </cell>
          <cell r="F36">
            <v>6.068846158576519E-4</v>
          </cell>
          <cell r="G36">
            <v>6.1212937331079785E-4</v>
          </cell>
          <cell r="H36">
            <v>1.10448281709727E-3</v>
          </cell>
          <cell r="I36">
            <v>2.0449947041439368E-3</v>
          </cell>
          <cell r="J36">
            <v>1.5210612105795423E-3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6.0746949021307393E-4</v>
          </cell>
          <cell r="F37">
            <v>6.0688461585765136E-4</v>
          </cell>
          <cell r="G37">
            <v>6.1212937331079731E-4</v>
          </cell>
          <cell r="H37">
            <v>1.1044828170972693E-3</v>
          </cell>
          <cell r="I37">
            <v>2.0449947041439346E-3</v>
          </cell>
          <cell r="J37">
            <v>1.5210612105795408E-3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6.723746292388148E-4</v>
          </cell>
          <cell r="F38">
            <v>6.7172783727657999E-4</v>
          </cell>
          <cell r="G38">
            <v>6.7752782991077338E-4</v>
          </cell>
          <cell r="H38">
            <v>1.222004170761348E-3</v>
          </cell>
          <cell r="I38">
            <v>2.2620831572060384E-3</v>
          </cell>
          <cell r="J38">
            <v>1.6826858178872733E-3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6.723746292388148E-4</v>
          </cell>
          <cell r="F39">
            <v>6.7172783727657999E-4</v>
          </cell>
          <cell r="G39">
            <v>6.7752782991077338E-4</v>
          </cell>
          <cell r="H39">
            <v>1.222004170761348E-3</v>
          </cell>
          <cell r="I39">
            <v>2.2620831572060384E-3</v>
          </cell>
          <cell r="J39">
            <v>1.6826858178872733E-3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2.4657692918015001E-4</v>
          </cell>
          <cell r="F40">
            <v>4.8274098828703604E-7</v>
          </cell>
          <cell r="G40">
            <v>2.10552447501216E-6</v>
          </cell>
          <cell r="H40">
            <v>2.89491674030052E-4</v>
          </cell>
          <cell r="I40">
            <v>1.2905214798946901E-4</v>
          </cell>
          <cell r="J40">
            <v>4.4483917189094997E-4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2.4868876350327531E-4</v>
          </cell>
          <cell r="F41">
            <v>2.4906534206851303E-4</v>
          </cell>
          <cell r="G41">
            <v>2.5097601076973892E-4</v>
          </cell>
          <cell r="H41">
            <v>4.7214515774589711E-4</v>
          </cell>
          <cell r="I41">
            <v>8.4199502413691307E-4</v>
          </cell>
          <cell r="J41">
            <v>6.2559770751053853E-4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3.0399855706386965</v>
          </cell>
          <cell r="J42">
            <v>4.4441387896232065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780.44669468913423</v>
          </cell>
          <cell r="J43">
            <v>1140.9308855280165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-780.44669468913298</v>
          </cell>
          <cell r="J44">
            <v>-1140.9308855280201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842.85505433210005</v>
          </cell>
          <cell r="J45">
            <v>1208.00523101976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9.082489809613147</v>
          </cell>
          <cell r="J46">
            <v>13.017297748057794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0.11340730073537</v>
          </cell>
          <cell r="J47">
            <v>5.2383351556599497E-2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0.11340730073537</v>
          </cell>
          <cell r="J48">
            <v>0.16579063120170862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5.4454096023457105E-2</v>
          </cell>
          <cell r="G49">
            <v>7.0499811574308416E-2</v>
          </cell>
          <cell r="H49">
            <v>0.11352658359421135</v>
          </cell>
          <cell r="I49">
            <v>0.25171795422879262</v>
          </cell>
          <cell r="J49">
            <v>0.45636980261288418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2.0318226143673441</v>
          </cell>
          <cell r="F50">
            <v>3.8269949199425151</v>
          </cell>
          <cell r="G50">
            <v>3.8981984612413991</v>
          </cell>
          <cell r="H50">
            <v>4.1327068983704915</v>
          </cell>
          <cell r="I50">
            <v>3.6021828180427695</v>
          </cell>
          <cell r="J50">
            <v>3.4078424969970982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1.7873735009002008</v>
          </cell>
          <cell r="F51">
            <v>3.539187411504868</v>
          </cell>
          <cell r="G51">
            <v>3.5546946078791475</v>
          </cell>
          <cell r="H51">
            <v>3.3120833903015248</v>
          </cell>
          <cell r="I51">
            <v>2.5351805934532519</v>
          </cell>
          <cell r="J51">
            <v>2.1228555000987801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4.5208091098653949</v>
          </cell>
          <cell r="F52">
            <v>1.8954398204245042</v>
          </cell>
          <cell r="G52">
            <v>1.8954400492777352</v>
          </cell>
          <cell r="H52">
            <v>1.8954403467656311</v>
          </cell>
          <cell r="I52">
            <v>1.8954415559337916</v>
          </cell>
          <cell r="J52">
            <v>1.8954474649612183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0.35008283154052139</v>
          </cell>
          <cell r="G53">
            <v>0.38254548629078605</v>
          </cell>
          <cell r="H53">
            <v>0.44347522613385876</v>
          </cell>
          <cell r="I53">
            <v>1.1810488965334751</v>
          </cell>
          <cell r="J53">
            <v>1.5872352282301552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9.2187338250282895</v>
          </cell>
          <cell r="F54">
            <v>10.684615327957333</v>
          </cell>
          <cell r="G54">
            <v>10.810008230507755</v>
          </cell>
          <cell r="H54">
            <v>10.875450501056935</v>
          </cell>
          <cell r="I54">
            <v>10.324933696547744</v>
          </cell>
          <cell r="J54">
            <v>10.254374841112885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0.627672204520622</v>
          </cell>
          <cell r="F55">
            <v>3.2154524091082999E-2</v>
          </cell>
          <cell r="G55">
            <v>3.1531480715800198E-3</v>
          </cell>
          <cell r="H55">
            <v>7.9401431759223897E-3</v>
          </cell>
          <cell r="I55">
            <v>5.78710714666845E-2</v>
          </cell>
          <cell r="J55">
            <v>4.6234574570479497E-2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0.627672204520622</v>
          </cell>
          <cell r="F56">
            <v>0.65982672861170499</v>
          </cell>
          <cell r="G56">
            <v>0.66297987668328495</v>
          </cell>
          <cell r="H56">
            <v>0.67092001985920802</v>
          </cell>
          <cell r="I56">
            <v>0.73952906022987996</v>
          </cell>
          <cell r="J56">
            <v>0.78576363480035905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3.6096731650665471E-3</v>
          </cell>
          <cell r="F57">
            <v>1.1629675650330451E-4</v>
          </cell>
          <cell r="G57">
            <v>1.9372258059218966E-3</v>
          </cell>
          <cell r="H57">
            <v>8.8384948984494263E-4</v>
          </cell>
          <cell r="I57">
            <v>2.4178415795789296E-3</v>
          </cell>
          <cell r="J57">
            <v>3.4206259243764288E-3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3.6096731650665567E-3</v>
          </cell>
          <cell r="F58">
            <v>1.1621927698531461E-4</v>
          </cell>
          <cell r="G58">
            <v>1.9352099622112625E-3</v>
          </cell>
          <cell r="H58">
            <v>8.8384948984494263E-4</v>
          </cell>
          <cell r="I58">
            <v>2.4178415795789387E-3</v>
          </cell>
          <cell r="J58">
            <v>3.4206259243764327E-3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4.8128975534072679E-3</v>
          </cell>
          <cell r="F59">
            <v>1.5302204802976376E-4</v>
          </cell>
          <cell r="G59">
            <v>2.4996462011920369E-3</v>
          </cell>
          <cell r="H59">
            <v>1.1048118623011342E-3</v>
          </cell>
          <cell r="I59">
            <v>2.8445195054002115E-3</v>
          </cell>
          <cell r="J59">
            <v>3.8006954715240171E-3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4.8128975534072679E-3</v>
          </cell>
          <cell r="F60">
            <v>1.5302204802976376E-4</v>
          </cell>
          <cell r="G60">
            <v>2.4996462011920369E-3</v>
          </cell>
          <cell r="H60">
            <v>1.1048118623011342E-3</v>
          </cell>
          <cell r="I60">
            <v>2.8445195054002115E-3</v>
          </cell>
          <cell r="J60">
            <v>3.8006954715240171E-3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1.2440646048720401E-3</v>
          </cell>
          <cell r="F61">
            <v>1.55648874189812E-5</v>
          </cell>
          <cell r="G61">
            <v>1.6328329617536201E-5</v>
          </cell>
          <cell r="H61">
            <v>1.01131944968872E-5</v>
          </cell>
          <cell r="I61">
            <v>1.06313419394203E-4</v>
          </cell>
          <cell r="J61">
            <v>7.1282787518792601E-4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1.2440646048720401E-3</v>
          </cell>
          <cell r="F62">
            <v>1.2573414847602403E-3</v>
          </cell>
          <cell r="G62">
            <v>1.2667865162080657E-3</v>
          </cell>
          <cell r="H62">
            <v>1.2588193694869645E-3</v>
          </cell>
          <cell r="I62">
            <v>1.1491819146652205E-3</v>
          </cell>
          <cell r="J62">
            <v>1.2242435006610559E-3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7.6611724347115163E-4</v>
          </cell>
          <cell r="I63">
            <v>1.0445952203761346E-3</v>
          </cell>
          <cell r="J63">
            <v>3.5521091127631955E-4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2.8379255270931885E-4</v>
          </cell>
          <cell r="I64">
            <v>4.0362789460981412E-4</v>
          </cell>
          <cell r="J64">
            <v>1.429238185413696E-4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1.3568737953217041E-3</v>
          </cell>
          <cell r="I65">
            <v>1.9112200066363743E-3</v>
          </cell>
          <cell r="J65">
            <v>5.99152425249081E-4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2.4941337830311401E-5</v>
          </cell>
          <cell r="I66">
            <v>8.1030522873049996E-7</v>
          </cell>
          <cell r="J66">
            <v>4.9753763643455404E-6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2.4941337830311401E-5</v>
          </cell>
          <cell r="I67">
            <v>3.5583585716818574E-5</v>
          </cell>
          <cell r="J67">
            <v>1.3057024050353459E-5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3.5600026864301739</v>
          </cell>
          <cell r="F68">
            <v>3.4647190982777563</v>
          </cell>
          <cell r="G68">
            <v>5.5123750406257188E-3</v>
          </cell>
          <cell r="H68">
            <v>2.9558120138873105E-4</v>
          </cell>
          <cell r="I68">
            <v>4.5937929974507554E-4</v>
          </cell>
          <cell r="J68">
            <v>1.3375864024611002E-4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330.01224903207702</v>
          </cell>
          <cell r="F69">
            <v>321.17946041034799</v>
          </cell>
          <cell r="G69">
            <v>0.510997166266004</v>
          </cell>
          <cell r="H69">
            <v>2.74003773687354E-2</v>
          </cell>
          <cell r="I69">
            <v>4.25844610863685E-2</v>
          </cell>
          <cell r="J69">
            <v>1.23994259508144E-2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3.5600026864301739</v>
          </cell>
          <cell r="F70">
            <v>3.4647190982777563</v>
          </cell>
          <cell r="G70">
            <v>5.5123750406257188E-3</v>
          </cell>
          <cell r="H70">
            <v>2.9558120138873105E-4</v>
          </cell>
          <cell r="I70">
            <v>4.5937929974507554E-4</v>
          </cell>
          <cell r="J70">
            <v>1.3375864024611002E-4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6.6537355517925885E-6</v>
          </cell>
          <cell r="F71">
            <v>8.7439148557300116E-6</v>
          </cell>
          <cell r="G71">
            <v>9.106336356205013E-6</v>
          </cell>
          <cell r="H71">
            <v>6.6798423145490867E-4</v>
          </cell>
          <cell r="I71">
            <v>1.4220663200722081E-3</v>
          </cell>
          <cell r="J71">
            <v>4.2202406061282651E-4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6.6537355517926003E-6</v>
          </cell>
          <cell r="F72">
            <v>8.7380894627548634E-6</v>
          </cell>
          <cell r="G72">
            <v>9.0968604598926354E-6</v>
          </cell>
          <cell r="H72">
            <v>6.6798423145490867E-4</v>
          </cell>
          <cell r="I72">
            <v>1.4220663200722131E-3</v>
          </cell>
          <cell r="J72">
            <v>4.2202406061282689E-4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5.2986165204395137E-6</v>
          </cell>
          <cell r="F73">
            <v>6.2866454972220178E-6</v>
          </cell>
          <cell r="G73">
            <v>6.7363422831708554E-6</v>
          </cell>
          <cell r="H73">
            <v>8.3498028931581526E-4</v>
          </cell>
          <cell r="I73">
            <v>1.6730192000705252E-3</v>
          </cell>
          <cell r="J73">
            <v>4.6891562289508299E-4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5.2986165204395137E-6</v>
          </cell>
          <cell r="F74">
            <v>6.2866454972220178E-6</v>
          </cell>
          <cell r="G74">
            <v>6.7363422831708554E-6</v>
          </cell>
          <cell r="H74">
            <v>8.3498028931581526E-4</v>
          </cell>
          <cell r="I74">
            <v>1.6730192000705252E-3</v>
          </cell>
          <cell r="J74">
            <v>4.6891562289508299E-4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1.2206687049354801E-3</v>
          </cell>
          <cell r="F75">
            <v>2.88756715992905E-5</v>
          </cell>
          <cell r="G75">
            <v>4.3818534508419601E-5</v>
          </cell>
          <cell r="H75">
            <v>3.4769450064330997E-5</v>
          </cell>
          <cell r="I75">
            <v>1.02260295883428E-4</v>
          </cell>
          <cell r="J75">
            <v>2.02501721795405E-4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1.2206687049354801E-3</v>
          </cell>
          <cell r="F76">
            <v>1.2459708383552141E-3</v>
          </cell>
          <cell r="G76">
            <v>1.2805598476467721E-3</v>
          </cell>
          <cell r="H76">
            <v>1.3005691220115555E-3</v>
          </cell>
          <cell r="I76">
            <v>1.7231124292188869E-3</v>
          </cell>
          <cell r="J76">
            <v>9.4679799092267528E-4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0.4417001899070605</v>
          </cell>
          <cell r="J77">
            <v>0.37867666524667737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-0.44170018990706</v>
          </cell>
          <cell r="J78">
            <v>-0.37867666524667698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4.7957327974210654E-3</v>
          </cell>
          <cell r="J79">
            <v>4.1491785378450991E-3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0.517231070630774</v>
          </cell>
          <cell r="J80">
            <v>0.43577787097306397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9.170763663666202E-3</v>
          </cell>
          <cell r="J81">
            <v>7.7265579959763173E-3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3.5465799750790698E-4</v>
          </cell>
          <cell r="J82">
            <v>3.5569929183275621E-4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3.5465799750790698E-4</v>
          </cell>
          <cell r="J83">
            <v>1.16570413614721E-6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3.5465799750790698E-4</v>
          </cell>
          <cell r="J84">
            <v>3.5569929183275648E-4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0.50851592836818371</v>
          </cell>
          <cell r="J85">
            <v>0.71175841252226679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870.58180968658883</v>
          </cell>
          <cell r="J86">
            <v>1088.6213112414639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-870.58180968658905</v>
          </cell>
          <cell r="J87">
            <v>-1088.62131124146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4.771236926066166</v>
          </cell>
          <cell r="J88">
            <v>6.3061795349472822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978.18180863661701</v>
          </cell>
          <cell r="J89">
            <v>1223.1700126308599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10.540752248239414</v>
          </cell>
          <cell r="J90">
            <v>13.180711343004941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2.7782609831269001E-2</v>
          </cell>
          <cell r="J91">
            <v>1.1104487981800399E-2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2.7782609831269001E-2</v>
          </cell>
          <cell r="J92">
            <v>3.888707643500465E-2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8.4772427020812502E-3</v>
          </cell>
          <cell r="I93">
            <v>2.56484402159626E-2</v>
          </cell>
          <cell r="J93">
            <v>1.6450470593917101E-2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7.0703811472677604E-5</v>
          </cell>
          <cell r="I94">
            <v>2.1209986731781844E-4</v>
          </cell>
          <cell r="J94">
            <v>1.3125375473870072E-4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6.312840310060507E-5</v>
          </cell>
          <cell r="I95">
            <v>2.0009421445077195E-4</v>
          </cell>
          <cell r="J95">
            <v>1.3125375473870072E-4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1.5030572166810721E-4</v>
          </cell>
          <cell r="I96">
            <v>4.5475957829720922E-4</v>
          </cell>
          <cell r="J96">
            <v>2.9167501053044579E-4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5.4694197964641502E-6</v>
          </cell>
          <cell r="I97">
            <v>9.18071377943423E-8</v>
          </cell>
          <cell r="J97">
            <v>3.9643789326681501E-7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5.4694197964641502E-6</v>
          </cell>
          <cell r="I98">
            <v>1.7664603673830934E-5</v>
          </cell>
          <cell r="J98">
            <v>1.1538171474259974E-5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311.003874656297</v>
          </cell>
          <cell r="F99">
            <v>98.610566750586798</v>
          </cell>
          <cell r="G99">
            <v>155.47034351015199</v>
          </cell>
          <cell r="H99">
            <v>33.088221936213799</v>
          </cell>
          <cell r="I99">
            <v>28.0854066290375</v>
          </cell>
          <cell r="J99">
            <v>1.42414890567048E-2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5.7010781665252086</v>
          </cell>
          <cell r="F100">
            <v>1.7429122137058124</v>
          </cell>
          <cell r="G100">
            <v>3.4267427815518099</v>
          </cell>
          <cell r="H100">
            <v>0.58508078793770868</v>
          </cell>
          <cell r="I100">
            <v>0.49886932115498378</v>
          </cell>
          <cell r="J100">
            <v>1.2938540255396924E-2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5.5142530967428609</v>
          </cell>
          <cell r="F101">
            <v>1.7484143040884199</v>
          </cell>
          <cell r="G101">
            <v>2.756566374293473</v>
          </cell>
          <cell r="H101">
            <v>0.58667060170591834</v>
          </cell>
          <cell r="I101">
            <v>0.49796820264250946</v>
          </cell>
          <cell r="J101">
            <v>2.5250867121817059E-4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0.20503784576620732</v>
          </cell>
          <cell r="F102">
            <v>6.5851115570516078E-5</v>
          </cell>
          <cell r="G102">
            <v>0.6803636244889506</v>
          </cell>
          <cell r="H102">
            <v>1.8272328248981033E-4</v>
          </cell>
          <cell r="I102">
            <v>7.6189340309456741E-4</v>
          </cell>
          <cell r="J102">
            <v>1.2522903604780884E-2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7.4976214677085009E-4</v>
          </cell>
          <cell r="H103">
            <v>9.7762602926527135E-5</v>
          </cell>
          <cell r="I103">
            <v>1.7341119225066091E-3</v>
          </cell>
          <cell r="J103">
            <v>2.0565150442676384E-4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1.9202019849756399E-6</v>
          </cell>
          <cell r="F104">
            <v>1.4498772336937201E-7</v>
          </cell>
          <cell r="G104">
            <v>1.7927232676224099E-7</v>
          </cell>
          <cell r="H104">
            <v>2.20420384169798E-7</v>
          </cell>
          <cell r="I104">
            <v>5.0941429128753402E-7</v>
          </cell>
          <cell r="J104">
            <v>8.4414678795701095E-7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1.0275139147429651</v>
          </cell>
          <cell r="F105">
            <v>1.0275140597306884</v>
          </cell>
          <cell r="G105">
            <v>1.0275142390030152</v>
          </cell>
          <cell r="H105">
            <v>1.0275144594233994</v>
          </cell>
          <cell r="I105">
            <v>1.0275153592659183</v>
          </cell>
          <cell r="J105">
            <v>0.72468089018648629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688.90462653570398</v>
          </cell>
          <cell r="F106">
            <v>646.65309697018404</v>
          </cell>
          <cell r="G106">
            <v>594.09706711684203</v>
          </cell>
          <cell r="H106">
            <v>524.95036341848299</v>
          </cell>
          <cell r="I106">
            <v>237.77644171659099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9.1913041577512491</v>
          </cell>
          <cell r="F107">
            <v>8.6275880141686425</v>
          </cell>
          <cell r="G107">
            <v>7.9265308545077264</v>
          </cell>
          <cell r="H107">
            <v>7.1395458216215637</v>
          </cell>
          <cell r="I107">
            <v>3.443572874100997</v>
          </cell>
          <cell r="J107">
            <v>0.27118103303846564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9.3474169136459224</v>
          </cell>
          <cell r="F108">
            <v>8.77412614613546</v>
          </cell>
          <cell r="G108">
            <v>8.0610185497536175</v>
          </cell>
          <cell r="H108">
            <v>7.122800046383758</v>
          </cell>
          <cell r="I108">
            <v>3.2262746501572801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1.4309872449335247E-4</v>
          </cell>
          <cell r="H109">
            <v>0.13801151690285474</v>
          </cell>
          <cell r="I109">
            <v>0.27578902179783144</v>
          </cell>
          <cell r="J109">
            <v>0.27578725362291384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1.7328993338912029</v>
          </cell>
          <cell r="F110">
            <v>1.4869213994165809</v>
          </cell>
          <cell r="G110">
            <v>2.9088962252791233</v>
          </cell>
          <cell r="H110">
            <v>0.47009783838374691</v>
          </cell>
          <cell r="I110">
            <v>4.4765931384389774E-3</v>
          </cell>
          <cell r="J110">
            <v>5.9102102136069145E-5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114.38346216069</v>
          </cell>
          <cell r="F111">
            <v>98.147200070863406</v>
          </cell>
          <cell r="G111">
            <v>192.00747256705799</v>
          </cell>
          <cell r="H111">
            <v>31.029741461003599</v>
          </cell>
          <cell r="I111">
            <v>0.29548642084686999</v>
          </cell>
          <cell r="J111">
            <v>3.9011516313057302E-3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2.0280755702249924</v>
          </cell>
          <cell r="F112">
            <v>1.7401985828167303</v>
          </cell>
          <cell r="G112">
            <v>3.4043878114726507</v>
          </cell>
          <cell r="H112">
            <v>0.55017272093977942</v>
          </cell>
          <cell r="I112">
            <v>5.239120937001249E-3</v>
          </cell>
          <cell r="J112">
            <v>6.9169355164995139E-5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4.4949455771427204E-6</v>
          </cell>
          <cell r="F113">
            <v>4.0115860982804603E-6</v>
          </cell>
          <cell r="G113">
            <v>4.9400612465088302E-6</v>
          </cell>
          <cell r="H113">
            <v>7.2406710650754803E-6</v>
          </cell>
          <cell r="I113">
            <v>4.5906057277327299E-6</v>
          </cell>
          <cell r="J113">
            <v>2.5791365005770101E-6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0.36905801069132715</v>
          </cell>
          <cell r="F114">
            <v>0.36899263909005836</v>
          </cell>
          <cell r="G114">
            <v>0.36898159575342787</v>
          </cell>
          <cell r="H114">
            <v>5.9654678922196058E-2</v>
          </cell>
          <cell r="I114">
            <v>9.0110446882338702E-4</v>
          </cell>
          <cell r="J114">
            <v>4.2159214762780601E-4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15.013807269963243</v>
          </cell>
          <cell r="F115">
            <v>8.9395521387712567</v>
          </cell>
          <cell r="G115">
            <v>6.4019969236499534</v>
          </cell>
          <cell r="H115">
            <v>2.6037481378440051</v>
          </cell>
          <cell r="I115">
            <v>4.7845598676890955</v>
          </cell>
          <cell r="J115">
            <v>5.521124323261259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15.013807269963243</v>
          </cell>
          <cell r="F116">
            <v>8.9395521387712567</v>
          </cell>
          <cell r="G116">
            <v>6.4019969236499534</v>
          </cell>
          <cell r="H116">
            <v>2.6037481378440051</v>
          </cell>
          <cell r="I116">
            <v>4.7845598676890955</v>
          </cell>
          <cell r="J116">
            <v>5.521124323261259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6.6047609164922699E-7</v>
          </cell>
          <cell r="F117">
            <v>5.7690468545000498E-7</v>
          </cell>
          <cell r="G117">
            <v>8.3375545072503303E-7</v>
          </cell>
          <cell r="H117">
            <v>1.17117395452286E-6</v>
          </cell>
          <cell r="I117">
            <v>2.5377752627227998E-6</v>
          </cell>
          <cell r="J117">
            <v>3.9228844497166203E-6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1.0991252595204188</v>
          </cell>
          <cell r="F118">
            <v>1.0991211140201429</v>
          </cell>
          <cell r="G118">
            <v>1.099120429278057</v>
          </cell>
          <cell r="H118">
            <v>1.0991205207080166</v>
          </cell>
          <cell r="I118">
            <v>1.0991216598145723</v>
          </cell>
          <cell r="J118">
            <v>1.0991250737294131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1.4050510845808928</v>
          </cell>
          <cell r="F119">
            <v>1.2995370572187126</v>
          </cell>
          <cell r="G119">
            <v>1.3189411671018036</v>
          </cell>
          <cell r="H119">
            <v>1.2901780479900771</v>
          </cell>
          <cell r="I119">
            <v>0.76728758244072681</v>
          </cell>
          <cell r="J119">
            <v>0.50243867058669212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14.15984279568972</v>
          </cell>
          <cell r="F120">
            <v>13.05166473903625</v>
          </cell>
          <cell r="G120">
            <v>13.178301333799398</v>
          </cell>
          <cell r="H120">
            <v>12.779651111787041</v>
          </cell>
          <cell r="I120">
            <v>7.1992058498561065</v>
          </cell>
          <cell r="J120">
            <v>4.4516066213980912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2783.9933216241102</v>
          </cell>
          <cell r="F121">
            <v>2574.9259426956201</v>
          </cell>
          <cell r="G121">
            <v>2613.3735926917002</v>
          </cell>
          <cell r="H121">
            <v>2556.3818346019798</v>
          </cell>
          <cell r="I121">
            <v>1520.3173242041</v>
          </cell>
          <cell r="J121">
            <v>995.54095846720395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29.999928034742563</v>
          </cell>
          <cell r="F122">
            <v>27.747046796288931</v>
          </cell>
          <cell r="G122">
            <v>28.161353369522615</v>
          </cell>
          <cell r="H122">
            <v>27.547218045279962</v>
          </cell>
          <cell r="I122">
            <v>16.382729786682127</v>
          </cell>
          <cell r="J122">
            <v>10.727812052448316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2.11288402154368E-8</v>
          </cell>
          <cell r="G123">
            <v>4.5343665288732503E-8</v>
          </cell>
          <cell r="H123">
            <v>6.3077958403994797E-8</v>
          </cell>
          <cell r="I123">
            <v>1.2601579752104901E-2</v>
          </cell>
          <cell r="J123">
            <v>1.2280118892499701E-3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7.6766179694114825E-2</v>
          </cell>
          <cell r="F124">
            <v>7.206146454964367E-2</v>
          </cell>
          <cell r="G124">
            <v>7.2061162233707871E-2</v>
          </cell>
          <cell r="H124">
            <v>7.0489723897941475E-2</v>
          </cell>
          <cell r="I124">
            <v>6.307209605496103E-2</v>
          </cell>
          <cell r="J124">
            <v>3.6057030545808874E-2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3.2985057153583699</v>
          </cell>
          <cell r="F125">
            <v>0.57315215137529996</v>
          </cell>
          <cell r="G125">
            <v>1.9399594394739601</v>
          </cell>
          <cell r="H125">
            <v>1.74238802988116</v>
          </cell>
          <cell r="I125">
            <v>2.7657936771529399</v>
          </cell>
          <cell r="J125">
            <v>6.3623662249761201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1.3484189407335529E-2</v>
          </cell>
          <cell r="F126">
            <v>2.7445728545211607E-3</v>
          </cell>
          <cell r="G126">
            <v>9.0950853536770383E-3</v>
          </cell>
          <cell r="H126">
            <v>8.5555356736356798E-3</v>
          </cell>
          <cell r="I126">
            <v>1.3844716258933611E-2</v>
          </cell>
          <cell r="J126">
            <v>3.2612829000034163E-2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3.2461937462104108E-2</v>
          </cell>
          <cell r="F127">
            <v>6.5405058924673729E-3</v>
          </cell>
          <cell r="G127">
            <v>2.1342171187067587E-2</v>
          </cell>
          <cell r="H127">
            <v>1.9555510111167299E-2</v>
          </cell>
          <cell r="I127">
            <v>3.108988914286848E-2</v>
          </cell>
          <cell r="J127">
            <v>7.0848559551798418E-2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5.848414388933279E-2</v>
          </cell>
          <cell r="F128">
            <v>1.0162272187505334E-2</v>
          </cell>
          <cell r="G128">
            <v>3.4396443962304346E-2</v>
          </cell>
          <cell r="H128">
            <v>3.0893404785126907E-2</v>
          </cell>
          <cell r="I128">
            <v>4.9038894984981242E-2</v>
          </cell>
          <cell r="J128">
            <v>0.11280791179035686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7.2385858826498802E-8</v>
          </cell>
          <cell r="G129">
            <v>1.26282817283058E-5</v>
          </cell>
          <cell r="H129">
            <v>2.9234699622458798E-7</v>
          </cell>
          <cell r="I129">
            <v>5.2218836562527705E-4</v>
          </cell>
          <cell r="J129">
            <v>1.9200197381047601E-3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3.9578592366305704E-3</v>
          </cell>
          <cell r="F130">
            <v>8.283943882510165E-4</v>
          </cell>
          <cell r="G130">
            <v>8.3912835888222837E-4</v>
          </cell>
          <cell r="H130">
            <v>7.6036279451031788E-4</v>
          </cell>
          <cell r="I130">
            <v>1.2305340331206138E-3</v>
          </cell>
          <cell r="J130">
            <v>2.8988617160919526E-3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6.4968786995803956E-4</v>
          </cell>
          <cell r="I131">
            <v>9.2207668585243493E-4</v>
          </cell>
          <cell r="J131">
            <v>2.7930033251767123E-4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1.7282337427455255E-3</v>
          </cell>
          <cell r="I132">
            <v>2.4528148293611603E-3</v>
          </cell>
          <cell r="J132">
            <v>7.4296640177114594E-4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2.6602700472033052E-3</v>
          </cell>
          <cell r="I133">
            <v>3.6784614589600272E-3</v>
          </cell>
          <cell r="J133">
            <v>1.0402775825662223E-3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4.8027034932734202E-5</v>
          </cell>
          <cell r="I134">
            <v>2.4910474871701901E-5</v>
          </cell>
          <cell r="J134">
            <v>2.2891926849129302E-6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4.8027034932734202E-5</v>
          </cell>
          <cell r="I135">
            <v>6.8372637540388824E-5</v>
          </cell>
          <cell r="J135">
            <v>2.4855526179470348E-5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28.948622848822158</v>
          </cell>
          <cell r="F136">
            <v>21.511072378852369</v>
          </cell>
          <cell r="G136">
            <v>27.090088286544574</v>
          </cell>
          <cell r="H136">
            <v>13.492979205065023</v>
          </cell>
          <cell r="I136">
            <v>8.6352489373145005</v>
          </cell>
          <cell r="J136">
            <v>6.3632774871790811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28.948622848822158</v>
          </cell>
          <cell r="F137">
            <v>21.511072378852369</v>
          </cell>
          <cell r="G137">
            <v>27.090088286544574</v>
          </cell>
          <cell r="H137">
            <v>13.492979205065023</v>
          </cell>
          <cell r="I137">
            <v>8.6352489373145005</v>
          </cell>
          <cell r="J137">
            <v>6.3632774871790811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6.9444919927166499E-7</v>
          </cell>
          <cell r="F138">
            <v>5.9326650814213303E-7</v>
          </cell>
          <cell r="G138">
            <v>6.6573628513181098E-7</v>
          </cell>
          <cell r="H138">
            <v>6.3925346841933599E-7</v>
          </cell>
          <cell r="I138">
            <v>8.2590153765213402E-7</v>
          </cell>
          <cell r="J138">
            <v>1.2052302192125999E-6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1.6999986177398332</v>
          </cell>
          <cell r="F139">
            <v>1.6999973252582345</v>
          </cell>
          <cell r="G139">
            <v>1.6999968459061461</v>
          </cell>
          <cell r="H139">
            <v>1.699996824359798</v>
          </cell>
          <cell r="I139">
            <v>1.1999998324713379</v>
          </cell>
          <cell r="J139">
            <v>1.1999997857588274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314.85368547927317</v>
          </cell>
          <cell r="J140">
            <v>715.17730021765681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-314.853685479273</v>
          </cell>
          <cell r="J141">
            <v>-715.17730021765794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1.2545186829925044</v>
          </cell>
          <cell r="J142">
            <v>2.0113555179988087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0.24768194275171393</v>
          </cell>
          <cell r="J143">
            <v>0.59292714935043489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412.097273321091</v>
          </cell>
          <cell r="J144">
            <v>986.521903093682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4.4407033763048585</v>
          </cell>
          <cell r="J145">
            <v>10.630623955750877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2.0190120290226099E-2</v>
          </cell>
          <cell r="J146">
            <v>2.0717163518782802E-2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2.0190120290226099E-2</v>
          </cell>
          <cell r="J147">
            <v>4.0907267852660752E-2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3.9481257409462601E-2</v>
          </cell>
          <cell r="I148">
            <v>0.145405118392817</v>
          </cell>
          <cell r="J148">
            <v>9.4002720464010897E-2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3.2929048732998581E-4</v>
          </cell>
          <cell r="I149">
            <v>1.202428142170385E-3</v>
          </cell>
          <cell r="J149">
            <v>7.5002170582987449E-4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2.9400936368748738E-4</v>
          </cell>
          <cell r="I150">
            <v>1.134366171858855E-3</v>
          </cell>
          <cell r="J150">
            <v>7.5002170582987449E-4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7.0002229449401784E-4</v>
          </cell>
          <cell r="I151">
            <v>2.5781049360428508E-3</v>
          </cell>
          <cell r="J151">
            <v>1.6667149018441665E-3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2.6025422414769402E-5</v>
          </cell>
          <cell r="I152">
            <v>3.2659803309166102E-7</v>
          </cell>
          <cell r="J152">
            <v>3.1848452825676299E-7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2.6025422414769402E-5</v>
          </cell>
          <cell r="I153">
            <v>1.0074599202860242E-4</v>
          </cell>
          <cell r="J153">
            <v>6.6604832079776122E-5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8.3371186601178778E-4</v>
          </cell>
          <cell r="G154">
            <v>1.1301704342332312E-3</v>
          </cell>
          <cell r="H154">
            <v>1.1604213468412118E-3</v>
          </cell>
          <cell r="I154">
            <v>1.2126557325088975E-3</v>
          </cell>
          <cell r="J154">
            <v>1.2304475360831418E-3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8.3371186601178778E-4</v>
          </cell>
          <cell r="G155">
            <v>1.1301704342332312E-3</v>
          </cell>
          <cell r="H155">
            <v>1.1604213468412118E-3</v>
          </cell>
          <cell r="I155">
            <v>1.2126557325088975E-3</v>
          </cell>
          <cell r="J155">
            <v>1.2304475360831418E-3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7.5250469811434195E-5</v>
          </cell>
          <cell r="G156">
            <v>2.6962719605530698E-5</v>
          </cell>
          <cell r="H156">
            <v>3.6884312728589101E-7</v>
          </cell>
          <cell r="I156">
            <v>8.5331980074201906E-8</v>
          </cell>
          <cell r="J156">
            <v>6.2414688449290799E-8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7.5250469811434195E-5</v>
          </cell>
          <cell r="G157">
            <v>1.02213189416965E-4</v>
          </cell>
          <cell r="H157">
            <v>1.02582032544251E-4</v>
          </cell>
          <cell r="I157">
            <v>1.02952856499603E-4</v>
          </cell>
          <cell r="J157">
            <v>1.03015271188052E-4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0.11258813339038957</v>
          </cell>
          <cell r="F158">
            <v>0.11274334465653121</v>
          </cell>
          <cell r="G158">
            <v>0.10855957830989665</v>
          </cell>
          <cell r="H158">
            <v>0.11235386528265974</v>
          </cell>
          <cell r="I158">
            <v>0.10889491304107828</v>
          </cell>
          <cell r="J158">
            <v>0.10246419848393187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5.6294066695194811</v>
          </cell>
          <cell r="F159">
            <v>5.6371672328265596</v>
          </cell>
          <cell r="G159">
            <v>5.4279789154948315</v>
          </cell>
          <cell r="H159">
            <v>5.6176932641329769</v>
          </cell>
          <cell r="I159">
            <v>5.4447456520539133</v>
          </cell>
          <cell r="J159">
            <v>5.1232099241965896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9.6793626677623443</v>
          </cell>
          <cell r="F160">
            <v>9.6927064020429192</v>
          </cell>
          <cell r="G160">
            <v>9.333022032413675</v>
          </cell>
          <cell r="H160">
            <v>9.6592223038720828</v>
          </cell>
          <cell r="I160">
            <v>9.3618512383029859</v>
          </cell>
          <cell r="J160">
            <v>8.8089935210900201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4.0965333308091304E-3</v>
          </cell>
          <cell r="F161">
            <v>2.9312738968693801E-4</v>
          </cell>
          <cell r="G161">
            <v>2.89517928804157E-7</v>
          </cell>
          <cell r="H161">
            <v>7.2849959647146204E-2</v>
          </cell>
          <cell r="I161">
            <v>1.43999363699879E-2</v>
          </cell>
          <cell r="J161">
            <v>6.7083447476768102E-2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0.21266686990876979</v>
          </cell>
          <cell r="F162">
            <v>0.21295970414078205</v>
          </cell>
          <cell r="G162">
            <v>0.21295821744898272</v>
          </cell>
          <cell r="H162">
            <v>0.21222402497928591</v>
          </cell>
          <cell r="I162">
            <v>0.20568812017870131</v>
          </cell>
          <cell r="J162">
            <v>0.19354272865498673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9.3093106504097118</v>
          </cell>
          <cell r="J163">
            <v>5.7533831827033879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-9.3093106504097101</v>
          </cell>
          <cell r="J164">
            <v>-5.7533831827033897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6.008878497754281E-2</v>
          </cell>
          <cell r="J165">
            <v>3.7136348537650306E-2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6.8057044400970615E-2</v>
          </cell>
          <cell r="J166">
            <v>4.1045437857403076E-2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10.4806342655547</v>
          </cell>
          <cell r="J167">
            <v>6.4728482051369802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0.18582684868004742</v>
          </cell>
          <cell r="J168">
            <v>0.11476681214781867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4.2975418834592201E-3</v>
          </cell>
          <cell r="J169">
            <v>2.1029822121273399E-7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4.2975418834592201E-3</v>
          </cell>
          <cell r="J170">
            <v>4.2976401806163007E-3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3.2944550876734549</v>
          </cell>
          <cell r="G171">
            <v>6.83240117978493</v>
          </cell>
          <cell r="H171">
            <v>8.7665979459771002</v>
          </cell>
          <cell r="I171">
            <v>11.781576601275999</v>
          </cell>
          <cell r="J171">
            <v>15.833454442755357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3.2944550876734549</v>
          </cell>
          <cell r="G172">
            <v>6.83240117978493</v>
          </cell>
          <cell r="H172">
            <v>8.7665979459771002</v>
          </cell>
          <cell r="I172">
            <v>11.781576601275999</v>
          </cell>
          <cell r="J172">
            <v>15.833454442755357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3.29445508767345</v>
          </cell>
          <cell r="G173">
            <v>6.83240117978493</v>
          </cell>
          <cell r="H173">
            <v>8.7665979459771002</v>
          </cell>
          <cell r="I173">
            <v>11.781576601276001</v>
          </cell>
          <cell r="J173">
            <v>15.8334544427554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1.70279641167746E-8</v>
          </cell>
          <cell r="G174">
            <v>1.0047160353753199</v>
          </cell>
          <cell r="H174">
            <v>0.431778721059138</v>
          </cell>
          <cell r="I174">
            <v>0.874070250333427</v>
          </cell>
          <cell r="J174">
            <v>2.8852327320753299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1.1231012785959742</v>
          </cell>
          <cell r="G175">
            <v>2.17994505240328</v>
          </cell>
          <cell r="H175">
            <v>2.5271539517031001</v>
          </cell>
          <cell r="I175">
            <v>3.3962844185423391</v>
          </cell>
          <cell r="J175">
            <v>4.5643226191502499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5.6100017804101547</v>
          </cell>
          <cell r="F176">
            <v>6.0767041665513384</v>
          </cell>
          <cell r="G176">
            <v>6.4246016445432987</v>
          </cell>
          <cell r="H176">
            <v>7.7139480338100501</v>
          </cell>
          <cell r="I176">
            <v>7.7139562454696495</v>
          </cell>
          <cell r="J176">
            <v>8.4901723445115369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6.0987776692299338</v>
          </cell>
          <cell r="F177">
            <v>6.604405699819436</v>
          </cell>
          <cell r="G177">
            <v>6.9797630767368712</v>
          </cell>
          <cell r="H177">
            <v>8.3750237409798896</v>
          </cell>
          <cell r="I177">
            <v>8.3640533267193131</v>
          </cell>
          <cell r="J177">
            <v>9.193632899995114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0.84970031121600698</v>
          </cell>
          <cell r="F178">
            <v>5.84107251117452E-8</v>
          </cell>
          <cell r="G178">
            <v>4.4422045280411703E-8</v>
          </cell>
          <cell r="H178">
            <v>3.4838351901841002E-8</v>
          </cell>
          <cell r="I178">
            <v>4.8097046376334897E-8</v>
          </cell>
          <cell r="J178">
            <v>6.1924231784078504E-8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0.84970031121600698</v>
          </cell>
          <cell r="F179">
            <v>0.84970036962673201</v>
          </cell>
          <cell r="G179">
            <v>0.84970041404877805</v>
          </cell>
          <cell r="H179">
            <v>0.84970044888713003</v>
          </cell>
          <cell r="I179">
            <v>0.84970054243804005</v>
          </cell>
          <cell r="J179">
            <v>0.84970060436227202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2.2937292953479325E-4</v>
          </cell>
          <cell r="G180">
            <v>4.6144175025609498E-4</v>
          </cell>
          <cell r="H180">
            <v>4.7534239792672598E-4</v>
          </cell>
          <cell r="I180">
            <v>1.1259235539433556E-3</v>
          </cell>
          <cell r="J180">
            <v>1.176847538318042E-3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2.2937292953479325E-4</v>
          </cell>
          <cell r="G181">
            <v>4.6144175025609498E-4</v>
          </cell>
          <cell r="H181">
            <v>4.7534239792672598E-4</v>
          </cell>
          <cell r="I181">
            <v>1.1259235539433556E-3</v>
          </cell>
          <cell r="J181">
            <v>1.176847538318042E-3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1.97642966451746E-5</v>
          </cell>
          <cell r="G182">
            <v>1.9049641033044599E-5</v>
          </cell>
          <cell r="H182">
            <v>4.0461695762748498E-7</v>
          </cell>
          <cell r="I182">
            <v>2.1313068115644401E-7</v>
          </cell>
          <cell r="J182">
            <v>1.16143041081499E-7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1.97642966451746E-5</v>
          </cell>
          <cell r="G183">
            <v>3.8813937678219199E-5</v>
          </cell>
          <cell r="H183">
            <v>3.9218554635846598E-5</v>
          </cell>
          <cell r="I183">
            <v>8.0997554789668304E-5</v>
          </cell>
          <cell r="J183">
            <v>8.1113697830749803E-5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1.3358803986146706E-3</v>
          </cell>
          <cell r="G184">
            <v>1.3661918932847171E-3</v>
          </cell>
          <cell r="H184">
            <v>1.4069179109790224E-3</v>
          </cell>
          <cell r="I184">
            <v>1.4468821360256667E-3</v>
          </cell>
          <cell r="J184">
            <v>1.3808340880805425E-3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1.3358803986146706E-3</v>
          </cell>
          <cell r="G185">
            <v>1.3661918932847171E-3</v>
          </cell>
          <cell r="H185">
            <v>1.4069179109790224E-3</v>
          </cell>
          <cell r="I185">
            <v>1.4468821360256667E-3</v>
          </cell>
          <cell r="J185">
            <v>1.3808340880805425E-3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1.1527494489535699E-4</v>
          </cell>
          <cell r="G186">
            <v>1.55842404820674E-6</v>
          </cell>
          <cell r="H186">
            <v>2.03991599674011E-7</v>
          </cell>
          <cell r="I186">
            <v>5.91976660446638E-8</v>
          </cell>
          <cell r="J186">
            <v>4.3486053786733502E-8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1.1527494489535699E-4</v>
          </cell>
          <cell r="G187">
            <v>1.16833368943564E-4</v>
          </cell>
          <cell r="H187">
            <v>1.17037360543238E-4</v>
          </cell>
          <cell r="I187">
            <v>1.1725780518790599E-4</v>
          </cell>
          <cell r="J187">
            <v>1.17301291241693E-4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0.65963911338179915</v>
          </cell>
          <cell r="F188">
            <v>1.8166821748966253</v>
          </cell>
          <cell r="G188">
            <v>3.3571373267111193</v>
          </cell>
          <cell r="H188">
            <v>5.585359203975484</v>
          </cell>
          <cell r="I188">
            <v>7.2480955532341742</v>
          </cell>
          <cell r="J188">
            <v>5.1631668140381581E-4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0.17248045119573172</v>
          </cell>
          <cell r="F189">
            <v>0.52164244614740218</v>
          </cell>
          <cell r="G189">
            <v>1.1303848764683257</v>
          </cell>
          <cell r="H189">
            <v>2.6403516236974949</v>
          </cell>
          <cell r="I189">
            <v>3.426372443347057</v>
          </cell>
          <cell r="J189">
            <v>2.4407697666362148E-4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0.8729456891489259</v>
          </cell>
          <cell r="F190">
            <v>2.3100619060642429</v>
          </cell>
          <cell r="G190">
            <v>4.4875657073010133</v>
          </cell>
          <cell r="H190">
            <v>7.7999086828948911</v>
          </cell>
          <cell r="I190">
            <v>9.7241957104018795</v>
          </cell>
          <cell r="J190">
            <v>7.3315206800120432E-4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1.7608369906922099E-2</v>
          </cell>
          <cell r="G191">
            <v>2.25079793351038E-2</v>
          </cell>
          <cell r="H191">
            <v>5.5830447512055098E-2</v>
          </cell>
          <cell r="I191">
            <v>3.80136139429139E-3</v>
          </cell>
          <cell r="J191">
            <v>6.5808064931757494E-8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6.45323799533872E-3</v>
          </cell>
          <cell r="F192">
            <v>1.9287338957192916E-2</v>
          </cell>
          <cell r="G192">
            <v>4.1795257630692847E-2</v>
          </cell>
          <cell r="H192">
            <v>9.7625469988353281E-2</v>
          </cell>
          <cell r="I192">
            <v>0.13637297853237754</v>
          </cell>
          <cell r="J192">
            <v>1.806503555790151E-5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3.9542425289672322E-4</v>
          </cell>
          <cell r="G193">
            <v>6.9404291891107491E-4</v>
          </cell>
          <cell r="H193">
            <v>7.4236718627010325E-4</v>
          </cell>
          <cell r="I193">
            <v>1.8413840149723653</v>
          </cell>
          <cell r="J193">
            <v>1.8414143121376367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3.9542425289672322E-4</v>
          </cell>
          <cell r="G194">
            <v>6.9404291891107491E-4</v>
          </cell>
          <cell r="H194">
            <v>7.4236718627010325E-4</v>
          </cell>
          <cell r="I194">
            <v>1.8413840149723653</v>
          </cell>
          <cell r="J194">
            <v>1.8414143121376367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3.4028682193145398E-5</v>
          </cell>
          <cell r="G195">
            <v>2.4558824749207599E-5</v>
          </cell>
          <cell r="H195">
            <v>6.0899632447161198E-7</v>
          </cell>
          <cell r="I195">
            <v>0.13050580496543199</v>
          </cell>
          <cell r="J195">
            <v>2.1432777504206301E-6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3.4028682193145398E-5</v>
          </cell>
          <cell r="G196">
            <v>5.8587506942352998E-5</v>
          </cell>
          <cell r="H196">
            <v>5.9196503266824597E-5</v>
          </cell>
          <cell r="I196">
            <v>0.130907809911121</v>
          </cell>
          <cell r="J196">
            <v>0.130909953188872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4.3412325233148451E-6</v>
          </cell>
          <cell r="F197">
            <v>8.8038981202118714E-6</v>
          </cell>
          <cell r="G197">
            <v>8.9925530783467926E-6</v>
          </cell>
          <cell r="H197">
            <v>1.1990813416982524E-3</v>
          </cell>
          <cell r="I197">
            <v>3.0077660906898864E-3</v>
          </cell>
          <cell r="J197">
            <v>3.3233393409829422E-3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4.3412325233148519E-6</v>
          </cell>
          <cell r="F198">
            <v>8.8110941544353021E-6</v>
          </cell>
          <cell r="G198">
            <v>9.004037820464734E-6</v>
          </cell>
          <cell r="H198">
            <v>1.1990813416982511E-3</v>
          </cell>
          <cell r="I198">
            <v>3.0077660906898847E-3</v>
          </cell>
          <cell r="J198">
            <v>3.3233393409829422E-3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4.3412325233148519E-6</v>
          </cell>
          <cell r="F199">
            <v>8.8110941544353021E-6</v>
          </cell>
          <cell r="G199">
            <v>9.004037820464734E-6</v>
          </cell>
          <cell r="H199">
            <v>1.3782544157522401E-3</v>
          </cell>
          <cell r="I199">
            <v>3.2341570867515813E-3</v>
          </cell>
          <cell r="J199">
            <v>3.3569084252384391E-3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4.3412325233148519E-6</v>
          </cell>
          <cell r="F200">
            <v>8.8110941544353021E-6</v>
          </cell>
          <cell r="G200">
            <v>9.004037820464734E-6</v>
          </cell>
          <cell r="H200">
            <v>1.3782544157522401E-3</v>
          </cell>
          <cell r="I200">
            <v>3.2341570867515813E-3</v>
          </cell>
          <cell r="J200">
            <v>3.3569084252384391E-3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6.1805388310111201E-4</v>
          </cell>
          <cell r="F201">
            <v>1.5899142053582999E-5</v>
          </cell>
          <cell r="G201">
            <v>2.7766664071823201E-5</v>
          </cell>
          <cell r="H201">
            <v>2.7431560587956002E-5</v>
          </cell>
          <cell r="I201">
            <v>5.4818167898275303E-5</v>
          </cell>
          <cell r="J201">
            <v>1.13821912371411E-4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6.1805388310111201E-4</v>
          </cell>
          <cell r="F202">
            <v>6.3212313461238532E-4</v>
          </cell>
          <cell r="G202">
            <v>6.5533197434205939E-4</v>
          </cell>
          <cell r="H202">
            <v>6.7597587456286385E-4</v>
          </cell>
          <cell r="I202">
            <v>9.6119453744344951E-4</v>
          </cell>
          <cell r="J202">
            <v>5.2631875106736044E-4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1.1340768038009723E-5</v>
          </cell>
          <cell r="G203">
            <v>2.0809605469034005</v>
          </cell>
          <cell r="H203">
            <v>2.6700634085986557</v>
          </cell>
          <cell r="I203">
            <v>3.5883450281707892</v>
          </cell>
          <cell r="J203">
            <v>4.8224366282032856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1.1340768038009723E-5</v>
          </cell>
          <cell r="G204">
            <v>2.0809605469034005</v>
          </cell>
          <cell r="H204">
            <v>2.6700634085986557</v>
          </cell>
          <cell r="I204">
            <v>3.5883450281707892</v>
          </cell>
          <cell r="J204">
            <v>4.8224366282032856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1.13407680380097E-5</v>
          </cell>
          <cell r="G205">
            <v>2.0809605469034</v>
          </cell>
          <cell r="H205">
            <v>2.6700634085986499</v>
          </cell>
          <cell r="I205">
            <v>3.58834502817079</v>
          </cell>
          <cell r="J205">
            <v>4.82243662820329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3.8994486398104803E-6</v>
          </cell>
          <cell r="G206">
            <v>0.66394666200585595</v>
          </cell>
          <cell r="H206">
            <v>0.105750278597119</v>
          </cell>
          <cell r="I206">
            <v>0.14212181685978501</v>
          </cell>
          <cell r="J206">
            <v>1.1228563803195799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3.8994486398104803E-6</v>
          </cell>
          <cell r="G207">
            <v>0.66395056145449605</v>
          </cell>
          <cell r="H207">
            <v>0.76970084005161499</v>
          </cell>
          <cell r="I207">
            <v>1.03441467919582</v>
          </cell>
          <cell r="J207">
            <v>1.39016728763772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0.96588178632644672</v>
          </cell>
          <cell r="F208">
            <v>2.6386657179533197E-4</v>
          </cell>
          <cell r="G208">
            <v>3.4036788716872548E-3</v>
          </cell>
          <cell r="H208">
            <v>7.5639533141819088E-3</v>
          </cell>
          <cell r="I208">
            <v>1.2114055929754853E-2</v>
          </cell>
          <cell r="J208">
            <v>1.893518659459343E-4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1.8035531557743778</v>
          </cell>
          <cell r="F209">
            <v>5.0703412121377834E-4</v>
          </cell>
          <cell r="G209">
            <v>6.8175561093616957E-3</v>
          </cell>
          <cell r="H209">
            <v>1.6177267467619948E-2</v>
          </cell>
          <cell r="I209">
            <v>2.563012826261693E-2</v>
          </cell>
          <cell r="J209">
            <v>3.9635641285122575E-4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207.157346431332</v>
          </cell>
          <cell r="F210">
            <v>8.7739204965804396E-2</v>
          </cell>
          <cell r="G210">
            <v>0.81350836096021595</v>
          </cell>
          <cell r="H210">
            <v>1.74200468758319</v>
          </cell>
          <cell r="I210">
            <v>2.7629910806776401</v>
          </cell>
          <cell r="J210">
            <v>5.0021510459304003E-2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3.6730025963002184</v>
          </cell>
          <cell r="F211">
            <v>1.555659662514264E-3</v>
          </cell>
          <cell r="G211">
            <v>1.4423907109223691E-2</v>
          </cell>
          <cell r="H211">
            <v>3.0886607935872144E-2</v>
          </cell>
          <cell r="I211">
            <v>4.8989203558114272E-2</v>
          </cell>
          <cell r="J211">
            <v>8.8690621381744793E-4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4.1064978263524299E-7</v>
          </cell>
          <cell r="G212">
            <v>3.4185686805775402E-4</v>
          </cell>
          <cell r="H212">
            <v>9.5344303304357203E-5</v>
          </cell>
          <cell r="I212">
            <v>4.1159448113779002E-7</v>
          </cell>
          <cell r="J212">
            <v>5.5423895450756902E-7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4.5084295303224595E-2</v>
          </cell>
          <cell r="F213">
            <v>8.9398511558133609E-5</v>
          </cell>
          <cell r="G213">
            <v>4.3090878658998133E-4</v>
          </cell>
          <cell r="H213">
            <v>5.2530904227925113E-4</v>
          </cell>
          <cell r="I213">
            <v>1.55854102024302E-3</v>
          </cell>
          <cell r="J213">
            <v>6.3293796343800654E-5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12.841920950281766</v>
          </cell>
          <cell r="F214">
            <v>16.032964122516525</v>
          </cell>
          <cell r="G214">
            <v>7.1768717162409068</v>
          </cell>
          <cell r="H214">
            <v>12.619038601190937</v>
          </cell>
          <cell r="I214">
            <v>13.084705725265451</v>
          </cell>
          <cell r="J214">
            <v>13.477044906207555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12.841920950281766</v>
          </cell>
          <cell r="F215">
            <v>16.032964122516525</v>
          </cell>
          <cell r="G215">
            <v>7.1768717162409068</v>
          </cell>
          <cell r="H215">
            <v>12.619038601190937</v>
          </cell>
          <cell r="I215">
            <v>13.084705725265451</v>
          </cell>
          <cell r="J215">
            <v>13.477044906207555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16.052401783358011</v>
          </cell>
          <cell r="F216">
            <v>20.041205748651475</v>
          </cell>
          <cell r="G216">
            <v>8.9710902370224481</v>
          </cell>
          <cell r="H216">
            <v>15.773798835058349</v>
          </cell>
          <cell r="I216">
            <v>16.355882768107467</v>
          </cell>
          <cell r="J216">
            <v>16.846306735854604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16.052401783358011</v>
          </cell>
          <cell r="F217">
            <v>20.041205748651475</v>
          </cell>
          <cell r="G217">
            <v>8.9710902370224481</v>
          </cell>
          <cell r="H217">
            <v>15.773798835058349</v>
          </cell>
          <cell r="I217">
            <v>16.355882768107467</v>
          </cell>
          <cell r="J217">
            <v>16.846306735854604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6.6537350076944289E-6</v>
          </cell>
          <cell r="F219">
            <v>1.0082343562281857E-4</v>
          </cell>
          <cell r="G219">
            <v>8.6655822508190919E-4</v>
          </cell>
          <cell r="H219">
            <v>6.5210897570592869E-4</v>
          </cell>
          <cell r="I219">
            <v>1.6511884965248521E-3</v>
          </cell>
          <cell r="J219">
            <v>5.8023763409371465E-4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6.6537350076944501E-6</v>
          </cell>
          <cell r="F220">
            <v>1.0075626477963239E-4</v>
          </cell>
          <cell r="G220">
            <v>8.656564995615343E-4</v>
          </cell>
          <cell r="H220">
            <v>6.5210897570592869E-4</v>
          </cell>
          <cell r="I220">
            <v>1.6511884965248582E-3</v>
          </cell>
          <cell r="J220">
            <v>5.8023763409371508E-4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5.2986157981347633E-6</v>
          </cell>
          <cell r="F221">
            <v>1.3266241527866819E-4</v>
          </cell>
          <cell r="G221">
            <v>1.1181396452656571E-3</v>
          </cell>
          <cell r="H221">
            <v>8.1513621963231532E-4</v>
          </cell>
          <cell r="I221">
            <v>1.9425747017876693E-3</v>
          </cell>
          <cell r="J221">
            <v>6.4470848232195529E-4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5.2986157981347633E-6</v>
          </cell>
          <cell r="F222">
            <v>1.3266241527866819E-4</v>
          </cell>
          <cell r="G222">
            <v>1.1181396452656571E-3</v>
          </cell>
          <cell r="H222">
            <v>8.1513621963231532E-4</v>
          </cell>
          <cell r="I222">
            <v>1.9425747017876693E-3</v>
          </cell>
          <cell r="J222">
            <v>6.4470848232195529E-4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1.0489437425409401E-3</v>
          </cell>
          <cell r="F223">
            <v>2.9414414899431299E-5</v>
          </cell>
          <cell r="G223">
            <v>2.32858301554278E-5</v>
          </cell>
          <cell r="H223">
            <v>1.1711180597517599E-5</v>
          </cell>
          <cell r="I223">
            <v>8.5506305470316594E-5</v>
          </cell>
          <cell r="J223">
            <v>1.2641880619320301E-4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1.0489437425409401E-3</v>
          </cell>
          <cell r="F224">
            <v>1.0764781189596842E-3</v>
          </cell>
          <cell r="G224">
            <v>1.0937788853867638E-3</v>
          </cell>
          <cell r="H224">
            <v>1.089485251800412E-3</v>
          </cell>
          <cell r="I224">
            <v>1.0640585778858944E-3</v>
          </cell>
          <cell r="J224">
            <v>5.9497505390951799E-4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3.1813830935031499E-4</v>
          </cell>
          <cell r="I225">
            <v>2.8063549418581475E-3</v>
          </cell>
          <cell r="J225">
            <v>3.9350439236915586E-4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1.5906915467515744E-4</v>
          </cell>
          <cell r="I226">
            <v>1.2615724050554983E-3</v>
          </cell>
          <cell r="J226">
            <v>1.5878247411386996E-4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3.4505770475688001E-2</v>
          </cell>
          <cell r="I227">
            <v>0.29041911691889799</v>
          </cell>
          <cell r="J227">
            <v>3.8936224087053301E-2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6.1180444105829717E-4</v>
          </cell>
          <cell r="I228">
            <v>5.1492751226754965E-3</v>
          </cell>
          <cell r="J228">
            <v>6.9035858310378246E-4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4.7801335117401099E-5</v>
          </cell>
          <cell r="I229">
            <v>6.7779912371065406E-5</v>
          </cell>
          <cell r="J229">
            <v>2.06086264759099E-7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4.7801335117401099E-5</v>
          </cell>
          <cell r="I230">
            <v>1.2327251891835876E-4</v>
          </cell>
          <cell r="J230">
            <v>5.9023817620196774E-5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4.0419725223934499E-4</v>
          </cell>
          <cell r="F231">
            <v>3.404675447603879E-4</v>
          </cell>
          <cell r="G231">
            <v>3.659661937104592E-2</v>
          </cell>
          <cell r="H231">
            <v>1.9135933706056353E-3</v>
          </cell>
          <cell r="I231">
            <v>0.17672222505683868</v>
          </cell>
          <cell r="J231">
            <v>0.10616604623694717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4.0419725223934445E-4</v>
          </cell>
          <cell r="F232">
            <v>3.4018948439000463E-4</v>
          </cell>
          <cell r="G232">
            <v>3.6549940009603266E-2</v>
          </cell>
          <cell r="H232">
            <v>1.9135933706056383E-3</v>
          </cell>
          <cell r="I232">
            <v>0.17672222505683893</v>
          </cell>
          <cell r="J232">
            <v>0.10616604623694718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4.9900895336456796E-4</v>
          </cell>
          <cell r="F233">
            <v>4.1419409338332879E-4</v>
          </cell>
          <cell r="G233">
            <v>4.356740401314968E-2</v>
          </cell>
          <cell r="H233">
            <v>2.1995326098909534E-3</v>
          </cell>
          <cell r="I233">
            <v>0.19002389791058913</v>
          </cell>
          <cell r="J233">
            <v>0.10723843054236683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4.9900895336456796E-4</v>
          </cell>
          <cell r="F234">
            <v>4.1419409338332879E-4</v>
          </cell>
          <cell r="G234">
            <v>4.356740401314968E-2</v>
          </cell>
          <cell r="H234">
            <v>2.1995326098909534E-3</v>
          </cell>
          <cell r="I234">
            <v>0.19002389791058913</v>
          </cell>
          <cell r="J234">
            <v>0.10723843054236683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1.46588561719435E-3</v>
          </cell>
          <cell r="F235">
            <v>2.34738426853848E-5</v>
          </cell>
          <cell r="G235">
            <v>8.32549504372055E-4</v>
          </cell>
          <cell r="H235">
            <v>7.0976857562187202E-6</v>
          </cell>
          <cell r="I235">
            <v>5.4530346763308696E-3</v>
          </cell>
          <cell r="J235">
            <v>2.0459001698160901E-5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1.4761992541618525E-3</v>
          </cell>
          <cell r="F236">
            <v>1.4970524651931802E-3</v>
          </cell>
          <cell r="G236">
            <v>2.3251596745247345E-3</v>
          </cell>
          <cell r="H236">
            <v>2.1013802516240015E-3</v>
          </cell>
          <cell r="I236">
            <v>5.2876269589721914E-2</v>
          </cell>
          <cell r="J236">
            <v>2.3970660312377257E-2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26.358776191469101</v>
          </cell>
          <cell r="F237">
            <v>201.77889731604799</v>
          </cell>
          <cell r="G237">
            <v>0.80549504900786395</v>
          </cell>
          <cell r="H237">
            <v>0.19653929333388001</v>
          </cell>
          <cell r="I237">
            <v>0.30259306968060201</v>
          </cell>
          <cell r="J237">
            <v>2.36684838305286E-4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0.35167644383547803</v>
          </cell>
          <cell r="F238">
            <v>2.6921160729805873</v>
          </cell>
          <cell r="G238">
            <v>1.0746843188184512E-2</v>
          </cell>
          <cell r="H238">
            <v>2.6222097434086015E-3</v>
          </cell>
          <cell r="I238">
            <v>4.0371697798692041E-3</v>
          </cell>
          <cell r="J238">
            <v>3.1578280281433325E-6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0.35764960911084231</v>
          </cell>
          <cell r="F239">
            <v>2.7378412118866828</v>
          </cell>
          <cell r="G239">
            <v>1.0929376512996804E-2</v>
          </cell>
          <cell r="H239">
            <v>2.6667475350594374E-3</v>
          </cell>
          <cell r="I239">
            <v>4.1057404298589116E-3</v>
          </cell>
          <cell r="J239">
            <v>3.2114632063132504E-6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66.745681773383438</v>
          </cell>
          <cell r="F240">
            <v>49.787883171034508</v>
          </cell>
          <cell r="G240">
            <v>68.500688958375108</v>
          </cell>
          <cell r="H240">
            <v>69.520139584845992</v>
          </cell>
          <cell r="I240">
            <v>68.995798648441522</v>
          </cell>
          <cell r="J240">
            <v>70.41780786642498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66.745681773383438</v>
          </cell>
          <cell r="F241">
            <v>49.787883171034508</v>
          </cell>
          <cell r="G241">
            <v>68.500688958375108</v>
          </cell>
          <cell r="H241">
            <v>69.520139584845992</v>
          </cell>
          <cell r="I241">
            <v>68.995798648441522</v>
          </cell>
          <cell r="J241">
            <v>70.41780786642498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6.6537346595460745E-6</v>
          </cell>
          <cell r="F243">
            <v>8.7380901938224865E-6</v>
          </cell>
          <cell r="G243">
            <v>9.0968584545981217E-6</v>
          </cell>
          <cell r="H243">
            <v>3.2983727782389402E-4</v>
          </cell>
          <cell r="I243">
            <v>6.2434098121276829E-4</v>
          </cell>
          <cell r="J243">
            <v>3.1543327566074803E-4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6.6537346595460567E-6</v>
          </cell>
          <cell r="F244">
            <v>8.743915587285009E-6</v>
          </cell>
          <cell r="G244">
            <v>9.1063343488216415E-6</v>
          </cell>
          <cell r="H244">
            <v>3.2983727782389402E-4</v>
          </cell>
          <cell r="I244">
            <v>6.2434098121276667E-4</v>
          </cell>
          <cell r="J244">
            <v>3.154332756607477E-4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5.2986153356601815E-6</v>
          </cell>
          <cell r="F245">
            <v>6.2866464562407226E-6</v>
          </cell>
          <cell r="G245">
            <v>6.7363396955492186E-6</v>
          </cell>
          <cell r="H245">
            <v>4.1229659728539983E-4</v>
          </cell>
          <cell r="I245">
            <v>7.3451880144122586E-4</v>
          </cell>
          <cell r="J245">
            <v>3.5048141740485312E-4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5.2986153356601815E-6</v>
          </cell>
          <cell r="F246">
            <v>6.2866464562407226E-6</v>
          </cell>
          <cell r="G246">
            <v>6.7363396955492186E-6</v>
          </cell>
          <cell r="H246">
            <v>4.1229659728539983E-4</v>
          </cell>
          <cell r="I246">
            <v>7.3451880144122586E-4</v>
          </cell>
          <cell r="J246">
            <v>3.5048141740485312E-4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7.6682697565624998E-4</v>
          </cell>
          <cell r="F247">
            <v>1.8129473589189399E-5</v>
          </cell>
          <cell r="G247">
            <v>2.75286768601911E-5</v>
          </cell>
          <cell r="H247">
            <v>2.1839788478278202E-5</v>
          </cell>
          <cell r="I247">
            <v>6.41470664853482E-5</v>
          </cell>
          <cell r="J247">
            <v>1.2717825570101701E-4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7.6682697565624998E-4</v>
          </cell>
          <cell r="F248">
            <v>7.8270340342638132E-4</v>
          </cell>
          <cell r="G248">
            <v>8.0443825169510018E-4</v>
          </cell>
          <cell r="H248">
            <v>8.1700039480803361E-4</v>
          </cell>
          <cell r="I248">
            <v>1.0826106517645424E-3</v>
          </cell>
          <cell r="J248">
            <v>5.9478229569499732E-4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2.2952490774093516E-3</v>
          </cell>
          <cell r="F249">
            <v>8.4611345177998019E-4</v>
          </cell>
          <cell r="G249">
            <v>9.3210504938533319E-4</v>
          </cell>
          <cell r="H249">
            <v>3.889213523597524E-4</v>
          </cell>
          <cell r="I249">
            <v>5.9620403836363348E-4</v>
          </cell>
          <cell r="J249">
            <v>4.3013124716133219E-4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55.817822752373367</v>
          </cell>
          <cell r="F250">
            <v>57.232343831980351</v>
          </cell>
          <cell r="G250">
            <v>54.13326865566809</v>
          </cell>
          <cell r="H250">
            <v>53.230291857987581</v>
          </cell>
          <cell r="I250">
            <v>37.330871255182196</v>
          </cell>
          <cell r="J250">
            <v>37.806738960040498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2.1460121618025805E-3</v>
          </cell>
          <cell r="F251">
            <v>5.8331980249975491E-4</v>
          </cell>
          <cell r="G251">
            <v>7.2752265973155192E-4</v>
          </cell>
          <cell r="H251">
            <v>2.9198274360434995E-4</v>
          </cell>
          <cell r="I251">
            <v>4.401971291263816E-4</v>
          </cell>
          <cell r="J251">
            <v>3.3838479044504395E-4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25.751161598949114</v>
          </cell>
          <cell r="F252">
            <v>57.231881137026164</v>
          </cell>
          <cell r="G252">
            <v>54.131626672001268</v>
          </cell>
          <cell r="H252">
            <v>24.388186936552977</v>
          </cell>
          <cell r="I252">
            <v>16.956044965116106</v>
          </cell>
          <cell r="J252">
            <v>17.061525444660699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30.07109858498637</v>
          </cell>
          <cell r="F253">
            <v>1.8903416929838663E-3</v>
          </cell>
          <cell r="G253">
            <v>3.299824859896135E-3</v>
          </cell>
          <cell r="H253">
            <v>28.842782252499063</v>
          </cell>
          <cell r="I253">
            <v>20.37586269123355</v>
          </cell>
          <cell r="J253">
            <v>20.745966566548766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1.30302224657021E-7</v>
          </cell>
          <cell r="F254">
            <v>1.3778088911574499E-7</v>
          </cell>
          <cell r="G254">
            <v>1.56909932797783E-7</v>
          </cell>
          <cell r="H254">
            <v>1.8472871038796999E-7</v>
          </cell>
          <cell r="I254">
            <v>3.5252880861046301E-7</v>
          </cell>
          <cell r="J254">
            <v>6.0474379927961698E-7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4.4927374055283051</v>
          </cell>
          <cell r="G255">
            <v>4.4927376312453235</v>
          </cell>
          <cell r="H255">
            <v>4.492737889791024</v>
          </cell>
          <cell r="I255">
            <v>4.4927384169311875</v>
          </cell>
          <cell r="J255">
            <v>4.4927390472098869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1.7077197931578668E-3</v>
          </cell>
          <cell r="I256">
            <v>7.5589925749922608</v>
          </cell>
          <cell r="J256">
            <v>7.2978845607168132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1.7077197931578668E-3</v>
          </cell>
          <cell r="I257">
            <v>7.5589925749922608</v>
          </cell>
          <cell r="J257">
            <v>7.2978845607168132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1.2012168394492301E-4</v>
          </cell>
          <cell r="I258">
            <v>0.216555694219603</v>
          </cell>
          <cell r="J258">
            <v>0.182952552858406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1.2012168394492301E-4</v>
          </cell>
          <cell r="I259">
            <v>0.26633674531826101</v>
          </cell>
          <cell r="J259">
            <v>0.25712747923209101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2.7859970238942305E-6</v>
          </cell>
          <cell r="I260">
            <v>1.4733925355350115</v>
          </cell>
          <cell r="J260">
            <v>1.473394022252599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2.7859970238942305E-6</v>
          </cell>
          <cell r="I261">
            <v>1.4733925355350115</v>
          </cell>
          <cell r="J261">
            <v>1.473394022252599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2.78599702389423E-6</v>
          </cell>
          <cell r="I262">
            <v>1.4733925355350099</v>
          </cell>
          <cell r="J262">
            <v>1.4733940222526001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8.9360844905633601E-7</v>
          </cell>
          <cell r="I263">
            <v>0.28853769491826398</v>
          </cell>
          <cell r="J263">
            <v>7.8478018182352396E-7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8.9360844905633601E-7</v>
          </cell>
          <cell r="I264">
            <v>0.42473595530277197</v>
          </cell>
          <cell r="J264">
            <v>0.42473674008295398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6.5070017852351629</v>
          </cell>
          <cell r="F265">
            <v>7.3027702715696332</v>
          </cell>
          <cell r="G265">
            <v>7.4118160918228604</v>
          </cell>
          <cell r="H265">
            <v>7.3981406390953284</v>
          </cell>
          <cell r="I265">
            <v>4.587189329361915</v>
          </cell>
          <cell r="J265">
            <v>4.6534341824976293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1689.29365988771</v>
          </cell>
          <cell r="F266">
            <v>1895.88445286299</v>
          </cell>
          <cell r="G266">
            <v>1924.19402136641</v>
          </cell>
          <cell r="H266">
            <v>1920.64371412028</v>
          </cell>
          <cell r="I266">
            <v>1190.88792450909</v>
          </cell>
          <cell r="J266">
            <v>1208.0858620686399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18.20359547292794</v>
          </cell>
          <cell r="F267">
            <v>20.429789362747705</v>
          </cell>
          <cell r="G267">
            <v>20.73484936817254</v>
          </cell>
          <cell r="H267">
            <v>20.696591746985767</v>
          </cell>
          <cell r="I267">
            <v>12.83284401410657</v>
          </cell>
          <cell r="J267">
            <v>13.018166617118963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1.1425789500683E-7</v>
          </cell>
          <cell r="G268">
            <v>3.6340711987987101E-7</v>
          </cell>
          <cell r="H268">
            <v>6.7314704956050506E-2</v>
          </cell>
          <cell r="I268">
            <v>9.4463708779611194E-8</v>
          </cell>
          <cell r="J268">
            <v>2.4077964679194399E-2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0.27650331806339362</v>
          </cell>
          <cell r="F269">
            <v>0.27650234432161924</v>
          </cell>
          <cell r="G269">
            <v>0.2765024239178267</v>
          </cell>
          <cell r="H269">
            <v>0.27599226093472012</v>
          </cell>
          <cell r="I269">
            <v>0.1822381728583628</v>
          </cell>
          <cell r="J269">
            <v>0.19175552328382639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0.436726227590508</v>
          </cell>
          <cell r="F270">
            <v>0.55206722561510402</v>
          </cell>
          <cell r="G270">
            <v>3.1611931104199846</v>
          </cell>
          <cell r="H270">
            <v>7.8334089253658412</v>
          </cell>
          <cell r="I270">
            <v>7.8334212301148547</v>
          </cell>
          <cell r="J270">
            <v>7.8334275044522945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0.436726227590508</v>
          </cell>
          <cell r="F271">
            <v>0.55206722561510402</v>
          </cell>
          <cell r="G271">
            <v>3.1611931104199846</v>
          </cell>
          <cell r="H271">
            <v>7.8334089253658412</v>
          </cell>
          <cell r="I271">
            <v>7.8334212301148547</v>
          </cell>
          <cell r="J271">
            <v>7.8334275044522945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3.9509495109602386</v>
          </cell>
          <cell r="F272">
            <v>2.2971728587009324</v>
          </cell>
          <cell r="G272">
            <v>3.1821493469076301</v>
          </cell>
          <cell r="H272">
            <v>1.3220043956190251</v>
          </cell>
          <cell r="I272">
            <v>3.0776994321851814</v>
          </cell>
          <cell r="J272">
            <v>22.912764939838404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3.9509495109602386</v>
          </cell>
          <cell r="F273">
            <v>2.2971728587009324</v>
          </cell>
          <cell r="G273">
            <v>3.1821493469076301</v>
          </cell>
          <cell r="H273">
            <v>1.3220043956190251</v>
          </cell>
          <cell r="I273">
            <v>3.0776994321851814</v>
          </cell>
          <cell r="J273">
            <v>22.912764939838404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1.5384652292827545</v>
          </cell>
          <cell r="F274">
            <v>1.3884652311588221</v>
          </cell>
          <cell r="G274">
            <v>1.1904358857092885</v>
          </cell>
          <cell r="H274">
            <v>0.92113721720423491</v>
          </cell>
          <cell r="I274">
            <v>0.55152000939097645</v>
          </cell>
          <cell r="J274">
            <v>0.33021897911939602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2.1978074704039368</v>
          </cell>
          <cell r="F275">
            <v>1.9835217587983178</v>
          </cell>
          <cell r="G275">
            <v>1.7006226938704121</v>
          </cell>
          <cell r="H275">
            <v>1.3159103102917651</v>
          </cell>
          <cell r="I275">
            <v>0.78788572770139442</v>
          </cell>
          <cell r="J275">
            <v>0.47174139874199406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0.195138343504171</v>
          </cell>
          <cell r="F276">
            <v>4.0412306288352301E-7</v>
          </cell>
          <cell r="G276">
            <v>4.6379899315113001E-7</v>
          </cell>
          <cell r="H276">
            <v>5.2783518219827695E-7</v>
          </cell>
          <cell r="I276">
            <v>1.9826371804627801E-2</v>
          </cell>
          <cell r="J276">
            <v>4.27634013698149E-2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0.195138343504171</v>
          </cell>
          <cell r="F277">
            <v>0.19513874762723399</v>
          </cell>
          <cell r="G277">
            <v>0.195139211426227</v>
          </cell>
          <cell r="H277">
            <v>0.19513973926140901</v>
          </cell>
          <cell r="I277">
            <v>8.81141849547524E-2</v>
          </cell>
          <cell r="J277">
            <v>6.2592349910364498E-2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0.21033046056238136</v>
          </cell>
          <cell r="J278">
            <v>6.7179671627267865E-4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19.096769085268502</v>
          </cell>
          <cell r="J279">
            <v>7.0858001076129204E-2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0.33859519654731429</v>
          </cell>
          <cell r="J280">
            <v>1.2563475368108023E-3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1.2872570523660899E-2</v>
          </cell>
          <cell r="J281">
            <v>1.6886681294922873E-4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1.2872570523660899E-2</v>
          </cell>
          <cell r="J282">
            <v>1.3403471433574101E-7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1.2872570523660899E-2</v>
          </cell>
          <cell r="J283">
            <v>1.6886681294920117E-4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1522.07780217244</v>
          </cell>
          <cell r="F284">
            <v>1357.8852707866699</v>
          </cell>
          <cell r="G284">
            <v>1547.17762661705</v>
          </cell>
          <cell r="H284">
            <v>1780.8469139362901</v>
          </cell>
          <cell r="I284">
            <v>1593.3748376507899</v>
          </cell>
          <cell r="J284">
            <v>831.84737300975996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27.207056987854074</v>
          </cell>
          <cell r="F285">
            <v>28.488389186919708</v>
          </cell>
          <cell r="G285">
            <v>27.348758133421619</v>
          </cell>
          <cell r="H285">
            <v>31.475012915262525</v>
          </cell>
          <cell r="I285">
            <v>28.23458029661959</v>
          </cell>
          <cell r="J285">
            <v>14.757136095812363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26.987195073979397</v>
          </cell>
          <cell r="F286">
            <v>24.075979978487123</v>
          </cell>
          <cell r="G286">
            <v>27.432227422288097</v>
          </cell>
          <cell r="H286">
            <v>31.575299892487337</v>
          </cell>
          <cell r="I286">
            <v>28.251326908701895</v>
          </cell>
          <cell r="J286">
            <v>14.749066897336148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0.3067781110616028</v>
          </cell>
          <cell r="F287">
            <v>4.5034187745614567</v>
          </cell>
          <cell r="G287">
            <v>3.18325782663248E-3</v>
          </cell>
          <cell r="H287">
            <v>1.5067309543390368E-4</v>
          </cell>
          <cell r="I287">
            <v>2.1201628216657812E-4</v>
          </cell>
          <cell r="J287">
            <v>3.5577270604824631E-4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7.1633174907521826E-4</v>
          </cell>
          <cell r="H288">
            <v>1.1660979724902872E-4</v>
          </cell>
          <cell r="I288">
            <v>7.3243680277405257E-2</v>
          </cell>
          <cell r="J288">
            <v>5.4865582796740954E-2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3.04693033779009E-7</v>
          </cell>
          <cell r="F289">
            <v>6.2259544658202996E-8</v>
          </cell>
          <cell r="G289">
            <v>7.9858230239266704E-8</v>
          </cell>
          <cell r="H289">
            <v>9.4310728707932901E-8</v>
          </cell>
          <cell r="I289">
            <v>1.85466742158323E-7</v>
          </cell>
          <cell r="J289">
            <v>3.1524687082139903E-7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2.2350525063181741</v>
          </cell>
          <cell r="F290">
            <v>2.2350525685777187</v>
          </cell>
          <cell r="G290">
            <v>2.235052648435949</v>
          </cell>
          <cell r="H290">
            <v>2.2350527427466775</v>
          </cell>
          <cell r="I290">
            <v>2.2350530704726617</v>
          </cell>
          <cell r="J290">
            <v>1.1208916865832526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2.3754768158494981E-4</v>
          </cell>
          <cell r="I291">
            <v>4.540758985562044E-4</v>
          </cell>
          <cell r="J291">
            <v>1.6509144612819916E-4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6.4127607744249489E-4</v>
          </cell>
          <cell r="I292">
            <v>1.1751554331455162E-3</v>
          </cell>
          <cell r="J292">
            <v>4.1030447983831996E-4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1.1686668299389247E-3</v>
          </cell>
          <cell r="I293">
            <v>2.1124337255823203E-3</v>
          </cell>
          <cell r="J293">
            <v>6.8301052166971096E-4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2.08149043437824E-5</v>
          </cell>
          <cell r="I294">
            <v>9.8960802932730898E-6</v>
          </cell>
          <cell r="J294">
            <v>4.46725910822612E-7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2.08149043437824E-5</v>
          </cell>
          <cell r="I295">
            <v>4.0040667238952684E-5</v>
          </cell>
          <cell r="J295">
            <v>1.4354034054772396E-5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14.322884189457469</v>
          </cell>
          <cell r="F296">
            <v>14.907562680020058</v>
          </cell>
          <cell r="G296">
            <v>14.494000179474476</v>
          </cell>
          <cell r="H296">
            <v>14.484467431829223</v>
          </cell>
          <cell r="I296">
            <v>17.21439579849072</v>
          </cell>
          <cell r="J296">
            <v>17.606038337560168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47.704426433604937</v>
          </cell>
          <cell r="F297">
            <v>1.8924215343425117E-3</v>
          </cell>
          <cell r="G297">
            <v>3.3187971620425565E-3</v>
          </cell>
          <cell r="H297">
            <v>1.0665717067148521E-3</v>
          </cell>
          <cell r="I297">
            <v>0.20322959229822424</v>
          </cell>
          <cell r="J297">
            <v>0.81392897224208338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22.17219211810837</v>
          </cell>
          <cell r="F298">
            <v>18.365193368397218</v>
          </cell>
          <cell r="G298">
            <v>18.892398866866561</v>
          </cell>
          <cell r="H298">
            <v>17.026647049706796</v>
          </cell>
          <cell r="I298">
            <v>18.595672192831376</v>
          </cell>
          <cell r="J298">
            <v>20.337837354905332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10.098198327245077</v>
          </cell>
          <cell r="F299">
            <v>14.998186380272234</v>
          </cell>
          <cell r="G299">
            <v>14.99905530128771</v>
          </cell>
          <cell r="H299">
            <v>15.183404550113076</v>
          </cell>
          <cell r="I299">
            <v>18.215621321711748</v>
          </cell>
          <cell r="J299">
            <v>18.949937411306426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23.197396860106736</v>
          </cell>
          <cell r="F300">
            <v>19.375153401707646</v>
          </cell>
          <cell r="G300">
            <v>19.747499361969119</v>
          </cell>
          <cell r="H300">
            <v>18.155776370190452</v>
          </cell>
          <cell r="I300">
            <v>19.684950935731848</v>
          </cell>
          <cell r="J300">
            <v>22.886428934635571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117.49509018695554</v>
          </cell>
          <cell r="F301">
            <v>67.647988251931494</v>
          </cell>
          <cell r="G301">
            <v>68.13627250675988</v>
          </cell>
          <cell r="H301">
            <v>64.85136197354629</v>
          </cell>
          <cell r="I301">
            <v>73.913869841063843</v>
          </cell>
          <cell r="J301">
            <v>80.594171010649575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2.10586546643646E-8</v>
          </cell>
          <cell r="F302">
            <v>2.1262375545474699E-8</v>
          </cell>
          <cell r="G302">
            <v>2.40393953456899E-8</v>
          </cell>
          <cell r="H302">
            <v>2.82361034888436E-8</v>
          </cell>
          <cell r="I302">
            <v>5.1615719665347302E-8</v>
          </cell>
          <cell r="J302">
            <v>7.92862693066093E-8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4.3300925211296812</v>
          </cell>
          <cell r="G303">
            <v>4.33009255660376</v>
          </cell>
          <cell r="H303">
            <v>4.3300925961783587</v>
          </cell>
          <cell r="I303">
            <v>4.3300926764036065</v>
          </cell>
          <cell r="J303">
            <v>4.3300927618359095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93.531887228061507</v>
          </cell>
          <cell r="F304">
            <v>98.057446038597405</v>
          </cell>
          <cell r="G304">
            <v>79.284745332852594</v>
          </cell>
          <cell r="H304">
            <v>320.23733368235798</v>
          </cell>
          <cell r="I304">
            <v>302.95299209296297</v>
          </cell>
          <cell r="J304">
            <v>0.362511170754238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0.59439957291266332</v>
          </cell>
          <cell r="F305">
            <v>0.62588139484765382</v>
          </cell>
          <cell r="G305">
            <v>0.50568050875876569</v>
          </cell>
          <cell r="H305">
            <v>2.0440117127581634</v>
          </cell>
          <cell r="I305">
            <v>1.9320138107582829</v>
          </cell>
          <cell r="J305">
            <v>2.273413057947613E-3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0.69257823754336112</v>
          </cell>
          <cell r="F306">
            <v>0.75021621045735076</v>
          </cell>
          <cell r="G306">
            <v>0.63153408608852546</v>
          </cell>
          <cell r="H306">
            <v>2.723822249157076</v>
          </cell>
          <cell r="I306">
            <v>2.8980207161374287</v>
          </cell>
          <cell r="J306">
            <v>3.4101195869214178E-3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1.6583667948237855</v>
          </cell>
          <cell r="F307">
            <v>1.7386071992659109</v>
          </cell>
          <cell r="G307">
            <v>1.4057578959725661</v>
          </cell>
          <cell r="H307">
            <v>5.6779669092616567</v>
          </cell>
          <cell r="I307">
            <v>5.3715069520028766</v>
          </cell>
          <cell r="J307">
            <v>6.4275030275574045E-3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2.7171463322241698E-2</v>
          </cell>
          <cell r="G308">
            <v>3.2696704783288899E-5</v>
          </cell>
          <cell r="H308">
            <v>0.11768039403045399</v>
          </cell>
          <cell r="I308">
            <v>1.88568956814238E-7</v>
          </cell>
          <cell r="J308">
            <v>6.4149965988270405E-8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4.7877032101043084E-2</v>
          </cell>
          <cell r="G309">
            <v>3.99909130963284E-2</v>
          </cell>
          <cell r="H309">
            <v>0.15591644732754842</v>
          </cell>
          <cell r="I309">
            <v>0.14629828079177343</v>
          </cell>
          <cell r="J309">
            <v>2.5482695396980559E-4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0.62578958119881667</v>
          </cell>
          <cell r="F310">
            <v>0.73757494291065839</v>
          </cell>
          <cell r="G310">
            <v>0.73633281044449073</v>
          </cell>
          <cell r="H310">
            <v>0.73427102348382955</v>
          </cell>
          <cell r="I310">
            <v>0.7301918574680637</v>
          </cell>
          <cell r="J310">
            <v>0.7261785249809245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0.62578958119881667</v>
          </cell>
          <cell r="F311">
            <v>0.73757494291065839</v>
          </cell>
          <cell r="G311">
            <v>0.73633281044449073</v>
          </cell>
          <cell r="H311">
            <v>0.73427102348382955</v>
          </cell>
          <cell r="I311">
            <v>0.7301918574680637</v>
          </cell>
          <cell r="J311">
            <v>0.7261785249809245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1.8337063741855506E-4</v>
          </cell>
          <cell r="F312">
            <v>9.5856383774218764E-4</v>
          </cell>
          <cell r="G312">
            <v>1.6220145161857525E-3</v>
          </cell>
          <cell r="H312">
            <v>6.5601833489640506E-4</v>
          </cell>
          <cell r="I312">
            <v>1.1310639340933665E-3</v>
          </cell>
          <cell r="J312">
            <v>5.9473784253246932E-2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1.8337063741855471E-4</v>
          </cell>
          <cell r="F313">
            <v>9.5920288030068026E-4</v>
          </cell>
          <cell r="G313">
            <v>1.6237041146401111E-3</v>
          </cell>
          <cell r="H313">
            <v>6.5601833489640506E-4</v>
          </cell>
          <cell r="I313">
            <v>1.1310639340933622E-3</v>
          </cell>
          <cell r="J313">
            <v>5.9473784253246884E-2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2.4449418326494526E-4</v>
          </cell>
          <cell r="F314">
            <v>1.2621090530267921E-3</v>
          </cell>
          <cell r="G314">
            <v>2.0951020834066615E-3</v>
          </cell>
          <cell r="H314">
            <v>8.2002291862107158E-4</v>
          </cell>
          <cell r="I314">
            <v>1.3306634518744866E-3</v>
          </cell>
          <cell r="J314">
            <v>6.6081982503607112E-2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2.4449418326494526E-4</v>
          </cell>
          <cell r="F315">
            <v>1.2621090530267921E-3</v>
          </cell>
          <cell r="G315">
            <v>2.0951020834066615E-3</v>
          </cell>
          <cell r="H315">
            <v>8.2002291862107158E-4</v>
          </cell>
          <cell r="I315">
            <v>1.3306634518744866E-3</v>
          </cell>
          <cell r="J315">
            <v>6.6081982503607112E-2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3.6812973755777799E-5</v>
          </cell>
          <cell r="F316">
            <v>2.4321655614584601E-6</v>
          </cell>
          <cell r="G316">
            <v>2.02245265415235E-6</v>
          </cell>
          <cell r="H316">
            <v>2.4448635662173201E-6</v>
          </cell>
          <cell r="I316">
            <v>1.16686599815775E-5</v>
          </cell>
          <cell r="J316">
            <v>4.5387196225246999E-2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2.0196037998556032E-4</v>
          </cell>
          <cell r="F317">
            <v>2.0305355754894383E-4</v>
          </cell>
          <cell r="G317">
            <v>2.033312060313496E-4</v>
          </cell>
          <cell r="H317">
            <v>1.2230957780164144E-4</v>
          </cell>
          <cell r="I317">
            <v>8.6786422954703859E-5</v>
          </cell>
          <cell r="J317">
            <v>4.545051892627347E-2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0.9293651587225995</v>
          </cell>
          <cell r="F318">
            <v>2.0717715004893749</v>
          </cell>
          <cell r="G318">
            <v>3.4635771800093862E-2</v>
          </cell>
          <cell r="H318">
            <v>1.3176784525081287</v>
          </cell>
          <cell r="I318">
            <v>2.95551063966E-2</v>
          </cell>
          <cell r="J318">
            <v>2.0763178996098391E-3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7.0503563765162647E-2</v>
          </cell>
          <cell r="F319">
            <v>0.17142893162360148</v>
          </cell>
          <cell r="G319">
            <v>3.3174299190673541E-3</v>
          </cell>
          <cell r="H319">
            <v>0.1711433176444829</v>
          </cell>
          <cell r="I319">
            <v>1.3332810137065127E-2</v>
          </cell>
          <cell r="J319">
            <v>9.3666224605006042E-4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21.631087146653901</v>
          </cell>
          <cell r="F320">
            <v>51.240303325631203</v>
          </cell>
          <cell r="G320">
            <v>1.0144960005883199</v>
          </cell>
          <cell r="H320">
            <v>47.890806824904097</v>
          </cell>
          <cell r="I320">
            <v>3.7591032805583202</v>
          </cell>
          <cell r="J320">
            <v>0.272804166610778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0.2935018608772586</v>
          </cell>
          <cell r="F321">
            <v>0.69525513331928335</v>
          </cell>
          <cell r="G321">
            <v>1.3765210320058591E-2</v>
          </cell>
          <cell r="H321">
            <v>0.64980741960521182</v>
          </cell>
          <cell r="I321">
            <v>5.1005471920737032E-2</v>
          </cell>
          <cell r="J321">
            <v>3.7015490720594055E-3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6.6372751757812097E-3</v>
          </cell>
          <cell r="G322">
            <v>5.7578950277458396E-4</v>
          </cell>
          <cell r="H322">
            <v>1.66372919344576E-2</v>
          </cell>
          <cell r="I322">
            <v>2.5906394739505499E-6</v>
          </cell>
          <cell r="J322">
            <v>5.2120276970061302E-5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8.3052137823280067E-3</v>
          </cell>
          <cell r="F323">
            <v>7.5699777146285268E-3</v>
          </cell>
          <cell r="G323">
            <v>8.145349800427526E-3</v>
          </cell>
          <cell r="H323">
            <v>2.4782302921961399E-2</v>
          </cell>
          <cell r="I323">
            <v>1.1643691620677689E-2</v>
          </cell>
          <cell r="J323">
            <v>1.2856148140477896E-4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29.714401780668702</v>
          </cell>
          <cell r="F324">
            <v>29.714389601244214</v>
          </cell>
          <cell r="G324">
            <v>26.109553147970054</v>
          </cell>
          <cell r="H324">
            <v>29.714387522592684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89.58058072193559</v>
          </cell>
          <cell r="F325">
            <v>89.580544004389424</v>
          </cell>
          <cell r="G325">
            <v>78.71297395281978</v>
          </cell>
          <cell r="H325">
            <v>89.580537737838483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1.0099999246552878</v>
          </cell>
          <cell r="G326">
            <v>1.0099998678275255</v>
          </cell>
          <cell r="H326">
            <v>1.0099998500204714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2651.0143959181501</v>
          </cell>
          <cell r="F327">
            <v>2731.8383052486402</v>
          </cell>
          <cell r="G327">
            <v>2702.2672247884302</v>
          </cell>
          <cell r="H327">
            <v>2611.2986343431899</v>
          </cell>
          <cell r="I327">
            <v>2267.1155294299701</v>
          </cell>
          <cell r="J327">
            <v>1214.4165488277799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47.165358893697253</v>
          </cell>
          <cell r="F328">
            <v>48.283003382296954</v>
          </cell>
          <cell r="G328">
            <v>47.761195930220246</v>
          </cell>
          <cell r="H328">
            <v>46.152700583600364</v>
          </cell>
          <cell r="I328">
            <v>40.161804743656283</v>
          </cell>
          <cell r="J328">
            <v>21.545347754841398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47.003801346066425</v>
          </cell>
          <cell r="F329">
            <v>48.436849383841128</v>
          </cell>
          <cell r="G329">
            <v>47.912539446603425</v>
          </cell>
          <cell r="H329">
            <v>46.299621176297798</v>
          </cell>
          <cell r="I329">
            <v>40.197083855141265</v>
          </cell>
          <cell r="J329">
            <v>21.532208312549308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0.312232927030615</v>
          </cell>
          <cell r="F330">
            <v>3.9982683139905311E-4</v>
          </cell>
          <cell r="G330">
            <v>4.0023472434239657E-4</v>
          </cell>
          <cell r="H330">
            <v>4.0059039394294336E-4</v>
          </cell>
          <cell r="I330">
            <v>4.027735995664549E-4</v>
          </cell>
          <cell r="J330">
            <v>4.1292258225161089E-4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8.3510096042623959E-4</v>
          </cell>
          <cell r="H331">
            <v>1.1913823499062872E-4</v>
          </cell>
          <cell r="I331">
            <v>9.2619803041471077E-2</v>
          </cell>
          <cell r="J331">
            <v>8.155570967906374E-2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4.2351193494298001E-7</v>
          </cell>
          <cell r="F332">
            <v>4.74611698609165E-8</v>
          </cell>
          <cell r="G332">
            <v>7.2627604756473796E-8</v>
          </cell>
          <cell r="H332">
            <v>7.1916208834042301E-8</v>
          </cell>
          <cell r="I332">
            <v>1.03252549466311E-7</v>
          </cell>
          <cell r="J332">
            <v>2.34031076668035E-7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3.0972404309078549</v>
          </cell>
          <cell r="F333">
            <v>3.0972404783690251</v>
          </cell>
          <cell r="G333">
            <v>3.0972405509966299</v>
          </cell>
          <cell r="H333">
            <v>3.0972406229128384</v>
          </cell>
          <cell r="I333">
            <v>3.097240841740232</v>
          </cell>
          <cell r="J333">
            <v>1.5532833164116084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8.8124324482048606E-3</v>
          </cell>
          <cell r="I334">
            <v>2.8028250302424701E-2</v>
          </cell>
          <cell r="J334">
            <v>1.8735156167192599E-2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6.5624496954717009E-5</v>
          </cell>
          <cell r="I335">
            <v>2.1866010874232035E-4</v>
          </cell>
          <cell r="J335">
            <v>1.4948262899355775E-4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7.349943658928314E-5</v>
          </cell>
          <cell r="I336">
            <v>2.3177971526685951E-4</v>
          </cell>
          <cell r="J336">
            <v>1.4948262899355775E-4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1.5624880227313578E-4</v>
          </cell>
          <cell r="I337">
            <v>4.9695479259618234E-4</v>
          </cell>
          <cell r="J337">
            <v>3.3218361998568416E-4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5.6903888057015996E-6</v>
          </cell>
          <cell r="I338">
            <v>1.4327801119672201E-7</v>
          </cell>
          <cell r="J338">
            <v>8.1160396302490898E-7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5.6903888057015996E-6</v>
          </cell>
          <cell r="I339">
            <v>1.9307767863900207E-5</v>
          </cell>
          <cell r="J339">
            <v>1.3154391365681478E-5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3.3310348532607714E-4</v>
          </cell>
          <cell r="I340">
            <v>0.12213210960656679</v>
          </cell>
          <cell r="J340">
            <v>7.4337980372482126E-2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4.4563844658488674E-4</v>
          </cell>
          <cell r="I341">
            <v>0.20355351601094465</v>
          </cell>
          <cell r="J341">
            <v>0.14867596074496423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8.9667056796753825E-4</v>
          </cell>
          <cell r="I342">
            <v>0.37009405555230479</v>
          </cell>
          <cell r="J342">
            <v>0.24779059488571603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6.08442086868218E-5</v>
          </cell>
          <cell r="I343">
            <v>2.3929277612579299E-2</v>
          </cell>
          <cell r="J343">
            <v>4.0838541823942601E-7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6.08442086868218E-5</v>
          </cell>
          <cell r="I344">
            <v>2.4036301133163556E-2</v>
          </cell>
          <cell r="J344">
            <v>1.7394310693409652E-2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6.1402164970297299</v>
          </cell>
          <cell r="F345">
            <v>12.992618074884925</v>
          </cell>
          <cell r="G345">
            <v>16.368786279553554</v>
          </cell>
          <cell r="H345">
            <v>26.640686167987962</v>
          </cell>
          <cell r="I345">
            <v>24.514102482377599</v>
          </cell>
          <cell r="J345">
            <v>22.343903362742758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5.6678921511043665</v>
          </cell>
          <cell r="F346">
            <v>12.990802085755432</v>
          </cell>
          <cell r="G346">
            <v>16.365600948664149</v>
          </cell>
          <cell r="H346">
            <v>18.72761106858561</v>
          </cell>
          <cell r="I346">
            <v>12.797803501829492</v>
          </cell>
          <cell r="J346">
            <v>10.252740467081338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0.47232434592536343</v>
          </cell>
          <cell r="F347">
            <v>1.8159891294894531E-3</v>
          </cell>
          <cell r="G347">
            <v>3.1853308894198812E-3</v>
          </cell>
          <cell r="H347">
            <v>7.9130750994023646</v>
          </cell>
          <cell r="I347">
            <v>11.716298980548114</v>
          </cell>
          <cell r="J347">
            <v>12.091162895661435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6.9653554247872194E-8</v>
          </cell>
          <cell r="F348">
            <v>7.4732060040841801E-8</v>
          </cell>
          <cell r="G348">
            <v>2.7861762860220698E-7</v>
          </cell>
          <cell r="H348">
            <v>2.2186535649111399E-7</v>
          </cell>
          <cell r="I348">
            <v>1.04171571112433E-7</v>
          </cell>
          <cell r="J348">
            <v>1.66942856421378E-7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0.86351882892077625</v>
          </cell>
          <cell r="G349">
            <v>0.86351895065943129</v>
          </cell>
          <cell r="H349">
            <v>0.86351935134501423</v>
          </cell>
          <cell r="I349">
            <v>0.86351961881323069</v>
          </cell>
          <cell r="J349">
            <v>0.86351979635903842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1.8342797234572445E-4</v>
          </cell>
          <cell r="G350">
            <v>6.6733891599173563E-3</v>
          </cell>
          <cell r="H350">
            <v>3.1123779901400992E-3</v>
          </cell>
          <cell r="I350">
            <v>5.6311645783217464E-2</v>
          </cell>
          <cell r="J350">
            <v>0.16306558080189387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1.8357790070115402E-4</v>
          </cell>
          <cell r="G351">
            <v>6.6819120068648827E-3</v>
          </cell>
          <cell r="H351">
            <v>3.1123779901400949E-3</v>
          </cell>
          <cell r="I351">
            <v>5.6311645783217408E-2</v>
          </cell>
          <cell r="J351">
            <v>0.16306558080189387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2.2333077962427838E-4</v>
          </cell>
          <cell r="G352">
            <v>7.9546571510274861E-3</v>
          </cell>
          <cell r="H352">
            <v>3.5774459656799044E-3</v>
          </cell>
          <cell r="I352">
            <v>6.0550156756145765E-2</v>
          </cell>
          <cell r="J352">
            <v>0.16471270788070819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2.2333077962427838E-4</v>
          </cell>
          <cell r="G353">
            <v>7.9546571510274861E-3</v>
          </cell>
          <cell r="H353">
            <v>3.5774459656799044E-3</v>
          </cell>
          <cell r="I353">
            <v>6.0550156756145765E-2</v>
          </cell>
          <cell r="J353">
            <v>0.16471270788070819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1.3240933194745301E-3</v>
          </cell>
          <cell r="F354">
            <v>1.6892602671790199E-5</v>
          </cell>
          <cell r="G354">
            <v>2.8338356725628798E-5</v>
          </cell>
          <cell r="H354">
            <v>9.1364869024726205E-6</v>
          </cell>
          <cell r="I354">
            <v>6.7353085641951704E-3</v>
          </cell>
          <cell r="J354">
            <v>3.4149567743146599E-2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1.3240933194745301E-3</v>
          </cell>
          <cell r="F355">
            <v>1.3392278676205643E-3</v>
          </cell>
          <cell r="G355">
            <v>1.3632232035866107E-3</v>
          </cell>
          <cell r="H355">
            <v>1.3585052682628565E-3</v>
          </cell>
          <cell r="I355">
            <v>1.2611639096629004E-2</v>
          </cell>
          <cell r="J355">
            <v>4.1516829954347946E-2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4.3412325216840204E-6</v>
          </cell>
          <cell r="F356">
            <v>8.8038981197445362E-6</v>
          </cell>
          <cell r="G356">
            <v>8.9925530783304533E-6</v>
          </cell>
          <cell r="H356">
            <v>3.807235548147192E-4</v>
          </cell>
          <cell r="I356">
            <v>1.7263667968007276E-3</v>
          </cell>
          <cell r="J356">
            <v>5.072511508047676E-3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4.3412325216840263E-6</v>
          </cell>
          <cell r="F357">
            <v>8.8110941539675773E-6</v>
          </cell>
          <cell r="G357">
            <v>9.0040378204483677E-6</v>
          </cell>
          <cell r="H357">
            <v>3.8072355481471866E-4</v>
          </cell>
          <cell r="I357">
            <v>1.7263667968007246E-3</v>
          </cell>
          <cell r="J357">
            <v>5.0725115080476751E-3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4.3412325216840263E-6</v>
          </cell>
          <cell r="F358">
            <v>8.8110941539675773E-6</v>
          </cell>
          <cell r="G358">
            <v>9.0040378204483677E-6</v>
          </cell>
          <cell r="H358">
            <v>4.376132814020301E-4</v>
          </cell>
          <cell r="I358">
            <v>1.8563083836838463E-3</v>
          </cell>
          <cell r="J358">
            <v>5.1237489980254019E-3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4.3412325216840263E-6</v>
          </cell>
          <cell r="F359">
            <v>8.8110941539675773E-6</v>
          </cell>
          <cell r="G359">
            <v>9.0040378204483677E-6</v>
          </cell>
          <cell r="H359">
            <v>4.376132814020301E-4</v>
          </cell>
          <cell r="I359">
            <v>1.8563083836838463E-3</v>
          </cell>
          <cell r="J359">
            <v>5.1237489980254019E-3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6.1794958029074505E-4</v>
          </cell>
          <cell r="F360">
            <v>1.5895925334221901E-5</v>
          </cell>
          <cell r="G360">
            <v>2.77444148929125E-5</v>
          </cell>
          <cell r="H360">
            <v>2.7381962917856298E-5</v>
          </cell>
          <cell r="I360">
            <v>5.4841890222453397E-5</v>
          </cell>
          <cell r="J360">
            <v>1.1525134033350699E-4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6.1794958029074505E-4</v>
          </cell>
          <cell r="F361">
            <v>6.3201551518483532E-4</v>
          </cell>
          <cell r="G361">
            <v>6.5520005839609448E-4</v>
          </cell>
          <cell r="H361">
            <v>6.757937300444929E-4</v>
          </cell>
          <cell r="I361">
            <v>9.6091551897862994E-4</v>
          </cell>
          <cell r="J361">
            <v>5.2765277542617898E-4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213.780588366844</v>
          </cell>
          <cell r="F362">
            <v>1.9286105687469499E-2</v>
          </cell>
          <cell r="G362">
            <v>5.5236913325096101E-2</v>
          </cell>
          <cell r="H362">
            <v>2.7068877175889301E-2</v>
          </cell>
          <cell r="I362">
            <v>4.7015966922162797E-2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2.7300026415870202</v>
          </cell>
          <cell r="F363">
            <v>2.462857824227227E-4</v>
          </cell>
          <cell r="G363">
            <v>7.0538172077560602E-4</v>
          </cell>
          <cell r="H363">
            <v>3.4567266728710035E-4</v>
          </cell>
          <cell r="I363">
            <v>6.0039929197883862E-4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2.7763712774914793</v>
          </cell>
          <cell r="F364">
            <v>2.5046890503207104E-4</v>
          </cell>
          <cell r="G364">
            <v>7.1736251071553348E-4</v>
          </cell>
          <cell r="H364">
            <v>3.5154385942713428E-4</v>
          </cell>
          <cell r="I364">
            <v>6.1059697301510158E-4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0.24063386369905501</v>
          </cell>
          <cell r="G365">
            <v>0.62672611274488499</v>
          </cell>
          <cell r="H365">
            <v>0.51795271726035297</v>
          </cell>
          <cell r="I365">
            <v>6.7173477190641799</v>
          </cell>
          <cell r="J365">
            <v>4.6365625495198399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1.22950083868811E-3</v>
          </cell>
          <cell r="G366">
            <v>2.9351066092213772E-3</v>
          </cell>
          <cell r="H366">
            <v>2.6770677700637671E-3</v>
          </cell>
          <cell r="I366">
            <v>3.6190058186381803E-2</v>
          </cell>
          <cell r="J366">
            <v>2.5422088168055645E-2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2.6449813444697312E-3</v>
          </cell>
          <cell r="G367">
            <v>6.2210765372462326E-3</v>
          </cell>
          <cell r="H367">
            <v>5.5326067247984624E-3</v>
          </cell>
          <cell r="I367">
            <v>7.2973396015163366E-2</v>
          </cell>
          <cell r="J367">
            <v>5.002410897585139E-2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4.2665578670045244E-3</v>
          </cell>
          <cell r="G368">
            <v>1.1112165119590152E-2</v>
          </cell>
          <cell r="H368">
            <v>9.1835588166729199E-3</v>
          </cell>
          <cell r="I368">
            <v>0.1191019099124855</v>
          </cell>
          <cell r="J368">
            <v>8.2208555842550352E-2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1.42248107076792E-4</v>
          </cell>
          <cell r="G369">
            <v>7.5500001471984907E-5</v>
          </cell>
          <cell r="H369">
            <v>6.1467042487246997E-7</v>
          </cell>
          <cell r="I369">
            <v>3.2276037938665001E-7</v>
          </cell>
          <cell r="J369">
            <v>4.3845750424287297E-5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1.42248107076792E-4</v>
          </cell>
          <cell r="G370">
            <v>2.1772456762606952E-4</v>
          </cell>
          <cell r="H370">
            <v>2.1826825627637919E-4</v>
          </cell>
          <cell r="I370">
            <v>2.6872804856391116E-3</v>
          </cell>
          <cell r="J370">
            <v>2.0664088991750509E-3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26.492981035702247</v>
          </cell>
          <cell r="F371">
            <v>2.0721288837387831E-4</v>
          </cell>
          <cell r="G371">
            <v>2.2303580001406775E-4</v>
          </cell>
          <cell r="H371">
            <v>1.344447348897514E-4</v>
          </cell>
          <cell r="I371">
            <v>3.8826888604650422E-4</v>
          </cell>
          <cell r="J371">
            <v>1.359434062101849E-4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26.492981035702247</v>
          </cell>
          <cell r="F372">
            <v>2.0721288837387831E-4</v>
          </cell>
          <cell r="G372">
            <v>2.2303580001406775E-4</v>
          </cell>
          <cell r="H372">
            <v>1.344447348897514E-4</v>
          </cell>
          <cell r="I372">
            <v>3.8826888604650422E-4</v>
          </cell>
          <cell r="J372">
            <v>1.359434062101849E-4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6.30219575031758E-7</v>
          </cell>
          <cell r="F373">
            <v>5.2771565546863303E-7</v>
          </cell>
          <cell r="G373">
            <v>6.5021682004127397E-7</v>
          </cell>
          <cell r="H373">
            <v>7.2833216297734205E-7</v>
          </cell>
          <cell r="I373">
            <v>1.09720339921533E-6</v>
          </cell>
          <cell r="J373">
            <v>1.6367267438796099E-6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4.0262196964139552</v>
          </cell>
          <cell r="F374">
            <v>2.4064024374936821E-4</v>
          </cell>
          <cell r="G374">
            <v>2.3634659699922622E-4</v>
          </cell>
          <cell r="H374">
            <v>2.3278898433254369E-4</v>
          </cell>
          <cell r="I374">
            <v>2.3230350744363193E-4</v>
          </cell>
          <cell r="J374">
            <v>1.1779413682866391E-4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1.7872417888983266E-3</v>
          </cell>
          <cell r="F375">
            <v>1.4317081802755769E-3</v>
          </cell>
          <cell r="G375">
            <v>1.7858091256497896E-3</v>
          </cell>
          <cell r="H375">
            <v>9.337671068851385E-4</v>
          </cell>
          <cell r="I375">
            <v>5.9311168867407296E-2</v>
          </cell>
          <cell r="J375">
            <v>1.5196901704324615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1.7872417888983218E-3</v>
          </cell>
          <cell r="F376">
            <v>1.4317081802755721E-3</v>
          </cell>
          <cell r="G376">
            <v>1.7858091256497833E-3</v>
          </cell>
          <cell r="H376">
            <v>9.3376710688513492E-4</v>
          </cell>
          <cell r="I376">
            <v>5.9311168867407137E-2</v>
          </cell>
          <cell r="J376">
            <v>1.5196901704324581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2.0619111638826375E-3</v>
          </cell>
          <cell r="F377">
            <v>1.6518564084407187E-3</v>
          </cell>
          <cell r="G377">
            <v>2.0602588014629205E-3</v>
          </cell>
          <cell r="H377">
            <v>1.0775559763008967E-3</v>
          </cell>
          <cell r="I377">
            <v>6.8407637478703612E-2</v>
          </cell>
          <cell r="J377">
            <v>1.7527356754999472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2.0619111638826375E-3</v>
          </cell>
          <cell r="F378">
            <v>1.6518564084407187E-3</v>
          </cell>
          <cell r="G378">
            <v>2.0602588014629205E-3</v>
          </cell>
          <cell r="H378">
            <v>1.0775559763008967E-3</v>
          </cell>
          <cell r="I378">
            <v>6.8407637478703612E-2</v>
          </cell>
          <cell r="J378">
            <v>1.7527356754999472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3.0606882726432198E-4</v>
          </cell>
          <cell r="F379">
            <v>4.9213363522805298E-7</v>
          </cell>
          <cell r="G379">
            <v>8.9907971109082796E-7</v>
          </cell>
          <cell r="H379">
            <v>1.1247977322030601E-6</v>
          </cell>
          <cell r="I379">
            <v>0.233965769050687</v>
          </cell>
          <cell r="J379">
            <v>0.86172907267987098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3.0606882726432198E-4</v>
          </cell>
          <cell r="F380">
            <v>3.0647889922419977E-4</v>
          </cell>
          <cell r="G380">
            <v>3.0716437764108969E-4</v>
          </cell>
          <cell r="H380">
            <v>2.2574431628237621E-4</v>
          </cell>
          <cell r="I380">
            <v>0.23471508510241174</v>
          </cell>
          <cell r="J380">
            <v>0.97919532831540312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0.1408053777677041</v>
          </cell>
          <cell r="H381">
            <v>0.1558469539045024</v>
          </cell>
          <cell r="I381">
            <v>1.421249590503765</v>
          </cell>
          <cell r="J381">
            <v>5.8670014421446028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0.1408053777677041</v>
          </cell>
          <cell r="H382">
            <v>0.1558469539045024</v>
          </cell>
          <cell r="I382">
            <v>1.421249590503765</v>
          </cell>
          <cell r="J382">
            <v>5.8670014421446028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0.14080537776770399</v>
          </cell>
          <cell r="H383">
            <v>0.15584695390450201</v>
          </cell>
          <cell r="I383">
            <v>1.4212495905037701</v>
          </cell>
          <cell r="J383">
            <v>5.8670014421446099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4.4925359099826402E-2</v>
          </cell>
          <cell r="H384">
            <v>7.7262394741662995E-7</v>
          </cell>
          <cell r="I384">
            <v>0.17054092067643301</v>
          </cell>
          <cell r="J384">
            <v>1.3659639364960201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4.4925359099826402E-2</v>
          </cell>
          <cell r="H385">
            <v>4.4926131723773903E-2</v>
          </cell>
          <cell r="I385">
            <v>0.40970480792622799</v>
          </cell>
          <cell r="J385">
            <v>1.69128541180775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4.3226776407647667E-2</v>
          </cell>
          <cell r="F386">
            <v>1.1527653932809598E-4</v>
          </cell>
          <cell r="G386">
            <v>1.9291959794321954E-3</v>
          </cell>
          <cell r="H386">
            <v>9.5244831285482556E-3</v>
          </cell>
          <cell r="I386">
            <v>4.9358800270136068E-2</v>
          </cell>
          <cell r="J386">
            <v>3.3123626544118857E-2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4.3226776407647757E-2</v>
          </cell>
          <cell r="F387">
            <v>1.1519973950176163E-4</v>
          </cell>
          <cell r="G387">
            <v>1.9271884914203029E-3</v>
          </cell>
          <cell r="H387">
            <v>9.5244831285482556E-3</v>
          </cell>
          <cell r="I387">
            <v>4.9358800270136234E-2</v>
          </cell>
          <cell r="J387">
            <v>3.3123626544118878E-2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5.7635701876808325E-2</v>
          </cell>
          <cell r="F388">
            <v>1.5167965693608997E-4</v>
          </cell>
          <cell r="G388">
            <v>2.4892851347888163E-3</v>
          </cell>
          <cell r="H388">
            <v>1.1905603910671293E-2</v>
          </cell>
          <cell r="I388">
            <v>5.8069176788397049E-2</v>
          </cell>
          <cell r="J388">
            <v>3.680402949346178E-2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5.7635701876808325E-2</v>
          </cell>
          <cell r="F389">
            <v>1.5167965693608997E-4</v>
          </cell>
          <cell r="G389">
            <v>2.4892851347888163E-3</v>
          </cell>
          <cell r="H389">
            <v>1.1905603910671293E-2</v>
          </cell>
          <cell r="I389">
            <v>5.8069176788397049E-2</v>
          </cell>
          <cell r="J389">
            <v>3.680402949346178E-2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3.3096238904802202E-3</v>
          </cell>
          <cell r="F390">
            <v>1.6614048438987099E-5</v>
          </cell>
          <cell r="G390">
            <v>2.6580555278035798E-4</v>
          </cell>
          <cell r="H390">
            <v>6.7901378205410801E-4</v>
          </cell>
          <cell r="I390">
            <v>8.65633545466229E-5</v>
          </cell>
          <cell r="J390">
            <v>3.92920818957186E-3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3.3096238904802202E-3</v>
          </cell>
          <cell r="F391">
            <v>3.3200007243823679E-3</v>
          </cell>
          <cell r="G391">
            <v>3.5737151574442034E-3</v>
          </cell>
          <cell r="H391">
            <v>4.2286392020171376E-3</v>
          </cell>
          <cell r="I391">
            <v>2.1303042468667696E-2</v>
          </cell>
          <cell r="J391">
            <v>1.2955744770586771E-2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1.030383171366851E-5</v>
          </cell>
          <cell r="G392">
            <v>3.8190734453958548</v>
          </cell>
          <cell r="H392">
            <v>4.9002215679030403</v>
          </cell>
          <cell r="I392">
            <v>6.5854891462392171</v>
          </cell>
          <cell r="J392">
            <v>8.8503471940907623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1.030383171366851E-5</v>
          </cell>
          <cell r="G393">
            <v>3.8190734453958548</v>
          </cell>
          <cell r="H393">
            <v>4.9002215679030403</v>
          </cell>
          <cell r="I393">
            <v>6.5854891462392171</v>
          </cell>
          <cell r="J393">
            <v>8.8503471940907623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1.03038317136685E-5</v>
          </cell>
          <cell r="G394">
            <v>3.8190734453958601</v>
          </cell>
          <cell r="H394">
            <v>4.9002215679030403</v>
          </cell>
          <cell r="I394">
            <v>6.5854891462392198</v>
          </cell>
          <cell r="J394">
            <v>8.8503471940907694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3.5429048919822699E-6</v>
          </cell>
          <cell r="G395">
            <v>1.218509261546</v>
          </cell>
          <cell r="H395">
            <v>0.194077593077424</v>
          </cell>
          <cell r="I395">
            <v>0.26082596856332102</v>
          </cell>
          <cell r="J395">
            <v>2.06071829719559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3.5429048919822699E-6</v>
          </cell>
          <cell r="G396">
            <v>1.2185128044508999</v>
          </cell>
          <cell r="H396">
            <v>1.4125903975283201</v>
          </cell>
          <cell r="I396">
            <v>1.8984039203220799</v>
          </cell>
          <cell r="J396">
            <v>2.55129643462022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8.4404697776497155</v>
          </cell>
          <cell r="F397">
            <v>1.692292512226717E-4</v>
          </cell>
          <cell r="G397">
            <v>0.43663971060142076</v>
          </cell>
          <cell r="H397">
            <v>2.8113816564447985E-2</v>
          </cell>
          <cell r="I397">
            <v>0.10176590324535957</v>
          </cell>
          <cell r="J397">
            <v>2.1633769717584128E-2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8.4404697776496906</v>
          </cell>
          <cell r="F398">
            <v>1.693420707234864E-4</v>
          </cell>
          <cell r="G398">
            <v>0.43709454363329681</v>
          </cell>
          <cell r="H398">
            <v>2.8113816564447985E-2</v>
          </cell>
          <cell r="I398">
            <v>0.10176590324535914</v>
          </cell>
          <cell r="J398">
            <v>2.1633769717584093E-2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11.253959703532953</v>
          </cell>
          <cell r="F399">
            <v>2.2281851411602222E-4</v>
          </cell>
          <cell r="G399">
            <v>0.56399295952683148</v>
          </cell>
          <cell r="H399">
            <v>3.5142270705563014E-2</v>
          </cell>
          <cell r="I399">
            <v>0.11972459205336475</v>
          </cell>
          <cell r="J399">
            <v>2.4037521908430635E-2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11.253959703532953</v>
          </cell>
          <cell r="F400">
            <v>2.2281851411602222E-4</v>
          </cell>
          <cell r="G400">
            <v>0.56399295952683148</v>
          </cell>
          <cell r="H400">
            <v>3.5142270705563014E-2</v>
          </cell>
          <cell r="I400">
            <v>0.11972459205336475</v>
          </cell>
          <cell r="J400">
            <v>2.4037521908430635E-2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0.53461271927203402</v>
          </cell>
          <cell r="F401">
            <v>1.07709529761875E-5</v>
          </cell>
          <cell r="G401">
            <v>1.3508453310935499E-5</v>
          </cell>
          <cell r="H401">
            <v>1.1808033989169301E-5</v>
          </cell>
          <cell r="I401">
            <v>1.61610361058513E-3</v>
          </cell>
          <cell r="J401">
            <v>1.5270927601486201E-5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0.53529697992449465</v>
          </cell>
          <cell r="F402">
            <v>2.9056489033785882E-2</v>
          </cell>
          <cell r="G402">
            <v>2.8993413968531945E-2</v>
          </cell>
          <cell r="H402">
            <v>4.2144173234401894E-3</v>
          </cell>
          <cell r="I402">
            <v>2.6532746156118146E-2</v>
          </cell>
          <cell r="J402">
            <v>7.0748550301639995E-3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55.180202189090636</v>
          </cell>
          <cell r="F403">
            <v>1.8941086486717385E-3</v>
          </cell>
          <cell r="G403">
            <v>3.3111960243764221E-3</v>
          </cell>
          <cell r="H403">
            <v>1.0754227037963059E-3</v>
          </cell>
          <cell r="I403">
            <v>0.21436320026768976</v>
          </cell>
          <cell r="J403">
            <v>1.1721770207825672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60.082380065351231</v>
          </cell>
          <cell r="F404">
            <v>58.271005052338374</v>
          </cell>
          <cell r="G404">
            <v>61.964878972647355</v>
          </cell>
          <cell r="H404">
            <v>62.582540483813254</v>
          </cell>
          <cell r="I404">
            <v>66.08830513319225</v>
          </cell>
          <cell r="J404">
            <v>67.573105266724426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115.26258046792647</v>
          </cell>
          <cell r="F405">
            <v>58.272899160987045</v>
          </cell>
          <cell r="G405">
            <v>61.968190168671768</v>
          </cell>
          <cell r="H405">
            <v>62.583615906517082</v>
          </cell>
          <cell r="I405">
            <v>66.30266833345992</v>
          </cell>
          <cell r="J405">
            <v>68.745282287506996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2.5300974462916302E-8</v>
          </cell>
          <cell r="F406">
            <v>2.6834954633657301E-8</v>
          </cell>
          <cell r="G406">
            <v>3.0549864117604597E-8</v>
          </cell>
          <cell r="H406">
            <v>3.5733963594324597E-8</v>
          </cell>
          <cell r="I406">
            <v>6.8822149249900399E-8</v>
          </cell>
          <cell r="J406">
            <v>1.17937326003644E-7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4.3683888671753071</v>
          </cell>
          <cell r="G407">
            <v>4.3683889110849492</v>
          </cell>
          <cell r="H407">
            <v>4.3683889612952589</v>
          </cell>
          <cell r="I407">
            <v>4.368389064309917</v>
          </cell>
          <cell r="J407">
            <v>4.3683891872643326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0.42757416827268818</v>
          </cell>
          <cell r="F408">
            <v>7.8412216288235567E-2</v>
          </cell>
          <cell r="G408">
            <v>0.38436610262171966</v>
          </cell>
          <cell r="H408">
            <v>1.6211635775404383E-3</v>
          </cell>
          <cell r="I408">
            <v>0.69978008949552106</v>
          </cell>
          <cell r="J408">
            <v>1.1974935861291433E-4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1.1181854381515977</v>
          </cell>
          <cell r="F409">
            <v>0.20506243111202294</v>
          </cell>
          <cell r="G409">
            <v>1.0051883644116388</v>
          </cell>
          <cell r="H409">
            <v>4.2396422416972768E-3</v>
          </cell>
          <cell r="I409">
            <v>1.830054208240383</v>
          </cell>
          <cell r="J409">
            <v>3.1316669472782017E-4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1.753142040556301</v>
          </cell>
          <cell r="F410">
            <v>0.31365109990261464</v>
          </cell>
          <cell r="G410">
            <v>1.4815266530372162</v>
          </cell>
          <cell r="H410">
            <v>6.0940853272606673E-3</v>
          </cell>
          <cell r="I410">
            <v>2.2862222899939195</v>
          </cell>
          <cell r="J410">
            <v>4.7546309303679476E-4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9.1289401174528495E-8</v>
          </cell>
          <cell r="G411">
            <v>1.9935155944429599E-5</v>
          </cell>
          <cell r="H411">
            <v>5.9464507247564205E-7</v>
          </cell>
          <cell r="I411">
            <v>3.1142925364734699E-2</v>
          </cell>
          <cell r="J411">
            <v>1.53783586352914E-7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1.5974008461178101E-2</v>
          </cell>
          <cell r="F412">
            <v>1.4319708578012881E-2</v>
          </cell>
          <cell r="G412">
            <v>1.4339089477431913E-2</v>
          </cell>
          <cell r="H412">
            <v>1.4176356372947937E-4</v>
          </cell>
          <cell r="I412">
            <v>3.1277869040101595E-2</v>
          </cell>
          <cell r="J412">
            <v>2.1255162019298557E-5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2.1736840087935266E-3</v>
          </cell>
          <cell r="J413">
            <v>2.2886290048625495E-3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2.1736840087935266E-3</v>
          </cell>
          <cell r="J414">
            <v>2.2886290048625495E-3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2.2086962299010601E-4</v>
          </cell>
          <cell r="J415">
            <v>1.08167979597132E-4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2.2095891361109099E-4</v>
          </cell>
          <cell r="J416">
            <v>1.8382051823165601E-4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124.98033200949045</v>
          </cell>
          <cell r="F417">
            <v>139.64690296249404</v>
          </cell>
          <cell r="G417">
            <v>124.12538630460753</v>
          </cell>
          <cell r="H417">
            <v>127.60917297824871</v>
          </cell>
          <cell r="I417">
            <v>111.33838205117348</v>
          </cell>
          <cell r="J417">
            <v>66.846408506165744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126.29650455714649</v>
          </cell>
          <cell r="F418">
            <v>143.26652763150648</v>
          </cell>
          <cell r="G418">
            <v>127.06626450211814</v>
          </cell>
          <cell r="H418">
            <v>130.16167406471752</v>
          </cell>
          <cell r="I418">
            <v>112.752503220839</v>
          </cell>
          <cell r="J418">
            <v>67.214299037408068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4.8800321778503601E-8</v>
          </cell>
          <cell r="F419">
            <v>5.1921076801416401E-8</v>
          </cell>
          <cell r="G419">
            <v>6.0950472611819393E-8</v>
          </cell>
          <cell r="H419">
            <v>7.3216309100708294E-8</v>
          </cell>
          <cell r="I419">
            <v>1.8332637980940799E-7</v>
          </cell>
          <cell r="J419">
            <v>5.8491859330601797E-7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15.305609231972781</v>
          </cell>
          <cell r="I420">
            <v>15.305609418853381</v>
          </cell>
          <cell r="J420">
            <v>15.305609780346282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12.240001784107838</v>
          </cell>
          <cell r="F421">
            <v>12.242432685564445</v>
          </cell>
          <cell r="G421">
            <v>12.247032131750062</v>
          </cell>
          <cell r="H421">
            <v>12.255162066770477</v>
          </cell>
          <cell r="I421">
            <v>12.271446732848524</v>
          </cell>
          <cell r="J421">
            <v>12.28778197343914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12.240001784107838</v>
          </cell>
          <cell r="F422">
            <v>12.242432685564445</v>
          </cell>
          <cell r="G422">
            <v>12.247032131750062</v>
          </cell>
          <cell r="H422">
            <v>12.255162066770477</v>
          </cell>
          <cell r="I422">
            <v>12.271446732848524</v>
          </cell>
          <cell r="J422">
            <v>12.28778197343914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6.653734435229446E-6</v>
          </cell>
          <cell r="F424">
            <v>8.7380876531494211E-6</v>
          </cell>
          <cell r="G424">
            <v>9.0968584344034739E-6</v>
          </cell>
          <cell r="H424">
            <v>4.042481961137149E-4</v>
          </cell>
          <cell r="I424">
            <v>9.8421443232383317E-4</v>
          </cell>
          <cell r="J424">
            <v>3.8305117977428034E-4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6.6537344352294324E-6</v>
          </cell>
          <cell r="F425">
            <v>8.7439130449181673E-6</v>
          </cell>
          <cell r="G425">
            <v>9.1063343286059635E-6</v>
          </cell>
          <cell r="H425">
            <v>4.042481961137149E-4</v>
          </cell>
          <cell r="I425">
            <v>9.8421443232383035E-4</v>
          </cell>
          <cell r="J425">
            <v>3.8305117977427991E-4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5.2986150331854513E-6</v>
          </cell>
          <cell r="F426">
            <v>6.2866431122049851E-6</v>
          </cell>
          <cell r="G426">
            <v>6.7363396725545492E-6</v>
          </cell>
          <cell r="H426">
            <v>5.0531024513514192E-4</v>
          </cell>
          <cell r="I426">
            <v>1.1578993321386191E-3</v>
          </cell>
          <cell r="J426">
            <v>4.2561242197840135E-4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5.2986150331854513E-6</v>
          </cell>
          <cell r="F427">
            <v>6.2866431122049851E-6</v>
          </cell>
          <cell r="G427">
            <v>6.7363396725545492E-6</v>
          </cell>
          <cell r="H427">
            <v>5.0531024513514192E-4</v>
          </cell>
          <cell r="I427">
            <v>1.1578993321386191E-3</v>
          </cell>
          <cell r="J427">
            <v>4.2561242197840135E-4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7.66862757985074E-4</v>
          </cell>
          <cell r="F428">
            <v>1.8135396271375799E-5</v>
          </cell>
          <cell r="G428">
            <v>2.7525791307734898E-5</v>
          </cell>
          <cell r="H428">
            <v>2.1842720794364301E-5</v>
          </cell>
          <cell r="I428">
            <v>6.4179806459786805E-5</v>
          </cell>
          <cell r="J428">
            <v>1.27175835210431E-4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7.66862757985074E-4</v>
          </cell>
          <cell r="F429">
            <v>7.8275044710819056E-4</v>
          </cell>
          <cell r="G429">
            <v>8.0447452513047817E-4</v>
          </cell>
          <cell r="H429">
            <v>8.1704354086698362E-4</v>
          </cell>
          <cell r="I429">
            <v>1.0825499225078955E-3</v>
          </cell>
          <cell r="J429">
            <v>5.9476336558810796E-4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0.18406514732645265</v>
          </cell>
          <cell r="F430">
            <v>2.298580702768243</v>
          </cell>
          <cell r="G430">
            <v>6.9419326365293278E-4</v>
          </cell>
          <cell r="H430">
            <v>2.7893673521334347E-4</v>
          </cell>
          <cell r="I430">
            <v>1.5896346196425269E-4</v>
          </cell>
          <cell r="J430">
            <v>1.9860181957638193E-6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15.8763202059238</v>
          </cell>
          <cell r="F431">
            <v>198.26134271678799</v>
          </cell>
          <cell r="G431">
            <v>5.98768137185813E-2</v>
          </cell>
          <cell r="H431">
            <v>2.40593561017164E-2</v>
          </cell>
          <cell r="I431">
            <v>1.3711204211357899E-2</v>
          </cell>
          <cell r="J431">
            <v>1.7130163569106099E-4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0.21541818461226284</v>
          </cell>
          <cell r="F432">
            <v>2.6901131983281976</v>
          </cell>
          <cell r="G432">
            <v>8.1243980622227067E-4</v>
          </cell>
          <cell r="H432">
            <v>3.2644987926345174E-4</v>
          </cell>
          <cell r="I432">
            <v>1.8604076270499137E-4</v>
          </cell>
          <cell r="J432">
            <v>2.3243098465544198E-6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2.7828462574366902E-4</v>
          </cell>
          <cell r="F433">
            <v>0.25169944029307101</v>
          </cell>
          <cell r="G433">
            <v>2.2759583393615002E-6</v>
          </cell>
          <cell r="H433">
            <v>2.3932724392335999E-6</v>
          </cell>
          <cell r="I433">
            <v>7.0429947105462598E-6</v>
          </cell>
          <cell r="J433">
            <v>1.35403090446122E-4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3.9851741354652859E-2</v>
          </cell>
          <cell r="F434">
            <v>0.291550365020326</v>
          </cell>
          <cell r="G434">
            <v>1.4145632072463665E-3</v>
          </cell>
          <cell r="H434">
            <v>1.0478076447318907E-3</v>
          </cell>
          <cell r="I434">
            <v>5.3256055375400235E-4</v>
          </cell>
          <cell r="J434">
            <v>1.4405156389626033E-4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1.9775258983152414E-2</v>
          </cell>
          <cell r="I435">
            <v>1.2317474363545406</v>
          </cell>
          <cell r="J435">
            <v>3.3138207908345114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1.8034246621005472E-4</v>
          </cell>
          <cell r="I436">
            <v>1.3379142655038044E-3</v>
          </cell>
          <cell r="J436">
            <v>5.5771077341628739E-4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1.3583851021177482E-4</v>
          </cell>
          <cell r="I437">
            <v>1.7033215236251977E-3</v>
          </cell>
          <cell r="J437">
            <v>5.8471999363686727E-4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7.0653766867667515E-5</v>
          </cell>
          <cell r="I438">
            <v>2.3514137083098744E-4</v>
          </cell>
          <cell r="J438">
            <v>3.1408126537561858E-4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1.375679616349589E-4</v>
          </cell>
          <cell r="I439">
            <v>2.2049513846478247E-4</v>
          </cell>
          <cell r="J439">
            <v>1.2165426882708028E-4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2.1214220564500317E-3</v>
          </cell>
          <cell r="I440">
            <v>0.46645853091425266</v>
          </cell>
          <cell r="J440">
            <v>1.0970584452858279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1.4033376610658693E-3</v>
          </cell>
          <cell r="I441">
            <v>0.14462591863838842</v>
          </cell>
          <cell r="J441">
            <v>0.54453453850693334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2.5192145952725857E-3</v>
          </cell>
          <cell r="I442">
            <v>0.23477099057750339</v>
          </cell>
          <cell r="J442">
            <v>0.66531229361624267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1.3638930615946048E-3</v>
          </cell>
          <cell r="I443">
            <v>0.14899147403299473</v>
          </cell>
          <cell r="J443">
            <v>0.57624204914803168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5.5297235179899303E-4</v>
          </cell>
          <cell r="I444">
            <v>8.314008633644298E-4</v>
          </cell>
          <cell r="J444">
            <v>8.2312075701755692E-4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8.9295804707431202E-5</v>
          </cell>
          <cell r="I445">
            <v>2.1686627114374582E-4</v>
          </cell>
          <cell r="J445">
            <v>2.2400973135551581E-4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2.2603092484113998E-3</v>
          </cell>
          <cell r="I446">
            <v>0.18767234164868801</v>
          </cell>
          <cell r="J446">
            <v>0.39795972350336989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5.9254619980641935E-4</v>
          </cell>
          <cell r="I447">
            <v>1.8238547281220446E-3</v>
          </cell>
          <cell r="J447">
            <v>4.8620867441925386E-4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6.3179629494348208E-5</v>
          </cell>
          <cell r="I448">
            <v>7.832610480059168E-3</v>
          </cell>
          <cell r="J448">
            <v>7.0024903959081354E-3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1.4325867499803489E-3</v>
          </cell>
          <cell r="I449">
            <v>2.2515121570824718E-3</v>
          </cell>
          <cell r="J449">
            <v>1.371917511289869E-3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1.9195361021708687E-3</v>
          </cell>
          <cell r="I450">
            <v>4.0782146728299221E-3</v>
          </cell>
          <cell r="J450">
            <v>2.3411883194608433E-3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1.9388743587986741E-3</v>
          </cell>
          <cell r="I451">
            <v>4.7173534466026686E-3</v>
          </cell>
          <cell r="J451">
            <v>3.7422307318954518E-3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6.9260094419881254E-5</v>
          </cell>
          <cell r="I452">
            <v>1.1742721561038492E-4</v>
          </cell>
          <cell r="J452">
            <v>7.4941038448063824E-5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7.4991327299216566E-5</v>
          </cell>
          <cell r="I453">
            <v>8.6293647462833302E-5</v>
          </cell>
          <cell r="J453">
            <v>6.5745942798971287E-5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6.9537181040055907E-5</v>
          </cell>
          <cell r="I454">
            <v>4.4266547289852874E-5</v>
          </cell>
          <cell r="J454">
            <v>3.6141983836483532E-5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8.7932629866552969E-5</v>
          </cell>
          <cell r="I455">
            <v>1.1632903701790227E-4</v>
          </cell>
          <cell r="J455">
            <v>8.0241792383403337E-5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3.324569506251801E-4</v>
          </cell>
          <cell r="I456">
            <v>3.7117983463422032E-4</v>
          </cell>
          <cell r="J456">
            <v>2.0995728797352045E-4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2.4144440148977909E-3</v>
          </cell>
          <cell r="I457">
            <v>2.3284364552164101E-2</v>
          </cell>
          <cell r="J457">
            <v>1.4719705906306741E-2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2.0453523902054E-3</v>
          </cell>
          <cell r="I458">
            <v>0.29756232790297998</v>
          </cell>
          <cell r="J458">
            <v>0.48821768751975902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2.0453523902054E-3</v>
          </cell>
          <cell r="I459">
            <v>0.53153546996486933</v>
          </cell>
          <cell r="J459">
            <v>0.80254622767754569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1.1839514313810431</v>
          </cell>
          <cell r="F460">
            <v>1.6690949831897557E-4</v>
          </cell>
          <cell r="G460">
            <v>8.9504979689776054E-4</v>
          </cell>
          <cell r="H460">
            <v>2.0203958488146221E-4</v>
          </cell>
          <cell r="I460">
            <v>5.3183002220586937E-4</v>
          </cell>
          <cell r="J460">
            <v>1.1098314600072281E-4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1.1839514313810431</v>
          </cell>
          <cell r="F461">
            <v>1.6690949831897557E-4</v>
          </cell>
          <cell r="G461">
            <v>8.9504979689776054E-4</v>
          </cell>
          <cell r="H461">
            <v>2.0203958488146221E-4</v>
          </cell>
          <cell r="I461">
            <v>5.3183002220586937E-4</v>
          </cell>
          <cell r="J461">
            <v>1.1098314600072281E-4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144.26770861228979</v>
          </cell>
          <cell r="F462">
            <v>104.69773997401926</v>
          </cell>
          <cell r="G462">
            <v>99.465614441550414</v>
          </cell>
          <cell r="H462">
            <v>130.11848934881814</v>
          </cell>
          <cell r="I462">
            <v>128.59217184778294</v>
          </cell>
          <cell r="J462">
            <v>90.772503787796623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31.419053750053475</v>
          </cell>
          <cell r="F463">
            <v>70.222683222781569</v>
          </cell>
          <cell r="G463">
            <v>70.497227620665399</v>
          </cell>
          <cell r="H463">
            <v>43.115798005138565</v>
          </cell>
          <cell r="I463">
            <v>29.753848466945591</v>
          </cell>
          <cell r="J463">
            <v>27.314265911742062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1.1304563193081334E-2</v>
          </cell>
          <cell r="F464">
            <v>1.1283690795589514E-3</v>
          </cell>
          <cell r="G464">
            <v>1.881902284884406E-3</v>
          </cell>
          <cell r="H464">
            <v>6.7695863843760906E-4</v>
          </cell>
          <cell r="I464">
            <v>0.81887968498264108</v>
          </cell>
          <cell r="J464">
            <v>3.0437626923445418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179.37874012484752</v>
          </cell>
          <cell r="F465">
            <v>183.16508434190183</v>
          </cell>
          <cell r="G465">
            <v>177.38985431314501</v>
          </cell>
          <cell r="H465">
            <v>179.81819946674412</v>
          </cell>
          <cell r="I465">
            <v>163.43311115906064</v>
          </cell>
          <cell r="J465">
            <v>123.0528176691375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6.5360897509950305E-8</v>
          </cell>
          <cell r="F466">
            <v>6.9446903978319406E-8</v>
          </cell>
          <cell r="G466">
            <v>8.1492809596629596E-8</v>
          </cell>
          <cell r="H466">
            <v>9.9027040615724293E-8</v>
          </cell>
          <cell r="I466">
            <v>2.4519623835381001E-7</v>
          </cell>
          <cell r="J466">
            <v>7.8162059930435898E-7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13.914190231502017</v>
          </cell>
          <cell r="I467">
            <v>13.914190482568753</v>
          </cell>
          <cell r="J467">
            <v>13.914190966006389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0.90177538632760978</v>
          </cell>
          <cell r="F468">
            <v>1.2712926674092597E-4</v>
          </cell>
          <cell r="G468">
            <v>6.8172887416372225E-4</v>
          </cell>
          <cell r="H468">
            <v>1.5388665436843641E-4</v>
          </cell>
          <cell r="I468">
            <v>4.0507677175227578E-4</v>
          </cell>
          <cell r="J468">
            <v>8.4532073451621911E-5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1.1839514313810431</v>
          </cell>
          <cell r="F469">
            <v>1.6690949831897557E-4</v>
          </cell>
          <cell r="G469">
            <v>8.9504979689776054E-4</v>
          </cell>
          <cell r="H469">
            <v>2.0203958488146221E-4</v>
          </cell>
          <cell r="I469">
            <v>5.3183002220586937E-4</v>
          </cell>
          <cell r="J469">
            <v>1.1098314600072281E-4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6.73083678919984E-6</v>
          </cell>
          <cell r="F470">
            <v>4.2555493080384399E-6</v>
          </cell>
          <cell r="G470">
            <v>3.5159830122776499E-6</v>
          </cell>
          <cell r="H470">
            <v>4.9454991166801498E-6</v>
          </cell>
          <cell r="I470">
            <v>8.9201229532270193E-6</v>
          </cell>
          <cell r="J470">
            <v>3.5912061272078698E-6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0.1143848539283689</v>
          </cell>
          <cell r="F471">
            <v>1.361763289695242E-3</v>
          </cell>
          <cell r="G471">
            <v>1.3154083045635173E-3</v>
          </cell>
          <cell r="H471">
            <v>5.7332906795910105E-4</v>
          </cell>
          <cell r="I471">
            <v>2.4865977061127881E-4</v>
          </cell>
          <cell r="J471">
            <v>1.9673704828818793E-4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1.1242256949352795E-2</v>
          </cell>
          <cell r="J472">
            <v>8.6955117818524096E-4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1.433387761042482E-2</v>
          </cell>
          <cell r="J473">
            <v>1.1521553110954452E-3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1.5851582298587401</v>
          </cell>
          <cell r="J474">
            <v>0.122606716124119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2.8105642373381968E-2</v>
          </cell>
          <cell r="J475">
            <v>2.173877945463103E-3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4.2506780280646101E-4</v>
          </cell>
          <cell r="J476">
            <v>2.21088428401126E-7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4.2506780280646101E-4</v>
          </cell>
          <cell r="J477">
            <v>2.2839779205510301E-4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260.77711951682994</v>
          </cell>
          <cell r="F478">
            <v>119.51959804816566</v>
          </cell>
          <cell r="G478">
            <v>116.62734810830705</v>
          </cell>
          <cell r="H478">
            <v>145.15992443588442</v>
          </cell>
          <cell r="I478">
            <v>142.79905967261601</v>
          </cell>
          <cell r="J478">
            <v>143.23831362040525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4.4644669743699066E-2</v>
          </cell>
          <cell r="F479">
            <v>9.7597013532508875E-4</v>
          </cell>
          <cell r="G479">
            <v>1.7253495886530672E-3</v>
          </cell>
          <cell r="H479">
            <v>6.0883972048367556E-4</v>
          </cell>
          <cell r="I479">
            <v>8.3794280867272085E-4</v>
          </cell>
          <cell r="J479">
            <v>0.83967168666711645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269.05949625604012</v>
          </cell>
          <cell r="F480">
            <v>125.17307835052398</v>
          </cell>
          <cell r="G480">
            <v>121.87968161181617</v>
          </cell>
          <cell r="H480">
            <v>151.14877411387872</v>
          </cell>
          <cell r="I480">
            <v>147.62639863801527</v>
          </cell>
          <cell r="J480">
            <v>147.88906554341946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3.6856255949386799E-7</v>
          </cell>
          <cell r="F481">
            <v>3.6307216304710799E-7</v>
          </cell>
          <cell r="G481">
            <v>4.3347001198360702E-7</v>
          </cell>
          <cell r="H481">
            <v>4.7975921110564703E-7</v>
          </cell>
          <cell r="I481">
            <v>1.1956305285397301E-6</v>
          </cell>
          <cell r="J481">
            <v>3.4891816666573799E-6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12.64926413913437</v>
          </cell>
          <cell r="I482">
            <v>12.649265433264947</v>
          </cell>
          <cell r="J482">
            <v>12.649267674230206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2267.7887067189999</v>
          </cell>
          <cell r="F483">
            <v>2010.0567984331799</v>
          </cell>
          <cell r="G483">
            <v>1939.16336783559</v>
          </cell>
          <cell r="H483">
            <v>1369.8941365118701</v>
          </cell>
          <cell r="I483">
            <v>449.64987018392497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30.256634904290866</v>
          </cell>
          <cell r="F484">
            <v>26.817998743397201</v>
          </cell>
          <cell r="G484">
            <v>25.872246662533762</v>
          </cell>
          <cell r="H484">
            <v>18.277160130112211</v>
          </cell>
          <cell r="I484">
            <v>5.999642615378284</v>
          </cell>
          <cell r="J484">
            <v>0.87197303143740545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30.770538761451814</v>
          </cell>
          <cell r="F485">
            <v>27.273497943462402</v>
          </cell>
          <cell r="G485">
            <v>26.311578939424493</v>
          </cell>
          <cell r="H485">
            <v>18.58743740178922</v>
          </cell>
          <cell r="I485">
            <v>6.1010837202703572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1.0382589304065163E-4</v>
          </cell>
          <cell r="H486">
            <v>1.5756589965587801E-4</v>
          </cell>
          <cell r="I486">
            <v>4.6227532559183675E-4</v>
          </cell>
          <cell r="J486">
            <v>0.8867822630160731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9.2702180331381197</v>
          </cell>
          <cell r="F487">
            <v>9.27018925884569</v>
          </cell>
          <cell r="G487">
            <v>9.2385249391549795E-2</v>
          </cell>
          <cell r="H487">
            <v>4.5567058875370499E-2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0.10000235202953738</v>
          </cell>
          <cell r="F488">
            <v>0.10000204162724592</v>
          </cell>
          <cell r="G488">
            <v>9.9660463205555427E-4</v>
          </cell>
          <cell r="H488">
            <v>4.9155403317551805E-4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0.10000235202953738</v>
          </cell>
          <cell r="F489">
            <v>0.10000204162724592</v>
          </cell>
          <cell r="G489">
            <v>9.9660463205555427E-4</v>
          </cell>
          <cell r="H489">
            <v>4.9155403317551805E-4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54.392401767500793</v>
          </cell>
          <cell r="F490">
            <v>43.51878294783387</v>
          </cell>
          <cell r="G490">
            <v>53.297980251876375</v>
          </cell>
          <cell r="H490">
            <v>52.204892275212806</v>
          </cell>
          <cell r="I490">
            <v>50.018750828426732</v>
          </cell>
          <cell r="J490">
            <v>47.832714299187415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54.392401767500793</v>
          </cell>
          <cell r="F491">
            <v>43.51878294783387</v>
          </cell>
          <cell r="G491">
            <v>53.297980251876375</v>
          </cell>
          <cell r="H491">
            <v>52.204892275212806</v>
          </cell>
          <cell r="I491">
            <v>50.018750828426732</v>
          </cell>
          <cell r="J491">
            <v>47.832714299187415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3.1906371439385777</v>
          </cell>
          <cell r="G493">
            <v>3.2875876831459294</v>
          </cell>
          <cell r="H493">
            <v>12.974102332317898</v>
          </cell>
          <cell r="I493">
            <v>15.207572266575266</v>
          </cell>
          <cell r="J493">
            <v>22.206505631555327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1.0635457146461924</v>
          </cell>
          <cell r="G494">
            <v>1.0958625610486441</v>
          </cell>
          <cell r="H494">
            <v>4.3247007774393005</v>
          </cell>
          <cell r="I494">
            <v>5.0691907555250868</v>
          </cell>
          <cell r="J494">
            <v>7.402168543851765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0.19649535358051101</v>
          </cell>
          <cell r="G495">
            <v>5.9736903809969703E-3</v>
          </cell>
          <cell r="H495">
            <v>0.59641336003590195</v>
          </cell>
          <cell r="I495">
            <v>0.14456929710194799</v>
          </cell>
          <cell r="J495">
            <v>0.99717736721128103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0.19649535358051101</v>
          </cell>
          <cell r="G496">
            <v>0.20246890914033858</v>
          </cell>
          <cell r="H496">
            <v>0.79888198168958802</v>
          </cell>
          <cell r="I496">
            <v>0.94101869177448361</v>
          </cell>
          <cell r="J496">
            <v>1.3702889483132636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7.1200017865154441</v>
          </cell>
          <cell r="F497">
            <v>7.6289076134071383</v>
          </cell>
          <cell r="G497">
            <v>7.3111261478062266</v>
          </cell>
          <cell r="H497">
            <v>8.3957409721892606</v>
          </cell>
          <cell r="I497">
            <v>10.367980840841176</v>
          </cell>
          <cell r="J497">
            <v>13.667560343103434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7.7403376327097932</v>
          </cell>
          <cell r="F498">
            <v>8.2914026328150481</v>
          </cell>
          <cell r="G498">
            <v>7.9428937635635961</v>
          </cell>
          <cell r="H498">
            <v>9.1152454822116749</v>
          </cell>
          <cell r="I498">
            <v>11.241747021073504</v>
          </cell>
          <cell r="J498">
            <v>14.799997848601199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0.79547241665400503</v>
          </cell>
          <cell r="F499">
            <v>1.85576302294199E-8</v>
          </cell>
          <cell r="G499">
            <v>2.1242284908305002E-8</v>
          </cell>
          <cell r="H499">
            <v>2.45608658431011E-8</v>
          </cell>
          <cell r="I499">
            <v>4.67996163069315E-8</v>
          </cell>
          <cell r="J499">
            <v>6.8229999533579199E-8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0.79547241665400503</v>
          </cell>
          <cell r="F500">
            <v>0.79547243521163502</v>
          </cell>
          <cell r="G500">
            <v>0.79547245645391995</v>
          </cell>
          <cell r="H500">
            <v>0.79547248101478596</v>
          </cell>
          <cell r="I500">
            <v>0.79547256504810804</v>
          </cell>
          <cell r="J500">
            <v>0.79547263327810802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7.9367977254032255E-4</v>
          </cell>
          <cell r="I501">
            <v>1.7225458587386748</v>
          </cell>
          <cell r="J501">
            <v>10.759517347099711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7.9972633300985304E-4</v>
          </cell>
          <cell r="I502">
            <v>1.7356688814699535</v>
          </cell>
          <cell r="J502">
            <v>10.841487525140117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1.07595121277926E-4</v>
          </cell>
          <cell r="I503">
            <v>2.4919540957646801E-5</v>
          </cell>
          <cell r="J503">
            <v>0.37200048680150199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1.07595121277926E-4</v>
          </cell>
          <cell r="I504">
            <v>9.0209188317842706E-2</v>
          </cell>
          <cell r="J504">
            <v>0.46220967511934502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1.2875826241418684</v>
          </cell>
          <cell r="G505">
            <v>2.10314536220891</v>
          </cell>
          <cell r="H505">
            <v>2.6985285631743339</v>
          </cell>
          <cell r="I505">
            <v>3.6265998134182178</v>
          </cell>
          <cell r="J505">
            <v>4.8738478636434985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1.2875826241418684</v>
          </cell>
          <cell r="G506">
            <v>2.10314536220891</v>
          </cell>
          <cell r="H506">
            <v>2.6985285631743339</v>
          </cell>
          <cell r="I506">
            <v>3.6265998134182178</v>
          </cell>
          <cell r="J506">
            <v>4.8738478636434985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1.28758262414187</v>
          </cell>
          <cell r="G507">
            <v>2.10314536220891</v>
          </cell>
          <cell r="H507">
            <v>2.6985285631743299</v>
          </cell>
          <cell r="I507">
            <v>3.62659981341822</v>
          </cell>
          <cell r="J507">
            <v>4.8738478636435003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1.7332480674655999E-8</v>
          </cell>
          <cell r="G508">
            <v>0.18788083064309499</v>
          </cell>
          <cell r="H508">
            <v>0.118602453821864</v>
          </cell>
          <cell r="I508">
            <v>0.36862346031837301</v>
          </cell>
          <cell r="J508">
            <v>0.83631148642557196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0.43894533480889369</v>
          </cell>
          <cell r="G509">
            <v>0.67102884797557605</v>
          </cell>
          <cell r="H509">
            <v>0.77790651405692202</v>
          </cell>
          <cell r="I509">
            <v>1.0454424180247119</v>
          </cell>
          <cell r="J509">
            <v>1.40498764733424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1.4500017862296599</v>
          </cell>
          <cell r="F510">
            <v>3.80171812045903</v>
          </cell>
          <cell r="G510">
            <v>3.8015053865481518</v>
          </cell>
          <cell r="H510">
            <v>1.0157551867679857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1.4500017862296599</v>
          </cell>
          <cell r="F511">
            <v>3.80171812045903</v>
          </cell>
          <cell r="G511">
            <v>3.8015053865481518</v>
          </cell>
          <cell r="H511">
            <v>1.0157551867679857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122.52002730950522</v>
          </cell>
          <cell r="J513">
            <v>1679.4364864438942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-122.520027309505</v>
          </cell>
          <cell r="J514">
            <v>-1679.4364864438901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0.87220431115682773</v>
          </cell>
          <cell r="J515">
            <v>12.449729143771851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0.41231476527413585</v>
          </cell>
          <cell r="J516">
            <v>5.8853265043284946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1.2311119147206622</v>
          </cell>
          <cell r="J517">
            <v>16.854823128401073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1.9711938695837001E-2</v>
          </cell>
          <cell r="J518">
            <v>0.217168685842998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1.9711938695837001E-2</v>
          </cell>
          <cell r="J519">
            <v>0.231474300575151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6.7030915442809905E-6</v>
          </cell>
          <cell r="G520">
            <v>6.5273006423921396E-6</v>
          </cell>
          <cell r="H520">
            <v>4.9202216782903409E-6</v>
          </cell>
          <cell r="I520">
            <v>7.4986204045761575E-7</v>
          </cell>
          <cell r="J520">
            <v>8.1098653798458593E-7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1.6757728860702451E-4</v>
          </cell>
          <cell r="G521">
            <v>1.6318251605980318E-4</v>
          </cell>
          <cell r="H521">
            <v>1.2300554195725821E-4</v>
          </cell>
          <cell r="I521">
            <v>5.6932739432945893E-5</v>
          </cell>
          <cell r="J521">
            <v>5.1955895678775349E-5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2.010927463284296E-5</v>
          </cell>
          <cell r="G522">
            <v>1.9581901927176388E-5</v>
          </cell>
          <cell r="H522">
            <v>1.4760665034870998E-5</v>
          </cell>
          <cell r="I522">
            <v>6.8319287319535074E-6</v>
          </cell>
          <cell r="J522">
            <v>6.234707481453051E-6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2.2622933961948324E-4</v>
          </cell>
          <cell r="G523">
            <v>2.2029639668073452E-4</v>
          </cell>
          <cell r="H523">
            <v>1.6605748164229866E-4</v>
          </cell>
          <cell r="I523">
            <v>7.6859198234476974E-5</v>
          </cell>
          <cell r="J523">
            <v>7.0140459166346779E-5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5.6514448057533399E-7</v>
          </cell>
          <cell r="F524">
            <v>1.6663609477388202E-5</v>
          </cell>
          <cell r="G524">
            <v>3.9633473925622798E-7</v>
          </cell>
          <cell r="H524">
            <v>2.6635566780867201E-7</v>
          </cell>
          <cell r="I524">
            <v>2.0268957228197699E-6</v>
          </cell>
          <cell r="J524">
            <v>3.8120234428123201E-6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5.6514448057533399E-7</v>
          </cell>
          <cell r="F525">
            <v>1.7199893196373644E-5</v>
          </cell>
          <cell r="G525">
            <v>1.7506666959556345E-5</v>
          </cell>
          <cell r="H525">
            <v>1.7552576597093809E-5</v>
          </cell>
          <cell r="I525">
            <v>1.441979165239258E-5</v>
          </cell>
          <cell r="J525">
            <v>8.5760185982560365E-6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4514.4823507839201</v>
          </cell>
          <cell r="F526">
            <v>3846.5258774742401</v>
          </cell>
          <cell r="G526">
            <v>3257.8192607931301</v>
          </cell>
          <cell r="H526">
            <v>3138.63651961507</v>
          </cell>
          <cell r="I526">
            <v>1899.99331170609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60.231821361856269</v>
          </cell>
          <cell r="F527">
            <v>51.320005598328557</v>
          </cell>
          <cell r="G527">
            <v>43.465636231662572</v>
          </cell>
          <cell r="H527">
            <v>41.875559706336432</v>
          </cell>
          <cell r="I527">
            <v>25.349990991864694</v>
          </cell>
          <cell r="J527">
            <v>1.0669097326930278E-3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61.254848721627134</v>
          </cell>
          <cell r="F528">
            <v>52.191667265593516</v>
          </cell>
          <cell r="G528">
            <v>44.20378915594469</v>
          </cell>
          <cell r="H528">
            <v>42.586655625713284</v>
          </cell>
          <cell r="I528">
            <v>25.780099209037868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1.0358970278312724E-4</v>
          </cell>
          <cell r="H529">
            <v>1.5341269835231842E-4</v>
          </cell>
          <cell r="I529">
            <v>4.571163479982077E-4</v>
          </cell>
          <cell r="J529">
            <v>1.0835891192849856E-3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71.694109510411565</v>
          </cell>
          <cell r="F530">
            <v>35.557887177563011</v>
          </cell>
          <cell r="G530">
            <v>54.850138299580436</v>
          </cell>
          <cell r="H530">
            <v>31.057735781828125</v>
          </cell>
          <cell r="I530">
            <v>14.00599618217203</v>
          </cell>
          <cell r="J530">
            <v>21.945209145738964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71.694109510411565</v>
          </cell>
          <cell r="F531">
            <v>35.557887177563011</v>
          </cell>
          <cell r="G531">
            <v>54.850138299580436</v>
          </cell>
          <cell r="H531">
            <v>31.057735781828125</v>
          </cell>
          <cell r="I531">
            <v>14.00599618217203</v>
          </cell>
          <cell r="J531">
            <v>21.945209145738964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9.33338098701359E-7</v>
          </cell>
          <cell r="F532">
            <v>8.9838911322782799E-7</v>
          </cell>
          <cell r="G532">
            <v>1.1417504716602499E-6</v>
          </cell>
          <cell r="H532">
            <v>6.8860237056310897E-7</v>
          </cell>
          <cell r="I532">
            <v>8.8142157284208696E-7</v>
          </cell>
          <cell r="J532">
            <v>1.2930435414854901E-6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3.7499992230708523</v>
          </cell>
          <cell r="F533">
            <v>3.7499986435793993</v>
          </cell>
          <cell r="G533">
            <v>3.7499984006170863</v>
          </cell>
          <cell r="H533">
            <v>3.749999005514161</v>
          </cell>
          <cell r="I533">
            <v>2.3999999569827546</v>
          </cell>
          <cell r="J533">
            <v>2.4000000012145577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0.35275710590478604</v>
          </cell>
          <cell r="J534">
            <v>2688.7969902853683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-0.35275710590478698</v>
          </cell>
          <cell r="J535">
            <v>-2688.7969902853702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7.8183085788421165E-4</v>
          </cell>
          <cell r="J536">
            <v>5.959297268298549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3.5914144898685405E-3</v>
          </cell>
          <cell r="J537">
            <v>22.440548078003367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9.2191628797820194E-5</v>
          </cell>
          <cell r="J538">
            <v>0.348136237012455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9.2191628797820194E-5</v>
          </cell>
          <cell r="J539">
            <v>0.34822839470401007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3.9601786507646217E-2</v>
          </cell>
          <cell r="F540">
            <v>6.4580716283816895E-5</v>
          </cell>
          <cell r="G540">
            <v>1.411257464269194E-3</v>
          </cell>
          <cell r="H540">
            <v>2.7038127012717105E-4</v>
          </cell>
          <cell r="I540">
            <v>7.212179278966713E-4</v>
          </cell>
          <cell r="J540">
            <v>5.5508277641918578E-6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8.5882797673536793</v>
          </cell>
          <cell r="F541">
            <v>6.7951540230975799E-2</v>
          </cell>
          <cell r="G541">
            <v>0.359063420731489</v>
          </cell>
          <cell r="H541">
            <v>7.4658128729500298E-2</v>
          </cell>
          <cell r="I541">
            <v>0.17558783005233999</v>
          </cell>
          <cell r="J541">
            <v>1.77563735602626E-3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0.11653025464523301</v>
          </cell>
          <cell r="F542">
            <v>9.2200190272694418E-4</v>
          </cell>
          <cell r="G542">
            <v>4.8719595757325523E-3</v>
          </cell>
          <cell r="H542">
            <v>1.0130003898168288E-3</v>
          </cell>
          <cell r="I542">
            <v>2.3824671648892876E-3</v>
          </cell>
          <cell r="J542">
            <v>2.4092772809040139E-5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1.4796502654169301E-6</v>
          </cell>
          <cell r="G543">
            <v>1.8138139531337601E-6</v>
          </cell>
          <cell r="H543">
            <v>2.0144983038904398E-6</v>
          </cell>
          <cell r="I543">
            <v>1.66217080693363E-2</v>
          </cell>
          <cell r="J543">
            <v>4.9474159127740398E-5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1.0657348301680108E-2</v>
          </cell>
          <cell r="F544">
            <v>6.6597198767662236E-4</v>
          </cell>
          <cell r="G544">
            <v>6.5469096083875522E-4</v>
          </cell>
          <cell r="H544">
            <v>6.5196307158806206E-4</v>
          </cell>
          <cell r="I544">
            <v>2.257831501937994E-2</v>
          </cell>
          <cell r="J544">
            <v>2.1978547661110657E-2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8.574369508022917</v>
          </cell>
          <cell r="F545">
            <v>9.981356998404209</v>
          </cell>
          <cell r="G545">
            <v>8.6158686882407789</v>
          </cell>
          <cell r="H545">
            <v>7.1230220689943318</v>
          </cell>
          <cell r="I545">
            <v>3.0627300039800049</v>
          </cell>
          <cell r="J545">
            <v>0.53481269684648525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8.574369508022917</v>
          </cell>
          <cell r="F546">
            <v>9.981356998404209</v>
          </cell>
          <cell r="G546">
            <v>8.6158686882407789</v>
          </cell>
          <cell r="H546">
            <v>7.1230220689943318</v>
          </cell>
          <cell r="I546">
            <v>3.0627300039800049</v>
          </cell>
          <cell r="J546">
            <v>0.53481269684648525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9.0040921608766763E-4</v>
          </cell>
          <cell r="I547">
            <v>1.1158397530452266E-3</v>
          </cell>
          <cell r="J547">
            <v>2.2071929190875696E-4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1.4390055709419805E-3</v>
          </cell>
          <cell r="I548">
            <v>1.7064334781359224E-3</v>
          </cell>
          <cell r="J548">
            <v>3.241474822674785E-4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2.8671361220198349E-3</v>
          </cell>
          <cell r="I549">
            <v>3.5232399671381799E-3</v>
          </cell>
          <cell r="J549">
            <v>6.7750398765690091E-4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6.4561791781428E-5</v>
          </cell>
          <cell r="I550">
            <v>1.7414909698581498E-5</v>
          </cell>
          <cell r="J550">
            <v>6.84644158960281E-7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6.4561791781428E-5</v>
          </cell>
          <cell r="I551">
            <v>9.1524138862461474E-5</v>
          </cell>
          <cell r="J551">
            <v>2.59651780496761E-5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32.820801780057892</v>
          </cell>
          <cell r="F552">
            <v>32.820796924902723</v>
          </cell>
          <cell r="G552">
            <v>31.553821527340006</v>
          </cell>
          <cell r="H552">
            <v>32.820799000614052</v>
          </cell>
          <cell r="I552">
            <v>32.820802470580105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98.94550477303801</v>
          </cell>
          <cell r="F553">
            <v>98.945490136107964</v>
          </cell>
          <cell r="G553">
            <v>95.125914944528333</v>
          </cell>
          <cell r="H553">
            <v>98.945496393795025</v>
          </cell>
          <cell r="I553">
            <v>98.945506854768595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1.2199999706314251</v>
          </cell>
          <cell r="G554">
            <v>1.2199999528608438</v>
          </cell>
          <cell r="H554">
            <v>1.2199999457526394</v>
          </cell>
          <cell r="I554">
            <v>1.2200000743919572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5.146218429949946E-4</v>
          </cell>
          <cell r="I555">
            <v>1.1758147529585582E-3</v>
          </cell>
          <cell r="J555">
            <v>1.1801859643204842E-3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5.146218429949946E-4</v>
          </cell>
          <cell r="I556">
            <v>1.1758147529585582E-3</v>
          </cell>
          <cell r="J556">
            <v>1.1801859643204842E-3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3.58398639350938E-5</v>
          </cell>
          <cell r="I557">
            <v>6.6232678327615905E-5</v>
          </cell>
          <cell r="J557">
            <v>3.7523353471153598E-5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3.58398639350938E-5</v>
          </cell>
          <cell r="I558">
            <v>7.1318322790528394E-5</v>
          </cell>
          <cell r="J558">
            <v>6.0209453027145703E-5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2.6520346542835822E-4</v>
          </cell>
          <cell r="G559">
            <v>2.7553053198576061E-3</v>
          </cell>
          <cell r="H559">
            <v>1.5434173872819039E-3</v>
          </cell>
          <cell r="I559">
            <v>2.7783956726623107E-2</v>
          </cell>
          <cell r="J559">
            <v>3.6718783240605798E-4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6.5981002531763103E-2</v>
          </cell>
          <cell r="G560">
            <v>0.44731195150434999</v>
          </cell>
          <cell r="H560">
            <v>0.22745068290335099</v>
          </cell>
          <cell r="I560">
            <v>3.8922243345168801</v>
          </cell>
          <cell r="J560">
            <v>5.4691488016066499E-2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1.1698759314142397E-3</v>
          </cell>
          <cell r="G561">
            <v>7.9310629699352962E-3</v>
          </cell>
          <cell r="H561">
            <v>4.0328135266551593E-3</v>
          </cell>
          <cell r="I561">
            <v>6.9011069760937543E-2</v>
          </cell>
          <cell r="J561">
            <v>9.697072343274215E-4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0.25000007696953402</v>
          </cell>
          <cell r="G562">
            <v>6.934382222604446E-2</v>
          </cell>
          <cell r="H562">
            <v>6.9338056837545514E-2</v>
          </cell>
          <cell r="I562">
            <v>6.9345944386156266E-2</v>
          </cell>
          <cell r="J562">
            <v>1.2201330066473006E-2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0.25000007696953402</v>
          </cell>
          <cell r="G563">
            <v>3.9432160535031599E-7</v>
          </cell>
          <cell r="H563">
            <v>1.1757640970114601E-6</v>
          </cell>
          <cell r="I563">
            <v>5.0918729319323796E-6</v>
          </cell>
          <cell r="J563">
            <v>2.4474226807856401E-5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0.25000007696953402</v>
          </cell>
          <cell r="G564">
            <v>6.9343822226045015E-2</v>
          </cell>
          <cell r="H564">
            <v>6.9338056837545986E-2</v>
          </cell>
          <cell r="I564">
            <v>6.9345944386155989E-2</v>
          </cell>
          <cell r="J564">
            <v>1.2201330066472997E-2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4.1581118441750539E-4</v>
          </cell>
          <cell r="I565">
            <v>1.0744438737730229E-3</v>
          </cell>
          <cell r="J565">
            <v>1.0533596694092412E-3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4.1897899536276912E-4</v>
          </cell>
          <cell r="I566">
            <v>1.0826294041073677E-3</v>
          </cell>
          <cell r="J566">
            <v>1.0613845720936856E-3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4.1733942368995502E-5</v>
          </cell>
          <cell r="I567">
            <v>6.0213620852653899E-6</v>
          </cell>
          <cell r="J567">
            <v>1.0615812157491501E-6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4.1733942368995502E-5</v>
          </cell>
          <cell r="I568">
            <v>7.7553016009413096E-5</v>
          </cell>
          <cell r="J568">
            <v>7.8614597225162204E-5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13.722990981559031</v>
          </cell>
          <cell r="F569">
            <v>12.559153388906028</v>
          </cell>
          <cell r="G569">
            <v>11.04570233959384</v>
          </cell>
          <cell r="H569">
            <v>10.385532788613258</v>
          </cell>
          <cell r="I569">
            <v>9.6083130736560332</v>
          </cell>
          <cell r="J569">
            <v>3.8133664834944168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13.722990981559031</v>
          </cell>
          <cell r="F570">
            <v>12.559153388906028</v>
          </cell>
          <cell r="G570">
            <v>11.04570233959384</v>
          </cell>
          <cell r="H570">
            <v>10.385532788613258</v>
          </cell>
          <cell r="I570">
            <v>9.6083130736560332</v>
          </cell>
          <cell r="J570">
            <v>3.8133664834944168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3.6225240275617299E-2</v>
          </cell>
          <cell r="I571">
            <v>0.15749517136658001</v>
          </cell>
          <cell r="J571">
            <v>2.6169683462598601E-2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3.8537489654912087E-4</v>
          </cell>
          <cell r="I572">
            <v>1.7034052222271898E-3</v>
          </cell>
          <cell r="J572">
            <v>2.8768091749665147E-4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1.1561246896473622E-4</v>
          </cell>
          <cell r="I573">
            <v>5.0264416393589286E-4</v>
          </cell>
          <cell r="J573">
            <v>8.3520266369995451E-5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6.4229149424853437E-4</v>
          </cell>
          <cell r="I574">
            <v>2.7924675774216225E-3</v>
          </cell>
          <cell r="J574">
            <v>4.6400147983330782E-4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2.3048846791348701E-5</v>
          </cell>
          <cell r="I575">
            <v>2.5741215926083E-7</v>
          </cell>
          <cell r="J575">
            <v>2.4005234660999302E-7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2.3048846791348701E-5</v>
          </cell>
          <cell r="I576">
            <v>9.9981509581183718E-5</v>
          </cell>
          <cell r="J576">
            <v>3.592393000278236E-5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1.8017865150868752E-3</v>
          </cell>
          <cell r="F577">
            <v>4.1316964443669575E-5</v>
          </cell>
          <cell r="G577">
            <v>4.907927715862016E-4</v>
          </cell>
          <cell r="H577">
            <v>1.2104496478303301E-4</v>
          </cell>
          <cell r="I577">
            <v>1.4901771334977382E-4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9.2663306490182035E-3</v>
          </cell>
          <cell r="F578">
            <v>2.1248724571030066E-4</v>
          </cell>
          <cell r="G578">
            <v>2.5240771110147469E-3</v>
          </cell>
          <cell r="H578">
            <v>6.2251696174131217E-4</v>
          </cell>
          <cell r="I578">
            <v>7.6637681151312128E-4</v>
          </cell>
          <cell r="J578">
            <v>8.6052647982808804E-6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1.4539539373972701</v>
          </cell>
          <cell r="F579">
            <v>8.1469914243649896E-2</v>
          </cell>
          <cell r="G579">
            <v>0.37491170111212602</v>
          </cell>
          <cell r="H579">
            <v>9.6348965850994395E-2</v>
          </cell>
          <cell r="I579">
            <v>0.114545007133567</v>
          </cell>
          <cell r="J579">
            <v>1.68313674495186E-3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1.9728004577981923E-2</v>
          </cell>
          <cell r="F580">
            <v>1.1054262448256429E-3</v>
          </cell>
          <cell r="G580">
            <v>5.0869973013856875E-3</v>
          </cell>
          <cell r="H580">
            <v>1.3073129694843181E-3</v>
          </cell>
          <cell r="I580">
            <v>1.5542063383116283E-3</v>
          </cell>
          <cell r="J580">
            <v>2.2837676322277667E-5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8.1938200548321799E-7</v>
          </cell>
          <cell r="G581">
            <v>8.2109278181356205E-7</v>
          </cell>
          <cell r="H581">
            <v>1.37118374060519E-6</v>
          </cell>
          <cell r="I581">
            <v>1.21359590670841E-5</v>
          </cell>
          <cell r="J581">
            <v>2.17063425220326E-5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1.5496417632227307E-3</v>
          </cell>
          <cell r="F582">
            <v>4.0729916783025476E-4</v>
          </cell>
          <cell r="G582">
            <v>3.6929838359303635E-4</v>
          </cell>
          <cell r="H582">
            <v>2.8882222691887019E-4</v>
          </cell>
          <cell r="I582">
            <v>9.5609104506595244E-5</v>
          </cell>
          <cell r="J582">
            <v>3.6397715142926266E-5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1.491642140752217E-2</v>
          </cell>
          <cell r="J583">
            <v>1.5647070423375802E-2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1.8112797423419702E-2</v>
          </cell>
          <cell r="J584">
            <v>1.9745112677117049E-2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3.551528906552897E-2</v>
          </cell>
          <cell r="J585">
            <v>3.7254929579466155E-2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1.77350178682574E-3</v>
          </cell>
          <cell r="J586">
            <v>3.2591432976848898E-7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1.77350178682574E-3</v>
          </cell>
          <cell r="J587">
            <v>1.7736695868329421E-3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4.8498357787876971</v>
          </cell>
          <cell r="G588">
            <v>9.5945044649740669</v>
          </cell>
          <cell r="H588">
            <v>12.306495501032698</v>
          </cell>
          <cell r="I588">
            <v>39.100466597965749</v>
          </cell>
          <cell r="J588">
            <v>52.547760172774645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4.8498357787876971</v>
          </cell>
          <cell r="G589">
            <v>9.5945044649740669</v>
          </cell>
          <cell r="H589">
            <v>12.306495501032698</v>
          </cell>
          <cell r="I589">
            <v>39.100466597965749</v>
          </cell>
          <cell r="J589">
            <v>52.547760172774645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4.84983577878769</v>
          </cell>
          <cell r="G590">
            <v>9.5945044649740598</v>
          </cell>
          <cell r="H590">
            <v>12.3064955010327</v>
          </cell>
          <cell r="I590">
            <v>39.100466597965699</v>
          </cell>
          <cell r="J590">
            <v>52.547760172774701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1.8080903965706601E-8</v>
          </cell>
          <cell r="G591">
            <v>1.2679643631947499</v>
          </cell>
          <cell r="H591">
            <v>0.55648417914494197</v>
          </cell>
          <cell r="I591">
            <v>3.7926745328213398</v>
          </cell>
          <cell r="J591">
            <v>7.1048632132602503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1.6529270326679539</v>
          </cell>
          <cell r="G592">
            <v>3.0611853812756502</v>
          </cell>
          <cell r="H592">
            <v>3.54875366361648</v>
          </cell>
          <cell r="I592">
            <v>11.275179026773536</v>
          </cell>
          <cell r="J592">
            <v>15.152898708271399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5.1362622575771937E-6</v>
          </cell>
          <cell r="J593">
            <v>6.5625473273507061E-6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6.6690433844245715E-3</v>
          </cell>
          <cell r="J594">
            <v>1.0454782215298169E-2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-6.6690433844245698E-3</v>
          </cell>
          <cell r="J595">
            <v>-1.04547822152982E-2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1.0377070319680022E-4</v>
          </cell>
          <cell r="J596">
            <v>1.6406368318376761E-4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1.249312171889725E-5</v>
          </cell>
          <cell r="J597">
            <v>1.9687641982052103E-5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1.5537304378648173E-4</v>
          </cell>
          <cell r="J598">
            <v>2.4564807836696814E-4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6.3615594339761097E-6</v>
          </cell>
          <cell r="J599">
            <v>4.3730221921221297E-8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6.3615594339761097E-6</v>
          </cell>
          <cell r="J600">
            <v>6.4052896558973397E-6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8.5364937479579198E-2</v>
          </cell>
          <cell r="G601">
            <v>0.235419467399794</v>
          </cell>
          <cell r="H601">
            <v>0.18050997659036799</v>
          </cell>
          <cell r="I601">
            <v>0.220888214430146</v>
          </cell>
          <cell r="J601">
            <v>8.3042914495009904E-2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9.4919749872949893E-4</v>
          </cell>
          <cell r="G602">
            <v>1.9307306536703352E-3</v>
          </cell>
          <cell r="H602">
            <v>1.8800998994207637E-3</v>
          </cell>
          <cell r="I602">
            <v>2.3080142406879879E-3</v>
          </cell>
          <cell r="J602">
            <v>8.6450751282820507E-4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3.9830889711339951E-4</v>
          </cell>
          <cell r="G603">
            <v>8.2279164271407642E-4</v>
          </cell>
          <cell r="H603">
            <v>8.2254370599658293E-4</v>
          </cell>
          <cell r="I603">
            <v>1.027787591556371E-3</v>
          </cell>
          <cell r="J603">
            <v>3.9794790273044341E-4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1.5135627212691355E-3</v>
          </cell>
          <cell r="G604">
            <v>4.1741040319112467E-3</v>
          </cell>
          <cell r="H604">
            <v>3.2005314998292127E-3</v>
          </cell>
          <cell r="I604">
            <v>3.9164577026621697E-3</v>
          </cell>
          <cell r="J604">
            <v>1.4723921009753545E-3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4.4420198201951398E-5</v>
          </cell>
          <cell r="G605">
            <v>2.8429128598867701E-5</v>
          </cell>
          <cell r="H605">
            <v>1.58610947599176E-7</v>
          </cell>
          <cell r="I605">
            <v>1.06191799016128E-7</v>
          </cell>
          <cell r="J605">
            <v>3.5620189423083601E-6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4.4420198201951398E-5</v>
          </cell>
          <cell r="G606">
            <v>7.2849326800818997E-5</v>
          </cell>
          <cell r="H606">
            <v>7.3007937748418197E-5</v>
          </cell>
          <cell r="I606">
            <v>9.1279107000134777E-5</v>
          </cell>
          <cell r="J606">
            <v>3.5270765277803997E-5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20.224801782537064</v>
          </cell>
          <cell r="F607">
            <v>20.224784193599476</v>
          </cell>
          <cell r="G607">
            <v>7.0583992038470136</v>
          </cell>
          <cell r="H607">
            <v>5.5323173968433057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60.972100398951248</v>
          </cell>
          <cell r="F608">
            <v>60.972047373241544</v>
          </cell>
          <cell r="G608">
            <v>21.279092351077235</v>
          </cell>
          <cell r="H608">
            <v>16.678384064581955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0.72999950758449039</v>
          </cell>
          <cell r="G609">
            <v>0.27290709003511104</v>
          </cell>
          <cell r="H609">
            <v>0.19968514398738588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1.3588749326059208E-3</v>
          </cell>
          <cell r="I610">
            <v>2.4267315295227105E-3</v>
          </cell>
          <cell r="J610">
            <v>7.0884870398282341E-4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5.1083631725740999E-4</v>
          </cell>
          <cell r="I611">
            <v>9.1227129720946242E-4</v>
          </cell>
          <cell r="J611">
            <v>2.664746053861351E-4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2.1294688335048917E-3</v>
          </cell>
          <cell r="I612">
            <v>3.642237843871392E-3</v>
          </cell>
          <cell r="J612">
            <v>9.9650436482409959E-4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3.7791994400573201E-5</v>
          </cell>
          <cell r="I613">
            <v>1.9252187771720601E-5</v>
          </cell>
          <cell r="J613">
            <v>1.2142234372597E-6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3.7791994400573201E-5</v>
          </cell>
          <cell r="I614">
            <v>6.7835346011264024E-5</v>
          </cell>
          <cell r="J614">
            <v>2.4795214506700609E-5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6.6537358461500334E-6</v>
          </cell>
          <cell r="F615">
            <v>9.3300969035771118E-5</v>
          </cell>
          <cell r="G615">
            <v>2.0473546009618943E-3</v>
          </cell>
          <cell r="H615">
            <v>1.1363738954015066E-3</v>
          </cell>
          <cell r="I615">
            <v>7.6622938121604896E-3</v>
          </cell>
          <cell r="J615">
            <v>2.5372234112383384E-3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6.6537358461500131E-6</v>
          </cell>
          <cell r="F616">
            <v>9.3363169681794718E-5</v>
          </cell>
          <cell r="G616">
            <v>2.04948726200456E-3</v>
          </cell>
          <cell r="H616">
            <v>1.1363738954015066E-3</v>
          </cell>
          <cell r="I616">
            <v>7.6622938121604671E-3</v>
          </cell>
          <cell r="J616">
            <v>2.5372234112383354E-3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5.298616910053093E-6</v>
          </cell>
          <cell r="F617">
            <v>1.2284627590092607E-4</v>
          </cell>
          <cell r="G617">
            <v>2.644499692906665E-3</v>
          </cell>
          <cell r="H617">
            <v>1.4204673692505667E-3</v>
          </cell>
          <cell r="I617">
            <v>9.0144633084176268E-3</v>
          </cell>
          <cell r="J617">
            <v>2.8191371235977776E-3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5.298616910053093E-6</v>
          </cell>
          <cell r="F618">
            <v>1.2284627590092607E-4</v>
          </cell>
          <cell r="G618">
            <v>2.644499692906665E-3</v>
          </cell>
          <cell r="H618">
            <v>1.4204673692505667E-3</v>
          </cell>
          <cell r="I618">
            <v>9.0144633084176268E-3</v>
          </cell>
          <cell r="J618">
            <v>2.8191371235977776E-3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1.66309171919245E-3</v>
          </cell>
          <cell r="F619">
            <v>6.4398913895571201E-5</v>
          </cell>
          <cell r="G619">
            <v>8.9259962718918101E-5</v>
          </cell>
          <cell r="H619">
            <v>2.3995826656177301E-5</v>
          </cell>
          <cell r="I619">
            <v>7.2574152819625905E-5</v>
          </cell>
          <cell r="J619">
            <v>8.7243729645626096E-5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1.66309171919245E-3</v>
          </cell>
          <cell r="F620">
            <v>1.724451875531234E-3</v>
          </cell>
          <cell r="G620">
            <v>1.8040502693539978E-3</v>
          </cell>
          <cell r="H620">
            <v>1.8040109558436265E-3</v>
          </cell>
          <cell r="I620">
            <v>2.6717947113527288E-3</v>
          </cell>
          <cell r="J620">
            <v>1.2243691147887834E-3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0.40997503292271348</v>
          </cell>
          <cell r="F621">
            <v>0.31093268160870402</v>
          </cell>
          <cell r="G621">
            <v>0.61257829707254541</v>
          </cell>
          <cell r="H621">
            <v>7.3306532555405244E-5</v>
          </cell>
          <cell r="I621">
            <v>7.216068503499966E-5</v>
          </cell>
          <cell r="J621">
            <v>1.7143273352064188E-5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0.15989026283985786</v>
          </cell>
          <cell r="F622">
            <v>0.12126374582739437</v>
          </cell>
          <cell r="G622">
            <v>0.23890553585829233</v>
          </cell>
          <cell r="H622">
            <v>2.8589547696607997E-5</v>
          </cell>
          <cell r="I622">
            <v>2.8142667163649839E-5</v>
          </cell>
          <cell r="J622">
            <v>6.6858766073050235E-6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1.1682238563132716</v>
          </cell>
          <cell r="F623">
            <v>0.88600267624400164</v>
          </cell>
          <cell r="G623">
            <v>1.7455418575082173</v>
          </cell>
          <cell r="H623">
            <v>2.0888696451662711E-4</v>
          </cell>
          <cell r="I623">
            <v>2.0562187200723171E-4</v>
          </cell>
          <cell r="J623">
            <v>4.8849757416706895E-5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2.8493264788128553E-2</v>
          </cell>
          <cell r="F624">
            <v>2.1609821371804915E-2</v>
          </cell>
          <cell r="G624">
            <v>4.2574191646541887E-2</v>
          </cell>
          <cell r="H624">
            <v>5.0948040126006629E-6</v>
          </cell>
          <cell r="I624">
            <v>5.0151676099324787E-6</v>
          </cell>
          <cell r="J624">
            <v>1.1914574979684619E-6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1.5203531450871899E-7</v>
          </cell>
          <cell r="F625">
            <v>1.24796314272789E-7</v>
          </cell>
          <cell r="G625">
            <v>1.5049704160873499E-7</v>
          </cell>
          <cell r="H625">
            <v>1.7776089581307999E-7</v>
          </cell>
          <cell r="I625">
            <v>8.3269342021694498E-7</v>
          </cell>
          <cell r="J625">
            <v>1.6454576800496999E-7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3.1767921706598708E-2</v>
          </cell>
          <cell r="F626">
            <v>3.1765422141110874E-2</v>
          </cell>
          <cell r="G626">
            <v>3.1765207389790183E-2</v>
          </cell>
          <cell r="H626">
            <v>2.2293558475001973E-5</v>
          </cell>
          <cell r="I626">
            <v>1.2359286505218487E-5</v>
          </cell>
          <cell r="J626">
            <v>9.8446535453371999E-6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7.2127646596902766E-4</v>
          </cell>
          <cell r="F627">
            <v>7.2066799210465898E-4</v>
          </cell>
          <cell r="G627">
            <v>7.2698653476035763E-4</v>
          </cell>
          <cell r="H627">
            <v>3.2308297159100966E-3</v>
          </cell>
          <cell r="I627">
            <v>9.9168374268435888E-2</v>
          </cell>
          <cell r="J627">
            <v>0.10066393745786915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7.2127646596902842E-4</v>
          </cell>
          <cell r="F628">
            <v>7.2066799210465952E-4</v>
          </cell>
          <cell r="G628">
            <v>7.2698653476035839E-4</v>
          </cell>
          <cell r="H628">
            <v>3.2308297159101009E-3</v>
          </cell>
          <cell r="I628">
            <v>9.9168374268435985E-2</v>
          </cell>
          <cell r="J628">
            <v>0.10066393745786924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7.9822975730765378E-4</v>
          </cell>
          <cell r="F629">
            <v>7.9755686748137129E-4</v>
          </cell>
          <cell r="G629">
            <v>8.0454432136709832E-4</v>
          </cell>
          <cell r="H629">
            <v>3.5734563510115918E-3</v>
          </cell>
          <cell r="I629">
            <v>0.10966740952103819</v>
          </cell>
          <cell r="J629">
            <v>0.1113213002029674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7.9822975730765378E-4</v>
          </cell>
          <cell r="F630">
            <v>7.9755686748137129E-4</v>
          </cell>
          <cell r="G630">
            <v>8.0454432136709832E-4</v>
          </cell>
          <cell r="H630">
            <v>3.5734563510115918E-3</v>
          </cell>
          <cell r="I630">
            <v>0.10966740952103819</v>
          </cell>
          <cell r="J630">
            <v>0.1113213002029674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2.9279546209006098E-4</v>
          </cell>
          <cell r="F631">
            <v>5.9550399756506198E-7</v>
          </cell>
          <cell r="G631">
            <v>2.4424623422264999E-6</v>
          </cell>
          <cell r="H631">
            <v>2.8064667327584801E-2</v>
          </cell>
          <cell r="I631">
            <v>3.6463567896537298E-2</v>
          </cell>
          <cell r="J631">
            <v>6.0942593529426103E-2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2.9552255645563157E-4</v>
          </cell>
          <cell r="F632">
            <v>2.9599289463273911E-4</v>
          </cell>
          <cell r="G632">
            <v>2.9820563702874606E-4</v>
          </cell>
          <cell r="H632">
            <v>2.8281519138016006E-2</v>
          </cell>
          <cell r="I632">
            <v>5.80797226938587E-2</v>
          </cell>
          <cell r="J632">
            <v>8.2150233189880434E-2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6.2295562508898241</v>
          </cell>
          <cell r="F633">
            <v>3.5489216866051024E-4</v>
          </cell>
          <cell r="G633">
            <v>3.8256284833233713E-4</v>
          </cell>
          <cell r="H633">
            <v>6.7296562502103653E-5</v>
          </cell>
          <cell r="I633">
            <v>6.4173607970585317E-5</v>
          </cell>
          <cell r="J633">
            <v>5.063301525527741E-5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6.2295562508898241</v>
          </cell>
          <cell r="F634">
            <v>3.5489216866051024E-4</v>
          </cell>
          <cell r="G634">
            <v>3.8256284833233713E-4</v>
          </cell>
          <cell r="H634">
            <v>6.7296562502103653E-5</v>
          </cell>
          <cell r="I634">
            <v>6.4173607970585317E-5</v>
          </cell>
          <cell r="J634">
            <v>5.063301525527741E-5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6.1989802735156804E-7</v>
          </cell>
          <cell r="F635">
            <v>5.0831729056452396E-7</v>
          </cell>
          <cell r="G635">
            <v>5.85848207182038E-7</v>
          </cell>
          <cell r="H635">
            <v>6.2316750779438E-7</v>
          </cell>
          <cell r="I635">
            <v>5.7789113355181298E-7</v>
          </cell>
          <cell r="J635">
            <v>8.0396514751040399E-7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0.23313492091986598</v>
          </cell>
          <cell r="F636">
            <v>1.9246009575990541E-4</v>
          </cell>
          <cell r="G636">
            <v>1.8908511757986801E-4</v>
          </cell>
          <cell r="H636">
            <v>1.8675575934268274E-4</v>
          </cell>
          <cell r="I636">
            <v>1.8607203452281063E-4</v>
          </cell>
          <cell r="J636">
            <v>1.8578669146718241E-4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46.398477335787845</v>
          </cell>
          <cell r="F637">
            <v>19.823031367681502</v>
          </cell>
          <cell r="G637">
            <v>16.959282265672254</v>
          </cell>
          <cell r="H637">
            <v>9.9744504037712627</v>
          </cell>
          <cell r="I637">
            <v>11.793361600749162</v>
          </cell>
          <cell r="J637">
            <v>4.2537585663597115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46.398477335787845</v>
          </cell>
          <cell r="F638">
            <v>19.823031367681502</v>
          </cell>
          <cell r="G638">
            <v>16.959282265672254</v>
          </cell>
          <cell r="H638">
            <v>9.9744504037712627</v>
          </cell>
          <cell r="I638">
            <v>11.793361600749162</v>
          </cell>
          <cell r="J638">
            <v>4.2537585663597115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7.1388487573607802E-7</v>
          </cell>
          <cell r="F639">
            <v>6.4150750390967699E-7</v>
          </cell>
          <cell r="G639">
            <v>8.7712161498804105E-7</v>
          </cell>
          <cell r="H639">
            <v>9.1219280770659603E-7</v>
          </cell>
          <cell r="I639">
            <v>6.4652126747783102E-7</v>
          </cell>
          <cell r="J639">
            <v>9.1735264249771703E-7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1.8097150954104302</v>
          </cell>
          <cell r="F640">
            <v>1.57336901710313</v>
          </cell>
          <cell r="G640">
            <v>1.5733678426911002</v>
          </cell>
          <cell r="H640">
            <v>1.5733677303587004</v>
          </cell>
          <cell r="I640">
            <v>1.5733682547525927</v>
          </cell>
          <cell r="J640">
            <v>1.0882591566413757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6.6537355768687015E-6</v>
          </cell>
          <cell r="F641">
            <v>8.7380894586299163E-6</v>
          </cell>
          <cell r="G641">
            <v>9.0968604203409757E-6</v>
          </cell>
          <cell r="H641">
            <v>4.9669714061333016E-4</v>
          </cell>
          <cell r="I641">
            <v>1.2641820161453717E-3</v>
          </cell>
          <cell r="J641">
            <v>4.0269262565155244E-4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6.6537355768686838E-6</v>
          </cell>
          <cell r="F642">
            <v>8.7439148516023201E-6</v>
          </cell>
          <cell r="G642">
            <v>9.1063363166121486E-6</v>
          </cell>
          <cell r="H642">
            <v>4.9669714061333016E-4</v>
          </cell>
          <cell r="I642">
            <v>1.2641820161453674E-3</v>
          </cell>
          <cell r="J642">
            <v>4.0269262565155201E-4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5.2986165608362751E-6</v>
          </cell>
          <cell r="F643">
            <v>6.286645488255543E-6</v>
          </cell>
          <cell r="G643">
            <v>6.7363422392503802E-6</v>
          </cell>
          <cell r="H643">
            <v>6.2087142576373801E-4</v>
          </cell>
          <cell r="I643">
            <v>1.4872729601827222E-3</v>
          </cell>
          <cell r="J643">
            <v>4.4743625072061138E-4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5.2986165608362751E-6</v>
          </cell>
          <cell r="F644">
            <v>6.286645488255543E-6</v>
          </cell>
          <cell r="G644">
            <v>6.7363422392503802E-6</v>
          </cell>
          <cell r="H644">
            <v>6.2087142576373801E-4</v>
          </cell>
          <cell r="I644">
            <v>1.4872729601827222E-3</v>
          </cell>
          <cell r="J644">
            <v>4.4743625072061138E-4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1.22066775730026E-3</v>
          </cell>
          <cell r="F645">
            <v>2.8875560660821599E-5</v>
          </cell>
          <cell r="G645">
            <v>4.3817746652291397E-5</v>
          </cell>
          <cell r="H645">
            <v>3.4765134318785502E-5</v>
          </cell>
          <cell r="I645">
            <v>1.02163300609294E-4</v>
          </cell>
          <cell r="J645">
            <v>2.0248792743134001E-4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1.22066775730026E-3</v>
          </cell>
          <cell r="F646">
            <v>1.2459698092485618E-3</v>
          </cell>
          <cell r="G646">
            <v>1.2805565041119989E-3</v>
          </cell>
          <cell r="H646">
            <v>1.3005505526467673E-3</v>
          </cell>
          <cell r="I646">
            <v>1.7230828990313452E-3</v>
          </cell>
          <cell r="J646">
            <v>9.4674340604264298E-4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3.5872116055553599E-2</v>
          </cell>
          <cell r="I647">
            <v>0.13968019700363499</v>
          </cell>
          <cell r="J647">
            <v>9.1213087738371904E-2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2.671327791371013E-4</v>
          </cell>
          <cell r="I648">
            <v>1.0897036645673621E-3</v>
          </cell>
          <cell r="J648">
            <v>7.2776399791254186E-4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2.991887126335535E-4</v>
          </cell>
          <cell r="I649">
            <v>1.1550858844414048E-3</v>
          </cell>
          <cell r="J649">
            <v>7.2776399791254186E-4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6.3603042651690783E-4</v>
          </cell>
          <cell r="I650">
            <v>2.476599237653095E-3</v>
          </cell>
          <cell r="J650">
            <v>1.6172533286945368E-3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2.3646987995373299E-5</v>
          </cell>
          <cell r="I651">
            <v>2.6557536790463701E-7</v>
          </cell>
          <cell r="J651">
            <v>3.10248858662356E-7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2.3646987995373299E-5</v>
          </cell>
          <cell r="I652">
            <v>9.6785086336902324E-5</v>
          </cell>
          <cell r="J652">
            <v>6.4688130881375238E-5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12.753360326006094</v>
          </cell>
          <cell r="F653">
            <v>2.6412866364143638E-4</v>
          </cell>
          <cell r="G653">
            <v>2.4974927494033012E-4</v>
          </cell>
          <cell r="H653">
            <v>1.1181580218508453E-4</v>
          </cell>
          <cell r="I653">
            <v>2.5840153555141708E-4</v>
          </cell>
          <cell r="J653">
            <v>2.0226326209268135E-4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12.753360326006094</v>
          </cell>
          <cell r="F654">
            <v>2.6412866364143638E-4</v>
          </cell>
          <cell r="G654">
            <v>2.4974927494033012E-4</v>
          </cell>
          <cell r="H654">
            <v>1.1181580218508453E-4</v>
          </cell>
          <cell r="I654">
            <v>2.5840153555141708E-4</v>
          </cell>
          <cell r="J654">
            <v>2.0226326209268135E-4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6.06049733369689E-7</v>
          </cell>
          <cell r="F655">
            <v>4.9397054649650503E-7</v>
          </cell>
          <cell r="G655">
            <v>5.8399317904367299E-7</v>
          </cell>
          <cell r="H655">
            <v>6.4386650637725295E-7</v>
          </cell>
          <cell r="I655">
            <v>7.2735468816924202E-7</v>
          </cell>
          <cell r="J655">
            <v>1.04838004794264E-6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1.2999976904388235</v>
          </cell>
          <cell r="F656">
            <v>2.1255993579005761E-4</v>
          </cell>
          <cell r="G656">
            <v>2.0890614946011965E-4</v>
          </cell>
          <cell r="H656">
            <v>2.0662331059106975E-4</v>
          </cell>
          <cell r="I656">
            <v>2.0630470188520711E-4</v>
          </cell>
          <cell r="J656">
            <v>2.0658388077809953E-4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7.2126187169752184E-4</v>
          </cell>
          <cell r="F657">
            <v>7.2065326128117348E-4</v>
          </cell>
          <cell r="G657">
            <v>7.2697028459881962E-4</v>
          </cell>
          <cell r="H657">
            <v>3.2303268671404974E-3</v>
          </cell>
          <cell r="I657">
            <v>9.9177521015218886E-2</v>
          </cell>
          <cell r="J657">
            <v>0.10067409247687317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7.2126187169752249E-4</v>
          </cell>
          <cell r="F658">
            <v>7.2065326128117413E-4</v>
          </cell>
          <cell r="G658">
            <v>7.2697028459882016E-4</v>
          </cell>
          <cell r="H658">
            <v>3.2303268671405013E-3</v>
          </cell>
          <cell r="I658">
            <v>9.917752101521897E-2</v>
          </cell>
          <cell r="J658">
            <v>0.10067409247687328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7.9821361801473529E-4</v>
          </cell>
          <cell r="F659">
            <v>7.9754057718202159E-4</v>
          </cell>
          <cell r="G659">
            <v>8.0452635088625621E-4</v>
          </cell>
          <cell r="H659">
            <v>3.5729002682593422E-3</v>
          </cell>
          <cell r="I659">
            <v>0.10967752458630643</v>
          </cell>
          <cell r="J659">
            <v>0.11133253028099034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7.9821361801473529E-4</v>
          </cell>
          <cell r="F660">
            <v>7.9754057718202159E-4</v>
          </cell>
          <cell r="G660">
            <v>8.0452635088625621E-4</v>
          </cell>
          <cell r="H660">
            <v>3.5729002682593422E-3</v>
          </cell>
          <cell r="I660">
            <v>0.10967752458630643</v>
          </cell>
          <cell r="J660">
            <v>0.11133253028099034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2.9278942136458499E-4</v>
          </cell>
          <cell r="F661">
            <v>5.9545792153542995E-7</v>
          </cell>
          <cell r="G661">
            <v>2.4421541506316498E-6</v>
          </cell>
          <cell r="H661">
            <v>2.8062853620944999E-2</v>
          </cell>
          <cell r="I661">
            <v>3.6472905285722598E-2</v>
          </cell>
          <cell r="J661">
            <v>6.0947594860223199E-2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2.9551652765890546E-4</v>
          </cell>
          <cell r="F662">
            <v>2.9598681849892357E-4</v>
          </cell>
          <cell r="G662">
            <v>2.9819924788390939E-4</v>
          </cell>
          <cell r="H662">
            <v>2.8279700668253922E-2</v>
          </cell>
          <cell r="I662">
            <v>5.8085122721678074E-2</v>
          </cell>
          <cell r="J662">
            <v>8.2159282674997614E-2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1.9348095842641755</v>
          </cell>
          <cell r="F663">
            <v>1.8587907648672688</v>
          </cell>
          <cell r="G663">
            <v>2.5503114139672767</v>
          </cell>
          <cell r="H663">
            <v>2.2433527023706317</v>
          </cell>
          <cell r="I663">
            <v>0.26505185323425134</v>
          </cell>
          <cell r="J663">
            <v>1.0668696391203889E-4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0.23004357298566971</v>
          </cell>
          <cell r="F664">
            <v>0.23016048311684767</v>
          </cell>
          <cell r="G664">
            <v>0.33670916109004984</v>
          </cell>
          <cell r="H664">
            <v>0.332948814691092</v>
          </cell>
          <cell r="I664">
            <v>5.2329677372683396E-2</v>
          </cell>
          <cell r="J664">
            <v>3.1450231855657136E-5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344.47256312258401</v>
          </cell>
          <cell r="F665">
            <v>344.647628414677</v>
          </cell>
          <cell r="G665">
            <v>504.19732050290997</v>
          </cell>
          <cell r="H665">
            <v>498.56644716396801</v>
          </cell>
          <cell r="I665">
            <v>78.360276924206104</v>
          </cell>
          <cell r="J665">
            <v>4.7094669817824002E-2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3.7119888267519867</v>
          </cell>
          <cell r="F666">
            <v>3.7138753061926431</v>
          </cell>
          <cell r="G666">
            <v>5.4331607812813676</v>
          </cell>
          <cell r="H666">
            <v>5.3724832668531048</v>
          </cell>
          <cell r="I666">
            <v>0.84439953582118688</v>
          </cell>
          <cell r="J666">
            <v>5.0748566614034472E-4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6.6276098990241101E-8</v>
          </cell>
          <cell r="G667">
            <v>2.7510284736481399E-7</v>
          </cell>
          <cell r="H667">
            <v>1.53927442466113E-3</v>
          </cell>
          <cell r="I667">
            <v>3.28716646628362E-8</v>
          </cell>
          <cell r="J667">
            <v>1.59574713061881E-8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4.9223145053599572E-2</v>
          </cell>
          <cell r="F668">
            <v>1.3723255755986492E-2</v>
          </cell>
          <cell r="G668">
            <v>1.3723228532765655E-2</v>
          </cell>
          <cell r="H668">
            <v>1.3545776706980379E-2</v>
          </cell>
          <cell r="I668">
            <v>9.137419001966211E-3</v>
          </cell>
          <cell r="J668">
            <v>3.1395142695480466E-5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9.4512744918840069E-2</v>
          </cell>
          <cell r="F669">
            <v>9.164619646704366E-3</v>
          </cell>
          <cell r="G669">
            <v>9.4492218886584614E-2</v>
          </cell>
          <cell r="H669">
            <v>7.2331097611635909E-4</v>
          </cell>
          <cell r="I669">
            <v>6.0354252174544343E-3</v>
          </cell>
          <cell r="J669">
            <v>9.4478291008783424E-2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9.4512744918840028E-2</v>
          </cell>
          <cell r="F670">
            <v>9.1646196467043556E-3</v>
          </cell>
          <cell r="G670">
            <v>9.4492218886584531E-2</v>
          </cell>
          <cell r="H670">
            <v>7.2331097611635811E-4</v>
          </cell>
          <cell r="I670">
            <v>6.0354252174544308E-3</v>
          </cell>
          <cell r="J670">
            <v>9.4478291008783341E-2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0.13501880233588565</v>
          </cell>
          <cell r="F671">
            <v>1.3092909251159581E-2</v>
          </cell>
          <cell r="G671">
            <v>0.13498948629141247</v>
          </cell>
          <cell r="H671">
            <v>1.0338968916292638E-3</v>
          </cell>
          <cell r="I671">
            <v>8.6226427097726432E-3</v>
          </cell>
          <cell r="J671">
            <v>0.13496957728963788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0.13501880233588565</v>
          </cell>
          <cell r="F672">
            <v>1.3092909251159581E-2</v>
          </cell>
          <cell r="G672">
            <v>0.13498948629141247</v>
          </cell>
          <cell r="H672">
            <v>1.0338968916292638E-3</v>
          </cell>
          <cell r="I672">
            <v>8.6226427097726432E-3</v>
          </cell>
          <cell r="J672">
            <v>0.13496957728963788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4.0987077759466701E-7</v>
          </cell>
          <cell r="G673">
            <v>3.8908673189941998E-7</v>
          </cell>
          <cell r="H673">
            <v>3.6446485444190101E-7</v>
          </cell>
          <cell r="I673">
            <v>1.6724616816940301E-6</v>
          </cell>
          <cell r="J673">
            <v>6.8979643264482895E-7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9.9997794081469665E-2</v>
          </cell>
          <cell r="G674">
            <v>9.9997721351453045E-2</v>
          </cell>
          <cell r="H674">
            <v>9.9997671756269405E-2</v>
          </cell>
          <cell r="I674">
            <v>9.9999487841990684E-2</v>
          </cell>
          <cell r="J674">
            <v>9.9999676713083865E-2</v>
          </cell>
        </row>
        <row r="675">
          <cell r="B675" t="str">
            <v>HPLSOL</v>
          </cell>
          <cell r="C675" t="str">
            <v>VAR_ncap</v>
          </cell>
          <cell r="D675" t="str">
            <v>-</v>
          </cell>
          <cell r="I675">
            <v>1.02456231405977E-8</v>
          </cell>
          <cell r="J675">
            <v>1.8934973462128998E-8</v>
          </cell>
        </row>
        <row r="676">
          <cell r="B676" t="str">
            <v>HPLSOL</v>
          </cell>
          <cell r="C676" t="str">
            <v>VAR_cap</v>
          </cell>
          <cell r="D676" t="str">
            <v>-</v>
          </cell>
          <cell r="I676">
            <v>1.02456231405977E-8</v>
          </cell>
          <cell r="J676">
            <v>2.91805966027267E-8</v>
          </cell>
        </row>
        <row r="677">
          <cell r="B677" t="str">
            <v>RHEM-CHPNGA</v>
          </cell>
          <cell r="C677" t="str">
            <v>VAR_fout</v>
          </cell>
          <cell r="D677" t="str">
            <v>CO2_R</v>
          </cell>
          <cell r="E677">
            <v>5.9206043677773899</v>
          </cell>
          <cell r="F677">
            <v>0.25421848975683398</v>
          </cell>
          <cell r="G677">
            <v>1.14938002861144</v>
          </cell>
          <cell r="H677">
            <v>46.2407795369773</v>
          </cell>
          <cell r="I677">
            <v>92.179988141741504</v>
          </cell>
          <cell r="J677">
            <v>89.757322047469003</v>
          </cell>
        </row>
        <row r="678">
          <cell r="B678" t="str">
            <v>RHEM-CHPNGA</v>
          </cell>
          <cell r="C678" t="str">
            <v>VAR_fout</v>
          </cell>
          <cell r="D678" t="str">
            <v>RHEM_LTH_CHPNGA</v>
          </cell>
          <cell r="E678">
            <v>6.0453912051772356E-2</v>
          </cell>
          <cell r="F678">
            <v>2.7949270801769103E-3</v>
          </cell>
          <cell r="G678">
            <v>1.2004929329082259E-2</v>
          </cell>
          <cell r="H678">
            <v>0.50716086049418485</v>
          </cell>
          <cell r="I678">
            <v>1.0020535779947066</v>
          </cell>
          <cell r="J678">
            <v>0.96866585510702852</v>
          </cell>
        </row>
        <row r="679">
          <cell r="B679" t="str">
            <v>RHEM-CHPNGA</v>
          </cell>
          <cell r="C679" t="str">
            <v>VAR_fout</v>
          </cell>
          <cell r="D679" t="str">
            <v>RHEM_NKEV_GAS_ELC_CHP</v>
          </cell>
          <cell r="E679">
            <v>2.7827991261926935E-2</v>
          </cell>
          <cell r="F679">
            <v>1.2992020515889657E-3</v>
          </cell>
          <cell r="G679">
            <v>5.6639308656732954E-3</v>
          </cell>
          <cell r="H679">
            <v>0.24540041636815371</v>
          </cell>
          <cell r="I679">
            <v>0.49695340046892017</v>
          </cell>
          <cell r="J679">
            <v>0.49227281161176933</v>
          </cell>
        </row>
        <row r="680">
          <cell r="B680" t="str">
            <v>RHEM-CHPNGA</v>
          </cell>
          <cell r="C680" t="str">
            <v>VAR_fin</v>
          </cell>
          <cell r="D680" t="str">
            <v>RNGA</v>
          </cell>
          <cell r="E680">
            <v>0.10497525474782597</v>
          </cell>
          <cell r="F680">
            <v>4.5074200311495376E-3</v>
          </cell>
          <cell r="G680">
            <v>2.0379078521479528E-2</v>
          </cell>
          <cell r="H680">
            <v>0.81987197760598007</v>
          </cell>
          <cell r="I680">
            <v>1.6343969528677567</v>
          </cell>
          <cell r="J680">
            <v>1.5914418802742725</v>
          </cell>
        </row>
        <row r="681">
          <cell r="B681" t="str">
            <v>RHEM-CHPNGA</v>
          </cell>
          <cell r="C681" t="str">
            <v>VAR_ncap</v>
          </cell>
          <cell r="D681" t="str">
            <v>-</v>
          </cell>
          <cell r="F681">
            <v>6.7763818928747406E-8</v>
          </cell>
          <cell r="G681">
            <v>2.8586403479493299E-5</v>
          </cell>
          <cell r="H681">
            <v>1.7789525456595401E-2</v>
          </cell>
          <cell r="I681">
            <v>4.3722001687918801E-7</v>
          </cell>
          <cell r="J681">
            <v>1.68246952731223E-2</v>
          </cell>
        </row>
        <row r="682">
          <cell r="B682" t="str">
            <v>RHEM-CHPNGA</v>
          </cell>
          <cell r="C682" t="str">
            <v>VAR_cap</v>
          </cell>
          <cell r="D682" t="str">
            <v>-</v>
          </cell>
          <cell r="E682">
            <v>8.3722555178626108E-3</v>
          </cell>
          <cell r="F682">
            <v>3.9162386728276016E-4</v>
          </cell>
          <cell r="G682">
            <v>4.2010525381173253E-4</v>
          </cell>
          <cell r="H682">
            <v>1.8209480162167939E-2</v>
          </cell>
          <cell r="I682">
            <v>3.6875895535043036E-2</v>
          </cell>
          <cell r="J682">
            <v>3.6528311055913962E-2</v>
          </cell>
        </row>
        <row r="683">
          <cell r="B683" t="str">
            <v>D-DH2</v>
          </cell>
          <cell r="C683" t="str">
            <v>VAR_fout</v>
          </cell>
          <cell r="D683" t="str">
            <v>H2</v>
          </cell>
          <cell r="H683">
            <v>1.8439592300085133E-6</v>
          </cell>
          <cell r="I683">
            <v>1.1304604228892388</v>
          </cell>
          <cell r="J683">
            <v>1.1961012672646592</v>
          </cell>
        </row>
        <row r="684">
          <cell r="B684" t="str">
            <v>D-DH2</v>
          </cell>
          <cell r="C684" t="str">
            <v>VAR_fin</v>
          </cell>
          <cell r="D684" t="str">
            <v>H2_E</v>
          </cell>
          <cell r="H684">
            <v>1.8625850808166791E-6</v>
          </cell>
          <cell r="I684">
            <v>1.1418792150396346</v>
          </cell>
          <cell r="J684">
            <v>1.20818309824713</v>
          </cell>
        </row>
        <row r="685">
          <cell r="B685" t="str">
            <v>D-DH2</v>
          </cell>
          <cell r="C685" t="str">
            <v>VAR_ncap</v>
          </cell>
          <cell r="D685" t="str">
            <v>-</v>
          </cell>
          <cell r="H685">
            <v>1.84972335458962E-5</v>
          </cell>
          <cell r="I685">
            <v>0.104552651948334</v>
          </cell>
          <cell r="J685">
            <v>8.8122515942118396E-3</v>
          </cell>
        </row>
        <row r="686">
          <cell r="B686" t="str">
            <v>D-DH2</v>
          </cell>
          <cell r="C686" t="str">
            <v>VAR_cap</v>
          </cell>
          <cell r="D686" t="str">
            <v>-</v>
          </cell>
          <cell r="H686">
            <v>1.84972335458962E-5</v>
          </cell>
          <cell r="I686">
            <v>0.15182214186697601</v>
          </cell>
          <cell r="J686">
            <v>0.16063439346118699</v>
          </cell>
        </row>
        <row r="687">
          <cell r="B687" t="str">
            <v>D-SBIO</v>
          </cell>
          <cell r="C687" t="str">
            <v>VAR_fout</v>
          </cell>
          <cell r="D687" t="str">
            <v>SBIO</v>
          </cell>
          <cell r="E687">
            <v>4.0476696746315435</v>
          </cell>
          <cell r="F687">
            <v>4.5834878808562918</v>
          </cell>
          <cell r="G687">
            <v>5.192231108764858</v>
          </cell>
          <cell r="H687">
            <v>5.3473406125048015</v>
          </cell>
          <cell r="I687">
            <v>7.4835677845385904</v>
          </cell>
          <cell r="J687">
            <v>17.567812580157565</v>
          </cell>
        </row>
        <row r="688">
          <cell r="B688" t="str">
            <v>D-SBIO</v>
          </cell>
          <cell r="C688" t="str">
            <v>VAR_fin</v>
          </cell>
          <cell r="D688" t="str">
            <v>BIO</v>
          </cell>
          <cell r="E688">
            <v>4.0476696746315435</v>
          </cell>
          <cell r="F688">
            <v>4.5834878808562918</v>
          </cell>
          <cell r="G688">
            <v>5.192231108764858</v>
          </cell>
          <cell r="H688">
            <v>5.3473406125048015</v>
          </cell>
          <cell r="I688">
            <v>7.4835677845385904</v>
          </cell>
          <cell r="J688">
            <v>17.567812580157565</v>
          </cell>
        </row>
        <row r="689">
          <cell r="B689" t="str">
            <v>SCOM-CHPBIO</v>
          </cell>
          <cell r="C689" t="str">
            <v>VAR_fout</v>
          </cell>
          <cell r="D689" t="str">
            <v>SCOM_LTH_CHPBIO</v>
          </cell>
          <cell r="E689">
            <v>1.4243127758604111</v>
          </cell>
          <cell r="F689">
            <v>1.578379473161277</v>
          </cell>
          <cell r="G689">
            <v>1.7732743869826162</v>
          </cell>
          <cell r="H689">
            <v>1.5831511338064568</v>
          </cell>
          <cell r="I689">
            <v>1.2060488269034713</v>
          </cell>
          <cell r="J689">
            <v>2.7789477406790724</v>
          </cell>
        </row>
        <row r="690">
          <cell r="B690" t="str">
            <v>SCOM-CHPBIO</v>
          </cell>
          <cell r="C690" t="str">
            <v>VAR_fout</v>
          </cell>
          <cell r="D690" t="str">
            <v>SCOM_KEV_BIO_ELC_CHP</v>
          </cell>
          <cell r="E690">
            <v>0.95936757846711662</v>
          </cell>
          <cell r="F690">
            <v>1.1059826971367672</v>
          </cell>
          <cell r="G690">
            <v>1.3224848251663428</v>
          </cell>
          <cell r="H690">
            <v>1.322495267698246</v>
          </cell>
          <cell r="I690">
            <v>1.3259829272404031</v>
          </cell>
          <cell r="J690">
            <v>3.0552969147149325</v>
          </cell>
        </row>
        <row r="691">
          <cell r="B691" t="str">
            <v>SCOM-CHPBIO</v>
          </cell>
          <cell r="C691" t="str">
            <v>VAR_fin</v>
          </cell>
          <cell r="D691" t="str">
            <v>SBIO</v>
          </cell>
          <cell r="E691">
            <v>2.6453913414327266</v>
          </cell>
          <cell r="F691">
            <v>3.046263247388866</v>
          </cell>
          <cell r="G691">
            <v>3.6367016739115461</v>
          </cell>
          <cell r="H691">
            <v>3.6257938868627999</v>
          </cell>
          <cell r="I691">
            <v>3.5395179970000914</v>
          </cell>
          <cell r="J691">
            <v>7.9325001726833086</v>
          </cell>
        </row>
        <row r="692">
          <cell r="B692" t="str">
            <v>SCOM-CHPBIO</v>
          </cell>
          <cell r="C692" t="str">
            <v>VAR_ncap</v>
          </cell>
          <cell r="D692" t="str">
            <v>-</v>
          </cell>
          <cell r="F692">
            <v>2.6190228174698502E-2</v>
          </cell>
          <cell r="G692">
            <v>2.31559688602163E-2</v>
          </cell>
          <cell r="H692">
            <v>1.22214470863512E-2</v>
          </cell>
          <cell r="I692">
            <v>4.50710107568962E-2</v>
          </cell>
          <cell r="J692">
            <v>0.182758794027645</v>
          </cell>
        </row>
        <row r="693">
          <cell r="B693" t="str">
            <v>SCOM-CHPBIO</v>
          </cell>
          <cell r="C693" t="str">
            <v>VAR_cap</v>
          </cell>
          <cell r="D693" t="str">
            <v>-</v>
          </cell>
          <cell r="E693">
            <v>7.35127E-2</v>
          </cell>
          <cell r="F693">
            <v>8.4747304620637134E-2</v>
          </cell>
          <cell r="G693">
            <v>0.10133709155122991</v>
          </cell>
          <cell r="H693">
            <v>0.10133797127803094</v>
          </cell>
          <cell r="I693">
            <v>0.10160529193244708</v>
          </cell>
          <cell r="J693">
            <v>0.23411641150804863</v>
          </cell>
        </row>
        <row r="694">
          <cell r="B694" t="str">
            <v>SCOM-CHPHFC</v>
          </cell>
          <cell r="C694" t="str">
            <v>VAR_fout</v>
          </cell>
          <cell r="D694" t="str">
            <v>SCOM_KEV_HFC_ELC_CHP</v>
          </cell>
          <cell r="H694">
            <v>3.0368906057806931E-4</v>
          </cell>
          <cell r="I694">
            <v>8.4779719406662872E-4</v>
          </cell>
          <cell r="J694">
            <v>6.4484175267652847E-4</v>
          </cell>
        </row>
        <row r="695">
          <cell r="B695" t="str">
            <v>SCOM-CHPHFC</v>
          </cell>
          <cell r="C695" t="str">
            <v>VAR_fout</v>
          </cell>
          <cell r="D695" t="str">
            <v>SCOM_LTH_CHPHFC</v>
          </cell>
          <cell r="H695">
            <v>2.2856597717191532E-4</v>
          </cell>
          <cell r="I695">
            <v>5.3379823330121075E-4</v>
          </cell>
          <cell r="J695">
            <v>3.6447577325195092E-4</v>
          </cell>
        </row>
        <row r="696">
          <cell r="B696" t="str">
            <v>SCOM-CHPHFC</v>
          </cell>
          <cell r="C696" t="str">
            <v>VAR_fin</v>
          </cell>
          <cell r="D696" t="str">
            <v>RSH2</v>
          </cell>
          <cell r="H696">
            <v>6.35584305551819E-4</v>
          </cell>
          <cell r="I696">
            <v>1.5666864418993952E-3</v>
          </cell>
          <cell r="J696">
            <v>1.1183689790825813E-3</v>
          </cell>
        </row>
        <row r="697">
          <cell r="B697" t="str">
            <v>SCOM-CHPHFC</v>
          </cell>
          <cell r="C697" t="str">
            <v>VAR_ncap</v>
          </cell>
          <cell r="D697" t="str">
            <v>-</v>
          </cell>
          <cell r="H697">
            <v>2.48168458369167E-5</v>
          </cell>
          <cell r="I697">
            <v>2.2759322434192901E-5</v>
          </cell>
          <cell r="J697">
            <v>2.72105475164583E-5</v>
          </cell>
        </row>
        <row r="698">
          <cell r="B698" t="str">
            <v>SCOM-CHPHFC</v>
          </cell>
          <cell r="C698" t="str">
            <v>VAR_cap</v>
          </cell>
          <cell r="D698" t="str">
            <v>-</v>
          </cell>
          <cell r="H698">
            <v>2.48168458369167E-5</v>
          </cell>
          <cell r="I698">
            <v>5.7288620541449163E-5</v>
          </cell>
          <cell r="J698">
            <v>5.1137231927710688E-5</v>
          </cell>
        </row>
        <row r="699">
          <cell r="B699" t="str">
            <v>RHES-EBAT</v>
          </cell>
          <cell r="C699" t="str">
            <v>VAR_fout</v>
          </cell>
          <cell r="D699" t="str">
            <v>RHES_ELC</v>
          </cell>
          <cell r="E699">
            <v>7.2125458531083447E-4</v>
          </cell>
          <cell r="F699">
            <v>7.2064283360997127E-4</v>
          </cell>
          <cell r="G699">
            <v>7.2694785387569317E-4</v>
          </cell>
          <cell r="H699">
            <v>3.2280469075748322E-3</v>
          </cell>
          <cell r="I699">
            <v>9.9783645696705989E-2</v>
          </cell>
          <cell r="J699">
            <v>0.1006741685026821</v>
          </cell>
        </row>
        <row r="700">
          <cell r="B700" t="str">
            <v>RHES-EBAT</v>
          </cell>
          <cell r="C700" t="str">
            <v>VAR_fout</v>
          </cell>
          <cell r="D700" t="str">
            <v>AUX_RHES-EBAT_OUT</v>
          </cell>
          <cell r="E700">
            <v>7.2125458531083523E-4</v>
          </cell>
          <cell r="F700">
            <v>7.2064283360997203E-4</v>
          </cell>
          <cell r="G700">
            <v>7.2694785387569392E-4</v>
          </cell>
          <cell r="H700">
            <v>3.2280469075748348E-3</v>
          </cell>
          <cell r="I700">
            <v>9.978364569670603E-2</v>
          </cell>
          <cell r="J700">
            <v>0.1006741685026822</v>
          </cell>
        </row>
        <row r="701">
          <cell r="B701" t="str">
            <v>RHES-EBAT</v>
          </cell>
          <cell r="C701" t="str">
            <v>VAR_fin</v>
          </cell>
          <cell r="D701" t="str">
            <v>RHES_ELC</v>
          </cell>
          <cell r="E701">
            <v>7.9820556025746517E-4</v>
          </cell>
          <cell r="F701">
            <v>7.9752904558744566E-4</v>
          </cell>
          <cell r="G701">
            <v>8.045015455412155E-4</v>
          </cell>
          <cell r="H701">
            <v>3.5703789412384872E-3</v>
          </cell>
          <cell r="I701">
            <v>0.11034781653376936</v>
          </cell>
          <cell r="J701">
            <v>0.11133261435525592</v>
          </cell>
        </row>
        <row r="702">
          <cell r="B702" t="str">
            <v>RHES-EBAT</v>
          </cell>
          <cell r="C702" t="str">
            <v>VAR_fin</v>
          </cell>
          <cell r="D702" t="str">
            <v>AUX_RHES-EBAT_IN</v>
          </cell>
          <cell r="E702">
            <v>7.9820556025746517E-4</v>
          </cell>
          <cell r="F702">
            <v>7.9752904558744566E-4</v>
          </cell>
          <cell r="G702">
            <v>8.045015455412155E-4</v>
          </cell>
          <cell r="H702">
            <v>3.5703789412384872E-3</v>
          </cell>
          <cell r="I702">
            <v>0.11034781653376936</v>
          </cell>
          <cell r="J702">
            <v>0.11133261435525592</v>
          </cell>
        </row>
        <row r="703">
          <cell r="B703" t="str">
            <v>RHES-EBAT</v>
          </cell>
          <cell r="C703" t="str">
            <v>VAR_ncap</v>
          </cell>
          <cell r="D703" t="str">
            <v>-</v>
          </cell>
          <cell r="E703">
            <v>2.9278565456972502E-4</v>
          </cell>
          <cell r="F703">
            <v>5.9464325263930402E-7</v>
          </cell>
          <cell r="G703">
            <v>2.4376033842908598E-6</v>
          </cell>
          <cell r="H703">
            <v>2.80422949509057E-2</v>
          </cell>
          <cell r="I703">
            <v>3.6968839510681098E-2</v>
          </cell>
          <cell r="J703">
            <v>6.0722116220195403E-2</v>
          </cell>
        </row>
        <row r="704">
          <cell r="B704" t="str">
            <v>RHES-EBAT</v>
          </cell>
          <cell r="C704" t="str">
            <v>VAR_cap</v>
          </cell>
          <cell r="D704" t="str">
            <v>-</v>
          </cell>
          <cell r="E704">
            <v>2.9551270579092066E-4</v>
          </cell>
          <cell r="F704">
            <v>2.959820791959563E-4</v>
          </cell>
          <cell r="G704">
            <v>2.9818999705082637E-4</v>
          </cell>
          <cell r="H704">
            <v>2.8259133978629225E-2</v>
          </cell>
          <cell r="I704">
            <v>5.8442495095497315E-2</v>
          </cell>
          <cell r="J704">
            <v>8.2158840475321543E-2</v>
          </cell>
        </row>
        <row r="705">
          <cell r="B705" t="str">
            <v>D-INGA</v>
          </cell>
          <cell r="C705" t="str">
            <v>VAR_fout</v>
          </cell>
          <cell r="D705" t="str">
            <v>CO2</v>
          </cell>
          <cell r="E705">
            <v>2101.4867967762598</v>
          </cell>
          <cell r="F705">
            <v>1815.4227518186201</v>
          </cell>
          <cell r="G705">
            <v>1839.83326829356</v>
          </cell>
          <cell r="H705">
            <v>1260.1006599631801</v>
          </cell>
          <cell r="I705">
            <v>709.25512754248996</v>
          </cell>
          <cell r="J705">
            <v>107.92453494792601</v>
          </cell>
        </row>
        <row r="706">
          <cell r="B706" t="str">
            <v>D-INGA</v>
          </cell>
          <cell r="C706" t="str">
            <v>VAR_fout</v>
          </cell>
          <cell r="D706" t="str">
            <v>INGA</v>
          </cell>
          <cell r="E706">
            <v>37.470009115804778</v>
          </cell>
          <cell r="F706">
            <v>32.085911819570676</v>
          </cell>
          <cell r="G706">
            <v>35.054459135562873</v>
          </cell>
          <cell r="H706">
            <v>24.803864612511088</v>
          </cell>
          <cell r="I706">
            <v>17.141887305280779</v>
          </cell>
          <cell r="J706">
            <v>6.452017983582385</v>
          </cell>
        </row>
        <row r="707">
          <cell r="B707" t="str">
            <v>D-INGA</v>
          </cell>
          <cell r="C707" t="str">
            <v>VAR_fin</v>
          </cell>
          <cell r="D707" t="str">
            <v>NGA</v>
          </cell>
          <cell r="E707">
            <v>37.260404198160728</v>
          </cell>
          <cell r="F707">
            <v>32.18834666345073</v>
          </cell>
          <cell r="G707">
            <v>32.621157239247516</v>
          </cell>
          <cell r="H707">
            <v>22.342210283035072</v>
          </cell>
          <cell r="I707">
            <v>12.575445523803022</v>
          </cell>
          <cell r="J707">
            <v>1.9135555841830783</v>
          </cell>
        </row>
        <row r="708">
          <cell r="B708" t="str">
            <v>D-INGA</v>
          </cell>
          <cell r="C708" t="str">
            <v>VAR_fin</v>
          </cell>
          <cell r="D708" t="str">
            <v>BNGA</v>
          </cell>
          <cell r="E708">
            <v>0.32930734273027668</v>
          </cell>
          <cell r="F708">
            <v>6.6994862071689075E-5</v>
          </cell>
          <cell r="G708">
            <v>2.5403467750138442</v>
          </cell>
          <cell r="H708">
            <v>2.5403530746016911</v>
          </cell>
          <cell r="I708">
            <v>4.5195319240011695</v>
          </cell>
          <cell r="J708">
            <v>4.5195325191798785</v>
          </cell>
        </row>
        <row r="709">
          <cell r="B709" t="str">
            <v>D-INGA</v>
          </cell>
          <cell r="C709" t="str">
            <v>VAR_fin</v>
          </cell>
          <cell r="D709" t="str">
            <v>H2</v>
          </cell>
          <cell r="G709">
            <v>4.9407831049244396E-3</v>
          </cell>
          <cell r="H709">
            <v>5.4373394830589488E-4</v>
          </cell>
          <cell r="I709">
            <v>0.10167377593396472</v>
          </cell>
          <cell r="J709">
            <v>3.9548027966123916E-2</v>
          </cell>
        </row>
        <row r="710">
          <cell r="B710" t="str">
            <v>D-INGA</v>
          </cell>
          <cell r="C710" t="str">
            <v>VAR_ncap</v>
          </cell>
          <cell r="D710" t="str">
            <v>-</v>
          </cell>
          <cell r="E710">
            <v>4.0983487305499103E-7</v>
          </cell>
          <cell r="F710">
            <v>2.20787471323055E-7</v>
          </cell>
          <cell r="G710">
            <v>2.8689014162844702E-7</v>
          </cell>
          <cell r="H710">
            <v>3.5009136614629298E-7</v>
          </cell>
          <cell r="I710">
            <v>9.7001592480279897E-7</v>
          </cell>
          <cell r="J710">
            <v>3.17372324281297E-6</v>
          </cell>
        </row>
        <row r="711">
          <cell r="B711" t="str">
            <v>D-INGA</v>
          </cell>
          <cell r="C711" t="str">
            <v>VAR_cap</v>
          </cell>
          <cell r="D711" t="str">
            <v>-</v>
          </cell>
          <cell r="E711">
            <v>1.9844837801009731</v>
          </cell>
          <cell r="F711">
            <v>1.9844840008884443</v>
          </cell>
          <cell r="G711">
            <v>1.984484287778586</v>
          </cell>
          <cell r="H711">
            <v>1.9844846378699521</v>
          </cell>
          <cell r="I711">
            <v>1.9844862415674087</v>
          </cell>
          <cell r="J711">
            <v>1.0954654824704715</v>
          </cell>
        </row>
        <row r="712">
          <cell r="B712" t="str">
            <v>EWIND</v>
          </cell>
          <cell r="C712" t="str">
            <v>VAR_fout</v>
          </cell>
          <cell r="D712" t="str">
            <v>ELC35</v>
          </cell>
          <cell r="E712">
            <v>0.52400000000000047</v>
          </cell>
          <cell r="F712">
            <v>0.54529207473905861</v>
          </cell>
          <cell r="G712">
            <v>1.9634127707334768</v>
          </cell>
          <cell r="H712">
            <v>4.1991247564827825</v>
          </cell>
          <cell r="I712">
            <v>9.5040466800030003</v>
          </cell>
          <cell r="J712">
            <v>15.481091471404122</v>
          </cell>
        </row>
        <row r="713">
          <cell r="B713" t="str">
            <v>EWIND</v>
          </cell>
          <cell r="C713" t="str">
            <v>VAR_fin</v>
          </cell>
          <cell r="D713" t="str">
            <v>WND</v>
          </cell>
          <cell r="E713">
            <v>0.52400000000000047</v>
          </cell>
          <cell r="F713">
            <v>0.54529207473905861</v>
          </cell>
          <cell r="G713">
            <v>1.9634127707334768</v>
          </cell>
          <cell r="H713">
            <v>4.1991247564827825</v>
          </cell>
          <cell r="I713">
            <v>9.5040466800030003</v>
          </cell>
          <cell r="J713">
            <v>15.481091471404122</v>
          </cell>
        </row>
        <row r="714">
          <cell r="B714" t="str">
            <v>EWIND</v>
          </cell>
          <cell r="C714" t="str">
            <v>VAR_ncap</v>
          </cell>
          <cell r="D714" t="str">
            <v>-</v>
          </cell>
          <cell r="F714">
            <v>7.1321225574133796E-3</v>
          </cell>
          <cell r="G714">
            <v>0.24277989529875099</v>
          </cell>
          <cell r="H714">
            <v>0.39455839412570798</v>
          </cell>
          <cell r="I714">
            <v>0.36086111522868902</v>
          </cell>
          <cell r="J714">
            <v>1.65291776641341</v>
          </cell>
        </row>
        <row r="715">
          <cell r="B715" t="str">
            <v>EWIND</v>
          </cell>
          <cell r="C715" t="str">
            <v>VAR_cap</v>
          </cell>
          <cell r="D715" t="str">
            <v>-</v>
          </cell>
          <cell r="E715">
            <v>8.7120000000000003E-2</v>
          </cell>
          <cell r="F715">
            <v>9.0660010594020582E-2</v>
          </cell>
          <cell r="G715">
            <v>0.32643582338670118</v>
          </cell>
          <cell r="H715">
            <v>0.69814447269067936</v>
          </cell>
          <cell r="I715">
            <v>1.5801382332598668</v>
          </cell>
          <cell r="J715">
            <v>2.57387898258512</v>
          </cell>
        </row>
        <row r="716">
          <cell r="B716" t="str">
            <v>EGEO</v>
          </cell>
          <cell r="C716" t="str">
            <v>VAR_fout</v>
          </cell>
          <cell r="D716" t="str">
            <v>ELC35</v>
          </cell>
          <cell r="H716">
            <v>9.0161472615949423E-3</v>
          </cell>
          <cell r="I716">
            <v>1.1172680830815191</v>
          </cell>
          <cell r="J716">
            <v>49.940956809895695</v>
          </cell>
        </row>
        <row r="717">
          <cell r="B717" t="str">
            <v>EGEO</v>
          </cell>
          <cell r="C717" t="str">
            <v>VAR_fin</v>
          </cell>
          <cell r="D717" t="str">
            <v>GEO</v>
          </cell>
          <cell r="H717">
            <v>9.0161472615949423E-3</v>
          </cell>
          <cell r="I717">
            <v>1.1172680830815191</v>
          </cell>
          <cell r="J717">
            <v>49.940956809895695</v>
          </cell>
        </row>
        <row r="718">
          <cell r="B718" t="str">
            <v>EGEO</v>
          </cell>
          <cell r="C718" t="str">
            <v>VAR_ncap</v>
          </cell>
          <cell r="D718" t="str">
            <v>-</v>
          </cell>
          <cell r="H718">
            <v>3.0090464622792399E-4</v>
          </cell>
          <cell r="I718">
            <v>3.6991461311612198E-2</v>
          </cell>
          <cell r="J718">
            <v>2.0181777579006801</v>
          </cell>
        </row>
        <row r="719">
          <cell r="B719" t="str">
            <v>EGEO</v>
          </cell>
          <cell r="C719" t="str">
            <v>VAR_cap</v>
          </cell>
          <cell r="D719" t="str">
            <v>-</v>
          </cell>
          <cell r="H719">
            <v>3.0090464622792399E-4</v>
          </cell>
          <cell r="I719">
            <v>3.729267615491115E-2</v>
          </cell>
          <cell r="J719">
            <v>2.0554704445439902</v>
          </cell>
        </row>
        <row r="720">
          <cell r="B720" t="str">
            <v>D-SPLT</v>
          </cell>
          <cell r="C720" t="str">
            <v>VAR_fout</v>
          </cell>
          <cell r="D720" t="str">
            <v>SPLT</v>
          </cell>
          <cell r="E720">
            <v>2.0856349822026465</v>
          </cell>
          <cell r="F720">
            <v>2.4000926969782164</v>
          </cell>
          <cell r="G720">
            <v>2.3575558217385986</v>
          </cell>
          <cell r="H720">
            <v>2.4705860345603461</v>
          </cell>
          <cell r="I720">
            <v>2.4541312616769746</v>
          </cell>
          <cell r="J720">
            <v>2.4742922517959984</v>
          </cell>
        </row>
        <row r="721">
          <cell r="B721" t="str">
            <v>D-SPLT</v>
          </cell>
          <cell r="C721" t="str">
            <v>VAR_fin</v>
          </cell>
          <cell r="D721" t="str">
            <v>PLT</v>
          </cell>
          <cell r="E721">
            <v>2.0856349822026465</v>
          </cell>
          <cell r="F721">
            <v>2.4000926969782164</v>
          </cell>
          <cell r="G721">
            <v>2.3575558217385986</v>
          </cell>
          <cell r="H721">
            <v>2.4705860345603461</v>
          </cell>
          <cell r="I721">
            <v>2.4541312616769746</v>
          </cell>
          <cell r="J721">
            <v>2.4742922517959984</v>
          </cell>
        </row>
        <row r="722">
          <cell r="B722" t="str">
            <v>RHES-ESOLPV</v>
          </cell>
          <cell r="C722" t="str">
            <v>VAR_fout</v>
          </cell>
          <cell r="D722" t="str">
            <v>RHES_SOL_ELC</v>
          </cell>
          <cell r="E722">
            <v>2.1349390887346629</v>
          </cell>
          <cell r="F722">
            <v>3.3906651966897936</v>
          </cell>
          <cell r="G722">
            <v>4.2291219802536473</v>
          </cell>
          <cell r="H722">
            <v>5.4263514811067424</v>
          </cell>
          <cell r="I722">
            <v>7.2925637462426041</v>
          </cell>
          <cell r="J722">
            <v>9.8005963302306469</v>
          </cell>
        </row>
        <row r="723">
          <cell r="B723" t="str">
            <v>RHES-ESOLPV</v>
          </cell>
          <cell r="C723" t="str">
            <v>VAR_fin</v>
          </cell>
          <cell r="D723" t="str">
            <v>SOL</v>
          </cell>
          <cell r="E723">
            <v>2.1349390887346629</v>
          </cell>
          <cell r="F723">
            <v>3.3906651966897936</v>
          </cell>
          <cell r="G723">
            <v>4.2291219802536473</v>
          </cell>
          <cell r="H723">
            <v>5.4263514811067424</v>
          </cell>
          <cell r="I723">
            <v>7.2925637462426041</v>
          </cell>
          <cell r="J723">
            <v>9.8005963302306469</v>
          </cell>
        </row>
        <row r="724">
          <cell r="B724" t="str">
            <v>RHES-ESOLPV</v>
          </cell>
          <cell r="C724" t="str">
            <v>VAR_fin</v>
          </cell>
          <cell r="D724" t="str">
            <v>SOLPVC</v>
          </cell>
          <cell r="E724">
            <v>2.1349390887346602</v>
          </cell>
          <cell r="F724">
            <v>3.3906651966897901</v>
          </cell>
          <cell r="G724">
            <v>4.2291219802536499</v>
          </cell>
          <cell r="H724">
            <v>5.4263514811067397</v>
          </cell>
          <cell r="I724">
            <v>7.2925637462426103</v>
          </cell>
          <cell r="J724">
            <v>9.8005963302306505</v>
          </cell>
        </row>
        <row r="725">
          <cell r="B725" t="str">
            <v>RHES-ESOLPV</v>
          </cell>
          <cell r="C725" t="str">
            <v>VAR_ncap</v>
          </cell>
          <cell r="D725" t="str">
            <v>-</v>
          </cell>
          <cell r="F725">
            <v>1.6104953122208801E-8</v>
          </cell>
          <cell r="G725">
            <v>6.01858603546363E-2</v>
          </cell>
          <cell r="H725">
            <v>0.25179826629624902</v>
          </cell>
          <cell r="I725">
            <v>0.87193578389592197</v>
          </cell>
          <cell r="J725">
            <v>1.5116722219752201</v>
          </cell>
        </row>
        <row r="726">
          <cell r="B726" t="str">
            <v>RHES-ESOLPV</v>
          </cell>
          <cell r="C726" t="str">
            <v>VAR_cap</v>
          </cell>
          <cell r="D726" t="str">
            <v>-</v>
          </cell>
          <cell r="E726">
            <v>0.67885700000000004</v>
          </cell>
          <cell r="F726">
            <v>1.1558999337831031</v>
          </cell>
          <cell r="G726">
            <v>1.3493428764595896</v>
          </cell>
          <cell r="H726">
            <v>1.5642583078122181</v>
          </cell>
          <cell r="I726">
            <v>2.1022329067552818</v>
          </cell>
          <cell r="J726">
            <v>2.8252255478441199</v>
          </cell>
        </row>
        <row r="727">
          <cell r="B727" t="str">
            <v>SUP_DAC</v>
          </cell>
          <cell r="C727" t="str">
            <v>VAR_fout</v>
          </cell>
          <cell r="D727" t="str">
            <v>CO2_O</v>
          </cell>
          <cell r="I727">
            <v>2.6407545728023216E-3</v>
          </cell>
          <cell r="J727">
            <v>1.105710816760249E-2</v>
          </cell>
        </row>
        <row r="728">
          <cell r="B728" t="str">
            <v>SUP_DAC</v>
          </cell>
          <cell r="C728" t="str">
            <v>VAR_fout</v>
          </cell>
          <cell r="D728" t="str">
            <v>CO2</v>
          </cell>
          <cell r="I728">
            <v>-2.6407545728023198E-3</v>
          </cell>
          <cell r="J728">
            <v>-1.1057108167602501E-2</v>
          </cell>
        </row>
        <row r="729">
          <cell r="B729" t="str">
            <v>SUP_DAC</v>
          </cell>
          <cell r="C729" t="str">
            <v>VAR_fin</v>
          </cell>
          <cell r="D729" t="str">
            <v>CHEAT</v>
          </cell>
          <cell r="I729">
            <v>1.7558853356206923E-5</v>
          </cell>
          <cell r="J729">
            <v>7.0475469763341757E-5</v>
          </cell>
        </row>
        <row r="730">
          <cell r="B730" t="str">
            <v>SUP_DAC</v>
          </cell>
          <cell r="C730" t="str">
            <v>VAR_fin</v>
          </cell>
          <cell r="D730" t="str">
            <v>CELC</v>
          </cell>
          <cell r="I730">
            <v>3.6618463409525519E-6</v>
          </cell>
          <cell r="J730">
            <v>1.0061968432518273E-5</v>
          </cell>
        </row>
        <row r="731">
          <cell r="B731" t="str">
            <v>SUP_DAC</v>
          </cell>
          <cell r="C731" t="str">
            <v>VAR_ncap</v>
          </cell>
          <cell r="D731" t="str">
            <v>-</v>
          </cell>
          <cell r="I731">
            <v>7.1323428363094001E-4</v>
          </cell>
          <cell r="J731">
            <v>1.1497348897750799E-3</v>
          </cell>
        </row>
        <row r="732">
          <cell r="B732" t="str">
            <v>SUP_DAC</v>
          </cell>
          <cell r="C732" t="str">
            <v>VAR_cap</v>
          </cell>
          <cell r="D732" t="str">
            <v>-</v>
          </cell>
          <cell r="I732">
            <v>7.1323428363094001E-4</v>
          </cell>
          <cell r="J732">
            <v>1.663748192891959E-3</v>
          </cell>
        </row>
        <row r="733">
          <cell r="B733" t="str">
            <v>EHYD-DAM10</v>
          </cell>
          <cell r="C733" t="str">
            <v>VAR_fout</v>
          </cell>
          <cell r="D733" t="str">
            <v>ELC</v>
          </cell>
          <cell r="F733">
            <v>9.0515625098831747E-3</v>
          </cell>
          <cell r="G733">
            <v>3.2860250904059266E-2</v>
          </cell>
          <cell r="H733">
            <v>0.71198946220161274</v>
          </cell>
          <cell r="I733">
            <v>0.70939509708821513</v>
          </cell>
          <cell r="J733">
            <v>0.72072986103175185</v>
          </cell>
        </row>
        <row r="734">
          <cell r="B734" t="str">
            <v>EHYD-DAM10</v>
          </cell>
          <cell r="C734" t="str">
            <v>VAR_fin</v>
          </cell>
          <cell r="D734" t="str">
            <v>HYDD</v>
          </cell>
          <cell r="F734">
            <v>9.0515625098831747E-3</v>
          </cell>
          <cell r="G734">
            <v>3.2860250904059266E-2</v>
          </cell>
          <cell r="H734">
            <v>0.71198946220161274</v>
          </cell>
          <cell r="I734">
            <v>0.70939509708821513</v>
          </cell>
          <cell r="J734">
            <v>0.72072986103175185</v>
          </cell>
        </row>
        <row r="735">
          <cell r="B735" t="str">
            <v>EHYD-DAM10</v>
          </cell>
          <cell r="C735" t="str">
            <v>VAR_ncap</v>
          </cell>
          <cell r="D735" t="str">
            <v>-</v>
          </cell>
          <cell r="F735">
            <v>1.1943133200225801E-3</v>
          </cell>
          <cell r="G735">
            <v>2.3877722926122602E-3</v>
          </cell>
          <cell r="H735">
            <v>7.17180269978515E-2</v>
          </cell>
          <cell r="I735">
            <v>4.1545216848646199E-7</v>
          </cell>
          <cell r="J735">
            <v>4.0939618729761698E-8</v>
          </cell>
        </row>
        <row r="736">
          <cell r="B736" t="str">
            <v>EHYD-DAM10</v>
          </cell>
          <cell r="C736" t="str">
            <v>VAR_cap</v>
          </cell>
          <cell r="D736" t="str">
            <v>-</v>
          </cell>
          <cell r="F736">
            <v>1.1943133200225801E-3</v>
          </cell>
          <cell r="G736">
            <v>3.58208561263484E-3</v>
          </cell>
          <cell r="H736">
            <v>7.5300112610486303E-2</v>
          </cell>
          <cell r="I736">
            <v>7.5301090536287502E-2</v>
          </cell>
          <cell r="J736">
            <v>7.5301131475906197E-2</v>
          </cell>
        </row>
        <row r="737">
          <cell r="B737" t="str">
            <v>DH-EBAT</v>
          </cell>
          <cell r="C737" t="str">
            <v>VAR_fout</v>
          </cell>
          <cell r="D737" t="str">
            <v>ELC35</v>
          </cell>
          <cell r="E737">
            <v>1.6453746320627587E-3</v>
          </cell>
          <cell r="F737">
            <v>1.2978764003091245E-3</v>
          </cell>
          <cell r="G737">
            <v>1.6343562662284893E-3</v>
          </cell>
          <cell r="H737">
            <v>8.9210430368042554E-4</v>
          </cell>
          <cell r="I737">
            <v>2.704401283072584E-3</v>
          </cell>
          <cell r="J737">
            <v>1.0589475629150219E-2</v>
          </cell>
        </row>
        <row r="738">
          <cell r="B738" t="str">
            <v>DH-EBAT</v>
          </cell>
          <cell r="C738" t="str">
            <v>VAR_fout</v>
          </cell>
          <cell r="D738" t="str">
            <v>AUX_DH-EBAT_OUT</v>
          </cell>
          <cell r="E738">
            <v>1.6453746320627578E-3</v>
          </cell>
          <cell r="F738">
            <v>1.2978764003091236E-3</v>
          </cell>
          <cell r="G738">
            <v>1.6343562662284887E-3</v>
          </cell>
          <cell r="H738">
            <v>8.9210430368042532E-4</v>
          </cell>
          <cell r="I738">
            <v>2.7044012830725831E-3</v>
          </cell>
          <cell r="J738">
            <v>1.0589475629150214E-2</v>
          </cell>
        </row>
        <row r="739">
          <cell r="B739" t="str">
            <v>DH-EBAT</v>
          </cell>
          <cell r="C739" t="str">
            <v>VAR_fin</v>
          </cell>
          <cell r="D739" t="str">
            <v>ELC35</v>
          </cell>
          <cell r="E739">
            <v>1.8405042911070779E-3</v>
          </cell>
          <cell r="F739">
            <v>1.4519210242731819E-3</v>
          </cell>
          <cell r="G739">
            <v>1.8281832137774093E-3</v>
          </cell>
          <cell r="H739">
            <v>9.9817411998771063E-4</v>
          </cell>
          <cell r="I739">
            <v>3.0252786531666906E-3</v>
          </cell>
          <cell r="J739">
            <v>1.1842265644403552E-2</v>
          </cell>
        </row>
        <row r="740">
          <cell r="B740" t="str">
            <v>DH-EBAT</v>
          </cell>
          <cell r="C740" t="str">
            <v>VAR_fin</v>
          </cell>
          <cell r="D740" t="str">
            <v>AUX_DH-EBAT_IN</v>
          </cell>
          <cell r="E740">
            <v>1.8405042911070779E-3</v>
          </cell>
          <cell r="F740">
            <v>1.4519210242731819E-3</v>
          </cell>
          <cell r="G740">
            <v>1.8281832137774093E-3</v>
          </cell>
          <cell r="H740">
            <v>9.9817411998771063E-4</v>
          </cell>
          <cell r="I740">
            <v>3.0252786531666906E-3</v>
          </cell>
          <cell r="J740">
            <v>1.1842265644403552E-2</v>
          </cell>
        </row>
        <row r="741">
          <cell r="B741" t="str">
            <v>DH-EBAT</v>
          </cell>
          <cell r="C741" t="str">
            <v>VAR_ncap</v>
          </cell>
          <cell r="D741" t="str">
            <v>-</v>
          </cell>
          <cell r="E741">
            <v>2.27647902326017E-4</v>
          </cell>
          <cell r="F741">
            <v>3.7182645332153801E-7</v>
          </cell>
          <cell r="G741">
            <v>6.8324037748488699E-7</v>
          </cell>
          <cell r="H741">
            <v>9.0114203009759105E-7</v>
          </cell>
          <cell r="I741">
            <v>8.2515691826929899E-4</v>
          </cell>
          <cell r="J741">
            <v>3.8097737406291598E-3</v>
          </cell>
        </row>
        <row r="742">
          <cell r="B742" t="str">
            <v>DH-EBAT</v>
          </cell>
          <cell r="C742" t="str">
            <v>VAR_cap</v>
          </cell>
          <cell r="D742" t="str">
            <v>-</v>
          </cell>
          <cell r="E742">
            <v>2.27647902326017E-4</v>
          </cell>
          <cell r="F742">
            <v>2.2795846033978371E-4</v>
          </cell>
          <cell r="G742">
            <v>2.2848223897287584E-4</v>
          </cell>
          <cell r="H742">
            <v>1.6800054961084993E-4</v>
          </cell>
          <cell r="I742">
            <v>1.376159788394189E-3</v>
          </cell>
          <cell r="J742">
            <v>4.3200386111126076E-3</v>
          </cell>
        </row>
        <row r="743">
          <cell r="B743" t="str">
            <v>RHEM-EBAT</v>
          </cell>
          <cell r="C743" t="str">
            <v>VAR_fout</v>
          </cell>
          <cell r="D743" t="str">
            <v>RHEM_ELC</v>
          </cell>
          <cell r="E743">
            <v>7.2126162164010794E-4</v>
          </cell>
          <cell r="F743">
            <v>7.2064997607347223E-4</v>
          </cell>
          <cell r="G743">
            <v>7.2696444383057036E-4</v>
          </cell>
          <cell r="H743">
            <v>3.2294182643755865E-3</v>
          </cell>
          <cell r="I743">
            <v>9.9251538456087626E-2</v>
          </cell>
          <cell r="J743">
            <v>0.10068603644584326</v>
          </cell>
        </row>
        <row r="744">
          <cell r="B744" t="str">
            <v>RHEM-EBAT</v>
          </cell>
          <cell r="C744" t="str">
            <v>VAR_fout</v>
          </cell>
          <cell r="D744" t="str">
            <v>AUX_RHEM-EBAT_OUT</v>
          </cell>
          <cell r="E744">
            <v>7.2126162164010881E-4</v>
          </cell>
          <cell r="F744">
            <v>7.2064997607347299E-4</v>
          </cell>
          <cell r="G744">
            <v>7.2696444383057134E-4</v>
          </cell>
          <cell r="H744">
            <v>3.22941826437559E-3</v>
          </cell>
          <cell r="I744">
            <v>9.925153845608771E-2</v>
          </cell>
          <cell r="J744">
            <v>0.10068603644584335</v>
          </cell>
        </row>
        <row r="745">
          <cell r="B745" t="str">
            <v>RHEM-EBAT</v>
          </cell>
          <cell r="C745" t="str">
            <v>VAR_fin</v>
          </cell>
          <cell r="D745" t="str">
            <v>RHEM_ELC</v>
          </cell>
          <cell r="E745">
            <v>7.9821334148797623E-4</v>
          </cell>
          <cell r="F745">
            <v>7.9753694418559522E-4</v>
          </cell>
          <cell r="G745">
            <v>8.0451989178736397E-4</v>
          </cell>
          <cell r="H745">
            <v>3.5718954764477448E-3</v>
          </cell>
          <cell r="I745">
            <v>0.10975937786848135</v>
          </cell>
          <cell r="J745">
            <v>0.11134573869580312</v>
          </cell>
        </row>
        <row r="746">
          <cell r="B746" t="str">
            <v>RHEM-EBAT</v>
          </cell>
          <cell r="C746" t="str">
            <v>VAR_fin</v>
          </cell>
          <cell r="D746" t="str">
            <v>AUX_RHEM-EBAT_IN</v>
          </cell>
          <cell r="E746">
            <v>7.9821334148797623E-4</v>
          </cell>
          <cell r="F746">
            <v>7.9753694418559522E-4</v>
          </cell>
          <cell r="G746">
            <v>8.0451989178736397E-4</v>
          </cell>
          <cell r="H746">
            <v>3.5718954764477448E-3</v>
          </cell>
          <cell r="I746">
            <v>0.10975937786848135</v>
          </cell>
          <cell r="J746">
            <v>0.11134573869580312</v>
          </cell>
        </row>
        <row r="747">
          <cell r="B747" t="str">
            <v>RHEM-EBAT</v>
          </cell>
          <cell r="C747" t="str">
            <v>VAR_ncap</v>
          </cell>
          <cell r="D747" t="str">
            <v>-</v>
          </cell>
          <cell r="E747">
            <v>2.9278883825933102E-4</v>
          </cell>
          <cell r="F747">
            <v>5.9492005093351502E-7</v>
          </cell>
          <cell r="G747">
            <v>2.44112331780545E-6</v>
          </cell>
          <cell r="H747">
            <v>2.8064635789030099E-2</v>
          </cell>
          <cell r="I747">
            <v>3.6541449402300599E-2</v>
          </cell>
          <cell r="J747">
            <v>6.0927697945006201E-2</v>
          </cell>
        </row>
        <row r="748">
          <cell r="B748" t="str">
            <v>RHEM-EBAT</v>
          </cell>
          <cell r="C748" t="str">
            <v>VAR_cap</v>
          </cell>
          <cell r="D748" t="str">
            <v>-</v>
          </cell>
          <cell r="E748">
            <v>2.9551588944025988E-4</v>
          </cell>
          <cell r="F748">
            <v>2.9598554132000392E-4</v>
          </cell>
          <cell r="G748">
            <v>2.9819698371642643E-4</v>
          </cell>
          <cell r="H748">
            <v>2.8281480863713734E-2</v>
          </cell>
          <cell r="I748">
            <v>5.8128665762646872E-2</v>
          </cell>
          <cell r="J748">
            <v>8.2169318341800329E-2</v>
          </cell>
        </row>
        <row r="749">
          <cell r="B749" t="str">
            <v>HPLGEO</v>
          </cell>
          <cell r="C749" t="str">
            <v>VAR_fout</v>
          </cell>
          <cell r="D749" t="str">
            <v>LTH</v>
          </cell>
          <cell r="I749">
            <v>4.6214856021560089E-5</v>
          </cell>
          <cell r="J749">
            <v>3.6243506337145421E-5</v>
          </cell>
        </row>
        <row r="750">
          <cell r="B750" t="str">
            <v>HPLGEO</v>
          </cell>
          <cell r="C750" t="str">
            <v>VAR_fin</v>
          </cell>
          <cell r="D750" t="str">
            <v>GEO</v>
          </cell>
          <cell r="I750">
            <v>5.4370418848894244E-5</v>
          </cell>
          <cell r="J750">
            <v>4.2639419220171045E-5</v>
          </cell>
        </row>
        <row r="751">
          <cell r="B751" t="str">
            <v>HPLGEO</v>
          </cell>
          <cell r="C751" t="str">
            <v>VAR_ncap</v>
          </cell>
          <cell r="D751" t="str">
            <v>-</v>
          </cell>
          <cell r="I751">
            <v>4.0215900788694899E-6</v>
          </cell>
          <cell r="J751">
            <v>7.5451843886752896E-8</v>
          </cell>
        </row>
        <row r="752">
          <cell r="B752" t="str">
            <v>HPLGEO</v>
          </cell>
          <cell r="C752" t="str">
            <v>VAR_cap</v>
          </cell>
          <cell r="D752" t="str">
            <v>-</v>
          </cell>
          <cell r="I752">
            <v>4.0215900788694899E-6</v>
          </cell>
          <cell r="J752">
            <v>4.0970419227562396E-6</v>
          </cell>
        </row>
        <row r="753">
          <cell r="B753" t="str">
            <v>CT_CWODBDSCCS</v>
          </cell>
          <cell r="C753" t="str">
            <v>VAR_fout</v>
          </cell>
          <cell r="D753" t="str">
            <v>CO2_O</v>
          </cell>
          <cell r="I753">
            <v>8.9393015604085132E-3</v>
          </cell>
          <cell r="J753">
            <v>7.3793887622963595E-3</v>
          </cell>
        </row>
        <row r="754">
          <cell r="B754" t="str">
            <v>CT_CWODBDSCCS</v>
          </cell>
          <cell r="C754" t="str">
            <v>VAR_fout</v>
          </cell>
          <cell r="D754" t="str">
            <v>CO2</v>
          </cell>
          <cell r="I754">
            <v>-8.9393015604085097E-3</v>
          </cell>
          <cell r="J754">
            <v>-7.3793887622963603E-3</v>
          </cell>
        </row>
        <row r="755">
          <cell r="B755" t="str">
            <v>CT_CWODBDSCCS</v>
          </cell>
          <cell r="C755" t="str">
            <v>VAR_fout</v>
          </cell>
          <cell r="D755" t="str">
            <v>BDS</v>
          </cell>
          <cell r="I755">
            <v>5.0018294251903471E-5</v>
          </cell>
          <cell r="J755">
            <v>4.1290075742210707E-5</v>
          </cell>
        </row>
        <row r="756">
          <cell r="B756" t="str">
            <v>CT_CWODBDSCCS</v>
          </cell>
          <cell r="C756" t="str">
            <v>VAR_fout</v>
          </cell>
          <cell r="D756" t="str">
            <v>LTH</v>
          </cell>
          <cell r="I756">
            <v>1.9507134758242334E-5</v>
          </cell>
          <cell r="J756">
            <v>1.6103129539462129E-5</v>
          </cell>
        </row>
        <row r="757">
          <cell r="B757" t="str">
            <v>CT_CWODBDSCCS</v>
          </cell>
          <cell r="C757" t="str">
            <v>VAR_fin</v>
          </cell>
          <cell r="D757" t="str">
            <v>CWOD</v>
          </cell>
          <cell r="I757">
            <v>1.4252712947079892E-4</v>
          </cell>
          <cell r="J757">
            <v>1.1765607082742929E-4</v>
          </cell>
        </row>
        <row r="758">
          <cell r="B758" t="str">
            <v>CT_CWODBDSCCS</v>
          </cell>
          <cell r="C758" t="str">
            <v>VAR_fin</v>
          </cell>
          <cell r="D758" t="str">
            <v>CELC</v>
          </cell>
          <cell r="I758">
            <v>6.455932693799258E-6</v>
          </cell>
          <cell r="J758">
            <v>5.3293690618696221E-6</v>
          </cell>
        </row>
        <row r="759">
          <cell r="B759" t="str">
            <v>CT_CWODBDSCCS</v>
          </cell>
          <cell r="C759" t="str">
            <v>VAR_ncap</v>
          </cell>
          <cell r="D759" t="str">
            <v>-</v>
          </cell>
          <cell r="I759">
            <v>9.3436074524005197E-6</v>
          </cell>
          <cell r="J759">
            <v>2.09212804624955E-7</v>
          </cell>
        </row>
        <row r="760">
          <cell r="B760" t="str">
            <v>CT_CWODBDSCCS</v>
          </cell>
          <cell r="C760" t="str">
            <v>VAR_cap</v>
          </cell>
          <cell r="D760" t="str">
            <v>-</v>
          </cell>
          <cell r="I760">
            <v>9.3436074524005197E-6</v>
          </cell>
          <cell r="J760">
            <v>9.5528202570254706E-6</v>
          </cell>
        </row>
        <row r="761">
          <cell r="B761" t="str">
            <v>EHYD-PUM15</v>
          </cell>
          <cell r="C761" t="str">
            <v>VAR_fout</v>
          </cell>
          <cell r="D761" t="str">
            <v>ELC</v>
          </cell>
          <cell r="F761">
            <v>1.1757723079551495E-3</v>
          </cell>
          <cell r="G761">
            <v>1.6871723826132768E-3</v>
          </cell>
          <cell r="H761">
            <v>1.546720926743732E-3</v>
          </cell>
          <cell r="I761">
            <v>1.5543819362859902E-3</v>
          </cell>
          <cell r="J761">
            <v>1.3128718510481178E-3</v>
          </cell>
        </row>
        <row r="762">
          <cell r="B762" t="str">
            <v>EHYD-PUM15</v>
          </cell>
          <cell r="C762" t="str">
            <v>VAR_fout</v>
          </cell>
          <cell r="D762" t="str">
            <v>AUX_PUMP_OUT</v>
          </cell>
          <cell r="F762">
            <v>1.1757723079551495E-3</v>
          </cell>
          <cell r="G762">
            <v>1.6871723826132768E-3</v>
          </cell>
          <cell r="H762">
            <v>1.546720926743732E-3</v>
          </cell>
          <cell r="I762">
            <v>1.5543819362859902E-3</v>
          </cell>
          <cell r="J762">
            <v>1.3128718510481178E-3</v>
          </cell>
        </row>
        <row r="763">
          <cell r="B763" t="str">
            <v>EHYD-PUM15</v>
          </cell>
          <cell r="C763" t="str">
            <v>VAR_fin</v>
          </cell>
          <cell r="D763" t="str">
            <v>AUX_PUMP_IN</v>
          </cell>
          <cell r="F763">
            <v>1.4697153853121872E-3</v>
          </cell>
          <cell r="G763">
            <v>2.1089654796675873E-3</v>
          </cell>
          <cell r="H763">
            <v>1.9334011594787195E-3</v>
          </cell>
          <cell r="I763">
            <v>1.9429808066532177E-3</v>
          </cell>
          <cell r="J763">
            <v>1.6410948387597152E-3</v>
          </cell>
        </row>
        <row r="764">
          <cell r="B764" t="str">
            <v>EHYD-PUM15</v>
          </cell>
          <cell r="C764" t="str">
            <v>VAR_fin</v>
          </cell>
          <cell r="D764" t="str">
            <v>ELC</v>
          </cell>
          <cell r="F764">
            <v>1.4697153853121872E-3</v>
          </cell>
          <cell r="G764">
            <v>2.1089654796675873E-3</v>
          </cell>
          <cell r="H764">
            <v>1.9334011594787195E-3</v>
          </cell>
          <cell r="I764">
            <v>1.9429808066532177E-3</v>
          </cell>
          <cell r="J764">
            <v>1.6410948387597152E-3</v>
          </cell>
        </row>
        <row r="765">
          <cell r="B765" t="str">
            <v>EHYD-PUM15</v>
          </cell>
          <cell r="C765" t="str">
            <v>VAR_ncap</v>
          </cell>
          <cell r="D765" t="str">
            <v>-</v>
          </cell>
          <cell r="F765">
            <v>1.6783280837797399E-4</v>
          </cell>
          <cell r="G765">
            <v>1.9247692430737499E-7</v>
          </cell>
          <cell r="H765">
            <v>1.4751293538965901E-7</v>
          </cell>
          <cell r="I765">
            <v>2.4919146714141098E-7</v>
          </cell>
          <cell r="J765">
            <v>1.60540785369213E-7</v>
          </cell>
        </row>
        <row r="766">
          <cell r="B766" t="str">
            <v>EHYD-PUM15</v>
          </cell>
          <cell r="C766" t="str">
            <v>VAR_cap</v>
          </cell>
          <cell r="D766" t="str">
            <v>-</v>
          </cell>
          <cell r="F766">
            <v>1.6783280837797399E-4</v>
          </cell>
          <cell r="G766">
            <v>1.6802528530228099E-4</v>
          </cell>
          <cell r="H766">
            <v>1.6817279823767099E-4</v>
          </cell>
          <cell r="I766">
            <v>1.69154646135432E-4</v>
          </cell>
          <cell r="J766">
            <v>1.6931518692080201E-4</v>
          </cell>
        </row>
        <row r="767">
          <cell r="B767" t="str">
            <v>D-EWST</v>
          </cell>
          <cell r="C767" t="str">
            <v>VAR_fout</v>
          </cell>
          <cell r="D767" t="str">
            <v>CO2</v>
          </cell>
          <cell r="E767">
            <v>2236.6434907559101</v>
          </cell>
          <cell r="F767">
            <v>2235.4033617510499</v>
          </cell>
          <cell r="G767">
            <v>2268.7819710006002</v>
          </cell>
          <cell r="H767">
            <v>2238.5109383331901</v>
          </cell>
          <cell r="I767">
            <v>2266.0996220759698</v>
          </cell>
          <cell r="J767">
            <v>2317.3899424289302</v>
          </cell>
        </row>
        <row r="768">
          <cell r="B768" t="str">
            <v>D-EWST</v>
          </cell>
          <cell r="C768" t="str">
            <v>VAR_fout</v>
          </cell>
          <cell r="D768" t="str">
            <v>EWST</v>
          </cell>
          <cell r="E768">
            <v>48.203523507670511</v>
          </cell>
          <cell r="F768">
            <v>48.176836159036604</v>
          </cell>
          <cell r="G768">
            <v>48.896202737695155</v>
          </cell>
          <cell r="H768">
            <v>48.243809792265758</v>
          </cell>
          <cell r="I768">
            <v>48.838353924051155</v>
          </cell>
          <cell r="J768">
            <v>49.943748759244244</v>
          </cell>
        </row>
        <row r="769">
          <cell r="B769" t="str">
            <v>D-EWST</v>
          </cell>
          <cell r="C769" t="str">
            <v>VAR_fin</v>
          </cell>
          <cell r="D769" t="str">
            <v>WSTNREN</v>
          </cell>
          <cell r="E769">
            <v>24.101761753835262</v>
          </cell>
          <cell r="F769">
            <v>24.088398294731139</v>
          </cell>
          <cell r="G769">
            <v>24.448081584058126</v>
          </cell>
          <cell r="H769">
            <v>24.121885111348991</v>
          </cell>
          <cell r="I769">
            <v>24.419176962025581</v>
          </cell>
          <cell r="J769">
            <v>24.971874379622111</v>
          </cell>
        </row>
        <row r="770">
          <cell r="B770" t="str">
            <v>D-EWST</v>
          </cell>
          <cell r="C770" t="str">
            <v>VAR_fin</v>
          </cell>
          <cell r="D770" t="str">
            <v>WSTREN</v>
          </cell>
          <cell r="E770">
            <v>24.101761753835262</v>
          </cell>
          <cell r="F770">
            <v>24.088398294731139</v>
          </cell>
          <cell r="G770">
            <v>24.448081584058126</v>
          </cell>
          <cell r="H770">
            <v>24.121885111348991</v>
          </cell>
          <cell r="I770">
            <v>24.419176962025581</v>
          </cell>
          <cell r="J770">
            <v>24.971874379622111</v>
          </cell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276.45423336774314</v>
          </cell>
          <cell r="E4">
            <v>705.57921344977387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1.4796580175373979E-2</v>
          </cell>
          <cell r="E5">
            <v>9.1897876368768339E-3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23.342707208082739</v>
          </cell>
          <cell r="E6">
            <v>59.742328969133972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253.09672957948479</v>
          </cell>
          <cell r="E7">
            <v>645.8276946930032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780.44669468913423</v>
          </cell>
          <cell r="E8">
            <v>1140.9308855280165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0.4417001899070605</v>
          </cell>
          <cell r="E9">
            <v>0.37867666524667737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870.58180968658883</v>
          </cell>
          <cell r="E10">
            <v>1088.6213112414639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314.85368547927317</v>
          </cell>
          <cell r="E11">
            <v>715.17730021765681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9.3093106504097118</v>
          </cell>
          <cell r="E12">
            <v>5.7533831827033879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3.4728063170106145E-3</v>
          </cell>
          <cell r="E13">
            <v>3.094264695255713E-3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122.52002730950522</v>
          </cell>
          <cell r="E14">
            <v>1679.4364864438942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0.35275710590478604</v>
          </cell>
          <cell r="E15">
            <v>2688.7969902853683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7.4760940758174368E-2</v>
          </cell>
          <cell r="E16">
            <v>1031.87437075048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2.4257819347193361E-2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6.6690433844245715E-3</v>
          </cell>
          <cell r="E18">
            <v>1.0454782215298169E-2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6.978958247111941E-2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1.0046148011610017E-3</v>
          </cell>
          <cell r="E20">
            <v>6.2267905749355203E-4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2.6407545728023216E-3</v>
          </cell>
          <cell r="E21">
            <v>1.105710816760249E-2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8.9393015604085132E-3</v>
          </cell>
          <cell r="E22">
            <v>7.3793887622963595E-3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2098.5369917708649</v>
          </cell>
          <cell r="E23">
            <v>8351.0377442486842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833.3332459261411</v>
          </cell>
          <cell r="E24">
            <v>1904.7618931541847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833.3332459261411</v>
          </cell>
          <cell r="E25">
            <v>1904.7618931541847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988.74951247697572</v>
          </cell>
          <cell r="E26">
            <v>5740.6966376447253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988.74951247697572</v>
          </cell>
          <cell r="E27">
            <v>5740.6966376447253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4.9524318302008089E-4</v>
          </cell>
          <cell r="F4">
            <v>5.0771360420425668E-2</v>
          </cell>
          <cell r="G4">
            <v>1.1493209409360817E-4</v>
          </cell>
          <cell r="H4">
            <v>1.2452965743666014E-4</v>
          </cell>
          <cell r="I4">
            <v>3.9393322500697297E-4</v>
          </cell>
        </row>
        <row r="5">
          <cell r="A5" t="str">
            <v>EXPELC_DE</v>
          </cell>
          <cell r="C5" t="str">
            <v>ELC_E-DE</v>
          </cell>
          <cell r="D5">
            <v>26.492981035702247</v>
          </cell>
          <cell r="E5">
            <v>2.0721288837387831E-4</v>
          </cell>
          <cell r="F5">
            <v>2.2303580001406775E-4</v>
          </cell>
          <cell r="G5">
            <v>1.344447348897514E-4</v>
          </cell>
          <cell r="H5">
            <v>3.8826888604650422E-4</v>
          </cell>
          <cell r="I5">
            <v>1.359434062101849E-4</v>
          </cell>
        </row>
        <row r="6">
          <cell r="A6" t="str">
            <v>IMPDSL</v>
          </cell>
          <cell r="C6" t="str">
            <v>DSL</v>
          </cell>
          <cell r="D6">
            <v>118.68695830214506</v>
          </cell>
          <cell r="E6">
            <v>110.39682296648625</v>
          </cell>
          <cell r="F6">
            <v>89.050168723838681</v>
          </cell>
          <cell r="G6">
            <v>61.663034143275759</v>
          </cell>
          <cell r="H6">
            <v>36.23782467926312</v>
          </cell>
        </row>
        <row r="7">
          <cell r="A7" t="str">
            <v>IMPH2</v>
          </cell>
          <cell r="C7" t="str">
            <v>H2</v>
          </cell>
          <cell r="H7">
            <v>7.2821204599716598</v>
          </cell>
          <cell r="I7">
            <v>8.0912627181604773</v>
          </cell>
        </row>
        <row r="8">
          <cell r="A8" t="str">
            <v>IMPELC_AT</v>
          </cell>
          <cell r="C8" t="str">
            <v>ELC_I-AT</v>
          </cell>
          <cell r="D8">
            <v>15.013807269963243</v>
          </cell>
          <cell r="E8">
            <v>8.9395521387712567</v>
          </cell>
          <cell r="F8">
            <v>6.4019969236499534</v>
          </cell>
          <cell r="G8">
            <v>2.6037481378440051</v>
          </cell>
          <cell r="H8">
            <v>4.7845598676890955</v>
          </cell>
          <cell r="I8">
            <v>5.521124323261259</v>
          </cell>
        </row>
        <row r="9">
          <cell r="A9" t="str">
            <v>IMPELC_AT</v>
          </cell>
          <cell r="C9" t="str">
            <v>ELCS</v>
          </cell>
          <cell r="D9">
            <v>15.013807269963243</v>
          </cell>
          <cell r="E9">
            <v>8.9395521387712567</v>
          </cell>
          <cell r="F9">
            <v>6.4019969236499534</v>
          </cell>
          <cell r="G9">
            <v>2.6037481378440051</v>
          </cell>
          <cell r="H9">
            <v>4.7845598676890955</v>
          </cell>
          <cell r="I9">
            <v>5.521124323261259</v>
          </cell>
        </row>
        <row r="10">
          <cell r="A10" t="str">
            <v>IMPELC_FR</v>
          </cell>
          <cell r="C10" t="str">
            <v>ELC_I-FR</v>
          </cell>
          <cell r="D10">
            <v>28.948622848822158</v>
          </cell>
          <cell r="E10">
            <v>21.511072378852369</v>
          </cell>
          <cell r="F10">
            <v>27.090088286544574</v>
          </cell>
          <cell r="G10">
            <v>13.492979205065023</v>
          </cell>
          <cell r="H10">
            <v>8.6352489373145005</v>
          </cell>
          <cell r="I10">
            <v>6.3632774871790811</v>
          </cell>
        </row>
        <row r="11">
          <cell r="A11" t="str">
            <v>IMPELC_FR</v>
          </cell>
          <cell r="C11" t="str">
            <v>ELCS</v>
          </cell>
          <cell r="D11">
            <v>28.948622848822158</v>
          </cell>
          <cell r="E11">
            <v>21.511072378852369</v>
          </cell>
          <cell r="F11">
            <v>27.090088286544574</v>
          </cell>
          <cell r="G11">
            <v>13.492979205065023</v>
          </cell>
          <cell r="H11">
            <v>8.6352489373145005</v>
          </cell>
          <cell r="I11">
            <v>6.3632774871790811</v>
          </cell>
        </row>
        <row r="12">
          <cell r="A12" t="str">
            <v>RNWHYDR1</v>
          </cell>
          <cell r="C12" t="str">
            <v>HYDR</v>
          </cell>
          <cell r="D12">
            <v>66.632403551608689</v>
          </cell>
          <cell r="E12">
            <v>55.76401002284539</v>
          </cell>
          <cell r="F12">
            <v>65.548664230623132</v>
          </cell>
          <cell r="G12">
            <v>64.46383939082537</v>
          </cell>
          <cell r="H12">
            <v>64.13536703767015</v>
          </cell>
          <cell r="I12">
            <v>61.965698713926713</v>
          </cell>
        </row>
        <row r="13">
          <cell r="A13" t="str">
            <v>EXPELC_IT</v>
          </cell>
          <cell r="C13" t="str">
            <v>ELC_E-IT</v>
          </cell>
          <cell r="D13">
            <v>71.694109510411565</v>
          </cell>
          <cell r="E13">
            <v>35.557887177563011</v>
          </cell>
          <cell r="F13">
            <v>54.850138299580436</v>
          </cell>
          <cell r="G13">
            <v>31.057735781828125</v>
          </cell>
          <cell r="H13">
            <v>14.00599618217203</v>
          </cell>
          <cell r="I13">
            <v>21.945209145738964</v>
          </cell>
        </row>
        <row r="14">
          <cell r="A14" t="str">
            <v>IMPLNG</v>
          </cell>
          <cell r="C14" t="str">
            <v>LBIO</v>
          </cell>
          <cell r="G14">
            <v>2.1349864087516544</v>
          </cell>
          <cell r="H14">
            <v>2.1349184842281241</v>
          </cell>
          <cell r="I14">
            <v>2.1353792589832827</v>
          </cell>
        </row>
        <row r="15">
          <cell r="A15" t="str">
            <v>IMPLNG</v>
          </cell>
          <cell r="C15" t="str">
            <v>LNGA</v>
          </cell>
          <cell r="G15">
            <v>7.115778575032505E-4</v>
          </cell>
          <cell r="H15">
            <v>7.8131530568229109E-4</v>
          </cell>
          <cell r="I15">
            <v>3.235474202151553E-4</v>
          </cell>
        </row>
        <row r="16">
          <cell r="A16" t="str">
            <v>IMPURN1</v>
          </cell>
          <cell r="C16" t="str">
            <v>URN</v>
          </cell>
          <cell r="D16">
            <v>250.94818768015463</v>
          </cell>
          <cell r="E16">
            <v>253.29979963419802</v>
          </cell>
          <cell r="F16">
            <v>198.91948663497368</v>
          </cell>
          <cell r="G16">
            <v>206.22017338298332</v>
          </cell>
          <cell r="H16">
            <v>98.945506854768595</v>
          </cell>
        </row>
        <row r="17">
          <cell r="A17" t="str">
            <v>EXPELC_AT</v>
          </cell>
          <cell r="C17" t="str">
            <v>ELC_E-AT</v>
          </cell>
          <cell r="D17">
            <v>6.2295562508898241</v>
          </cell>
          <cell r="E17">
            <v>3.5489216866051024E-4</v>
          </cell>
          <cell r="F17">
            <v>3.8256284833233713E-4</v>
          </cell>
          <cell r="G17">
            <v>6.7296562502103653E-5</v>
          </cell>
          <cell r="H17">
            <v>6.4173607970585317E-5</v>
          </cell>
          <cell r="I17">
            <v>5.063301525527741E-5</v>
          </cell>
        </row>
        <row r="18">
          <cell r="A18" t="str">
            <v>EXPELC_FR</v>
          </cell>
          <cell r="C18" t="str">
            <v>ELC_E-FR</v>
          </cell>
          <cell r="D18">
            <v>12.753360326006094</v>
          </cell>
          <cell r="E18">
            <v>2.6412866364143638E-4</v>
          </cell>
          <cell r="F18">
            <v>2.4974927494033012E-4</v>
          </cell>
          <cell r="G18">
            <v>1.1181580218508453E-4</v>
          </cell>
          <cell r="H18">
            <v>2.5840153555141708E-4</v>
          </cell>
          <cell r="I18">
            <v>2.0226326209268135E-4</v>
          </cell>
        </row>
        <row r="19">
          <cell r="A19" t="str">
            <v>RNWWND1</v>
          </cell>
          <cell r="C19" t="str">
            <v>WND</v>
          </cell>
          <cell r="D19">
            <v>0.52184627206325918</v>
          </cell>
          <cell r="E19">
            <v>0.54312981151541584</v>
          </cell>
          <cell r="F19">
            <v>1.9612117256468828</v>
          </cell>
          <cell r="G19">
            <v>2.5200008396967819</v>
          </cell>
          <cell r="H19">
            <v>2.5200010738531571</v>
          </cell>
          <cell r="I19">
            <v>2.5200015554815112</v>
          </cell>
        </row>
        <row r="20">
          <cell r="A20" t="str">
            <v>RNWWND2</v>
          </cell>
          <cell r="C20" t="str">
            <v>WND</v>
          </cell>
          <cell r="D20">
            <v>7.5785006103555586E-4</v>
          </cell>
          <cell r="E20">
            <v>7.6099960377004334E-4</v>
          </cell>
          <cell r="F20">
            <v>7.7665632803708396E-4</v>
          </cell>
          <cell r="G20">
            <v>1.6758791792717136</v>
          </cell>
          <cell r="H20">
            <v>5.3999858050403908</v>
          </cell>
          <cell r="I20">
            <v>5.4000007681292868</v>
          </cell>
        </row>
        <row r="21">
          <cell r="A21" t="str">
            <v>RNWMNR1</v>
          </cell>
          <cell r="C21" t="str">
            <v>MNR</v>
          </cell>
          <cell r="D21">
            <v>3.7866767334645801</v>
          </cell>
          <cell r="E21">
            <v>4.7600127661821574</v>
          </cell>
          <cell r="F21">
            <v>5.1133460795780312</v>
          </cell>
          <cell r="G21">
            <v>5.7022349199353561</v>
          </cell>
          <cell r="H21">
            <v>7.194080049513814</v>
          </cell>
          <cell r="I21">
            <v>9.0000006425890646</v>
          </cell>
        </row>
        <row r="22">
          <cell r="A22" t="str">
            <v>RNWWND3</v>
          </cell>
          <cell r="C22" t="str">
            <v>WND</v>
          </cell>
          <cell r="D22">
            <v>6.8038922348141685E-4</v>
          </cell>
          <cell r="E22">
            <v>6.8315209199527438E-4</v>
          </cell>
          <cell r="F22">
            <v>6.9629491462023282E-4</v>
          </cell>
          <cell r="G22">
            <v>2.5038612859892362E-3</v>
          </cell>
          <cell r="H22">
            <v>1.5829948532659004</v>
          </cell>
          <cell r="I22">
            <v>7.5600003445189943</v>
          </cell>
        </row>
        <row r="23">
          <cell r="A23" t="str">
            <v>RNWMNR2</v>
          </cell>
          <cell r="C23" t="str">
            <v>MNR</v>
          </cell>
          <cell r="D23">
            <v>7.3580417686151386E-3</v>
          </cell>
          <cell r="E23">
            <v>4.7600036612378753</v>
          </cell>
          <cell r="F23">
            <v>5.1133416544912436</v>
          </cell>
          <cell r="G23">
            <v>5.7022331342443398</v>
          </cell>
          <cell r="H23">
            <v>7.1940768343675856</v>
          </cell>
          <cell r="I23">
            <v>8.9999999482742492</v>
          </cell>
        </row>
        <row r="24">
          <cell r="A24" t="str">
            <v>RNWWND4</v>
          </cell>
          <cell r="C24" t="str">
            <v>WND</v>
          </cell>
          <cell r="D24">
            <v>3.9439439620285785E-4</v>
          </cell>
          <cell r="E24">
            <v>3.9583195806508899E-4</v>
          </cell>
          <cell r="F24">
            <v>4.0070668160714954E-4</v>
          </cell>
          <cell r="G24">
            <v>4.0964520223148686E-4</v>
          </cell>
          <cell r="H24">
            <v>6.2083319214512468E-4</v>
          </cell>
          <cell r="I24">
            <v>6.9316034102014123E-4</v>
          </cell>
        </row>
        <row r="25">
          <cell r="A25" t="str">
            <v>RNWMNR3</v>
          </cell>
          <cell r="C25" t="str">
            <v>MNR</v>
          </cell>
          <cell r="D25">
            <v>4.0503643228115361E-3</v>
          </cell>
          <cell r="E25">
            <v>1.8344958543668188</v>
          </cell>
          <cell r="F25">
            <v>4.9177800096246163</v>
          </cell>
          <cell r="G25">
            <v>5.7021842986911837</v>
          </cell>
          <cell r="H25">
            <v>4.4842153902261543</v>
          </cell>
          <cell r="I25">
            <v>8.9999978517430428</v>
          </cell>
        </row>
        <row r="26">
          <cell r="A26" t="str">
            <v>IMPLFO1</v>
          </cell>
          <cell r="C26" t="str">
            <v>LFO</v>
          </cell>
          <cell r="D26">
            <v>101.73204494347949</v>
          </cell>
          <cell r="E26">
            <v>90.977594015914292</v>
          </cell>
          <cell r="F26">
            <v>78.587779979256879</v>
          </cell>
          <cell r="G26">
            <v>68.299970326868319</v>
          </cell>
          <cell r="H26">
            <v>35.112564343570959</v>
          </cell>
        </row>
        <row r="27">
          <cell r="A27" t="str">
            <v>RNWWND5</v>
          </cell>
          <cell r="C27" t="str">
            <v>WND</v>
          </cell>
          <cell r="D27">
            <v>3.3002673012373879E-4</v>
          </cell>
          <cell r="E27">
            <v>3.3117472951461023E-4</v>
          </cell>
          <cell r="F27">
            <v>3.3453322409086623E-4</v>
          </cell>
          <cell r="G27">
            <v>3.3953398286073371E-4</v>
          </cell>
          <cell r="H27">
            <v>4.5126071318651531E-4</v>
          </cell>
          <cell r="I27">
            <v>4.0278680009731249E-4</v>
          </cell>
        </row>
        <row r="28">
          <cell r="A28" t="str">
            <v>IMPBNGA</v>
          </cell>
          <cell r="C28" t="str">
            <v>BIO</v>
          </cell>
          <cell r="E28">
            <v>0.51650174064822041</v>
          </cell>
          <cell r="F28">
            <v>1.1671429191958942</v>
          </cell>
          <cell r="G28">
            <v>2.2314149341066511</v>
          </cell>
          <cell r="H28">
            <v>6.0928640254169641</v>
          </cell>
          <cell r="I28">
            <v>13.670531315602176</v>
          </cell>
        </row>
        <row r="29">
          <cell r="A29" t="str">
            <v>RNWGEO1</v>
          </cell>
          <cell r="C29" t="str">
            <v>GEO</v>
          </cell>
          <cell r="G29">
            <v>4.6205763643727797E-3</v>
          </cell>
          <cell r="H29">
            <v>1.1081514331275857</v>
          </cell>
          <cell r="I29">
            <v>21.359996072258422</v>
          </cell>
        </row>
        <row r="30">
          <cell r="A30" t="str">
            <v>RNWGEO2</v>
          </cell>
          <cell r="C30" t="str">
            <v>GEO</v>
          </cell>
          <cell r="G30">
            <v>2.0281209771068997E-3</v>
          </cell>
          <cell r="H30">
            <v>4.8421345016155179E-3</v>
          </cell>
          <cell r="I30">
            <v>28.31999153619866</v>
          </cell>
        </row>
        <row r="31">
          <cell r="A31" t="str">
            <v>RNWGEO3</v>
          </cell>
          <cell r="C31" t="str">
            <v>GEO</v>
          </cell>
          <cell r="G31">
            <v>9.6755858004065514E-4</v>
          </cell>
          <cell r="H31">
            <v>1.8100722006909147E-3</v>
          </cell>
          <cell r="I31">
            <v>0.25473035177965225</v>
          </cell>
        </row>
        <row r="32">
          <cell r="A32" t="str">
            <v>RNWGEO4</v>
          </cell>
          <cell r="C32" t="str">
            <v>GEO</v>
          </cell>
          <cell r="G32">
            <v>7.6799620327370382E-4</v>
          </cell>
          <cell r="H32">
            <v>1.3912019128988803E-3</v>
          </cell>
          <cell r="I32">
            <v>4.1289618377135483E-3</v>
          </cell>
        </row>
        <row r="33">
          <cell r="A33" t="str">
            <v>RNWGEO5</v>
          </cell>
          <cell r="C33" t="str">
            <v>GEO</v>
          </cell>
          <cell r="G33">
            <v>6.3904119856472393E-4</v>
          </cell>
          <cell r="H33">
            <v>1.1269367522287999E-3</v>
          </cell>
          <cell r="I33">
            <v>2.1568880802576122E-3</v>
          </cell>
        </row>
        <row r="34">
          <cell r="A34" t="str">
            <v>IMPGSL</v>
          </cell>
          <cell r="C34" t="str">
            <v>GSL</v>
          </cell>
          <cell r="D34">
            <v>79.543621802580233</v>
          </cell>
          <cell r="E34">
            <v>78.708982469962024</v>
          </cell>
          <cell r="F34">
            <v>73.583860501344986</v>
          </cell>
          <cell r="G34">
            <v>41.327547995346443</v>
          </cell>
          <cell r="H34">
            <v>5.449500518516742</v>
          </cell>
        </row>
        <row r="35">
          <cell r="A35" t="str">
            <v>RNWWOD1</v>
          </cell>
          <cell r="C35" t="str">
            <v>WOD</v>
          </cell>
          <cell r="D35">
            <v>10.182340323990868</v>
          </cell>
          <cell r="E35">
            <v>11.152951424964833</v>
          </cell>
          <cell r="F35">
            <v>12.608868037671241</v>
          </cell>
          <cell r="G35">
            <v>15.035396075292663</v>
          </cell>
          <cell r="H35">
            <v>17.461925491401928</v>
          </cell>
          <cell r="I35">
            <v>17.461930841709496</v>
          </cell>
        </row>
        <row r="36">
          <cell r="A36" t="str">
            <v>RNWWOD2</v>
          </cell>
          <cell r="C36" t="str">
            <v>WOD</v>
          </cell>
          <cell r="D36">
            <v>7.4592171487382322</v>
          </cell>
          <cell r="E36">
            <v>8.0030410167973614</v>
          </cell>
          <cell r="F36">
            <v>8.8187768183320543</v>
          </cell>
          <cell r="G36">
            <v>10.178336843719151</v>
          </cell>
          <cell r="H36">
            <v>10.230791215497312</v>
          </cell>
          <cell r="I36">
            <v>7.6165826033977613</v>
          </cell>
        </row>
        <row r="37">
          <cell r="A37" t="str">
            <v>RNWWOD3</v>
          </cell>
          <cell r="C37" t="str">
            <v>WOD</v>
          </cell>
          <cell r="D37">
            <v>2.6225289837471659</v>
          </cell>
          <cell r="E37">
            <v>3.2650049756825408</v>
          </cell>
          <cell r="F37">
            <v>4.2287193665514708</v>
          </cell>
          <cell r="G37">
            <v>5.834910394220044</v>
          </cell>
          <cell r="H37">
            <v>6.380626385239669</v>
          </cell>
          <cell r="I37">
            <v>4.2596800805295141</v>
          </cell>
        </row>
        <row r="38">
          <cell r="A38" t="str">
            <v>RNWWOD4</v>
          </cell>
          <cell r="C38" t="str">
            <v>WOD</v>
          </cell>
          <cell r="D38">
            <v>16.967545536125083</v>
          </cell>
          <cell r="E38">
            <v>16.921789843284465</v>
          </cell>
          <cell r="F38">
            <v>16.853161346276661</v>
          </cell>
          <cell r="G38">
            <v>16.738778647110063</v>
          </cell>
          <cell r="H38">
            <v>13.771116797327229</v>
          </cell>
          <cell r="I38">
            <v>21.18298598865427</v>
          </cell>
        </row>
        <row r="39">
          <cell r="A39" t="str">
            <v>RNWWOD5</v>
          </cell>
          <cell r="C39" t="str">
            <v>WOD</v>
          </cell>
          <cell r="D39">
            <v>7.5383718221899478</v>
          </cell>
          <cell r="E39">
            <v>7.5985220110864029</v>
          </cell>
          <cell r="F39">
            <v>4.431786844420893</v>
          </cell>
          <cell r="G39">
            <v>1.0254727441630423E-3</v>
          </cell>
          <cell r="H39">
            <v>7.7757740553947472E-4</v>
          </cell>
          <cell r="I39">
            <v>13.23451545689511</v>
          </cell>
        </row>
        <row r="40">
          <cell r="A40" t="str">
            <v>RNNWWST1</v>
          </cell>
          <cell r="C40" t="str">
            <v>WSTNREN</v>
          </cell>
          <cell r="D40">
            <v>35.611793963979906</v>
          </cell>
          <cell r="E40">
            <v>35.882386196605104</v>
          </cell>
          <cell r="F40">
            <v>35.489475061494652</v>
          </cell>
          <cell r="G40">
            <v>35.039966355552785</v>
          </cell>
          <cell r="H40">
            <v>35.159464030548705</v>
          </cell>
          <cell r="I40">
            <v>35.603180818431888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16.52336706611381</v>
          </cell>
          <cell r="F41">
            <v>32.501675012591498</v>
          </cell>
          <cell r="G41">
            <v>40.640801506770849</v>
          </cell>
          <cell r="H41">
            <v>84.789032271944393</v>
          </cell>
          <cell r="I41">
            <v>113.98808589143218</v>
          </cell>
        </row>
        <row r="42">
          <cell r="A42" t="str">
            <v>IMPHFO1</v>
          </cell>
          <cell r="C42" t="str">
            <v>HFO</v>
          </cell>
          <cell r="D42">
            <v>2.7763712774914793</v>
          </cell>
          <cell r="E42">
            <v>2.5046890503207104E-4</v>
          </cell>
          <cell r="F42">
            <v>7.1736251071553348E-4</v>
          </cell>
          <cell r="G42">
            <v>3.5154385942713428E-4</v>
          </cell>
          <cell r="H42">
            <v>6.1059697301510158E-4</v>
          </cell>
        </row>
        <row r="43">
          <cell r="A43" t="str">
            <v>RNWHYDD1</v>
          </cell>
          <cell r="C43" t="str">
            <v>HYDD</v>
          </cell>
          <cell r="D43">
            <v>66.745681773383438</v>
          </cell>
          <cell r="E43">
            <v>49.798804655068409</v>
          </cell>
          <cell r="F43">
            <v>68.536689709783673</v>
          </cell>
          <cell r="G43">
            <v>70.235445343509397</v>
          </cell>
          <cell r="H43">
            <v>71.177845532549981</v>
          </cell>
          <cell r="I43">
            <v>73.347515062965243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2.5732633004245709</v>
          </cell>
          <cell r="H44">
            <v>1.6129124159771606</v>
          </cell>
        </row>
        <row r="45">
          <cell r="A45" t="str">
            <v>IMPBDS</v>
          </cell>
          <cell r="C45" t="str">
            <v>BDS</v>
          </cell>
          <cell r="D45">
            <v>2.6052724252181259</v>
          </cell>
          <cell r="E45">
            <v>2.7038178877878201</v>
          </cell>
          <cell r="F45">
            <v>2.3522415457049304</v>
          </cell>
          <cell r="G45">
            <v>3.1533762229463806</v>
          </cell>
          <cell r="H45">
            <v>3.7131958882184248</v>
          </cell>
          <cell r="I45">
            <v>18.496846918268133</v>
          </cell>
        </row>
        <row r="46">
          <cell r="A46" t="str">
            <v>IMPCOA1</v>
          </cell>
          <cell r="C46" t="str">
            <v>COA</v>
          </cell>
          <cell r="D46">
            <v>3.6600050384597083</v>
          </cell>
          <cell r="E46">
            <v>3.5647211399050063</v>
          </cell>
          <cell r="F46">
            <v>6.5089796726812725E-3</v>
          </cell>
          <cell r="G46">
            <v>7.8713523456424954E-4</v>
          </cell>
          <cell r="H46">
            <v>4.5937929974507554E-4</v>
          </cell>
          <cell r="I46">
            <v>1.3375864024611002E-4</v>
          </cell>
        </row>
        <row r="47">
          <cell r="A47" t="str">
            <v>IMPETH</v>
          </cell>
          <cell r="C47" t="str">
            <v>ETH</v>
          </cell>
          <cell r="D47">
            <v>4.4341515524208992</v>
          </cell>
          <cell r="E47">
            <v>4.5580077496409617</v>
          </cell>
          <cell r="F47">
            <v>4.2589437284561846</v>
          </cell>
          <cell r="G47">
            <v>2.3935384254304224</v>
          </cell>
          <cell r="H47">
            <v>4.8675598148656887</v>
          </cell>
          <cell r="I47">
            <v>4.4489525318383514</v>
          </cell>
        </row>
        <row r="48">
          <cell r="A48" t="str">
            <v>IMPELC_DE</v>
          </cell>
          <cell r="C48" t="str">
            <v>ELC_I-DE</v>
          </cell>
          <cell r="D48">
            <v>46.398477335787845</v>
          </cell>
          <cell r="E48">
            <v>19.823031367681502</v>
          </cell>
          <cell r="F48">
            <v>16.959282265672254</v>
          </cell>
          <cell r="G48">
            <v>9.9744504037712627</v>
          </cell>
          <cell r="H48">
            <v>11.793361600749162</v>
          </cell>
          <cell r="I48">
            <v>4.2537585663597115</v>
          </cell>
        </row>
        <row r="49">
          <cell r="A49" t="str">
            <v>IMPELC_DE</v>
          </cell>
          <cell r="C49" t="str">
            <v>ELCS</v>
          </cell>
          <cell r="D49">
            <v>46.398477335787845</v>
          </cell>
          <cell r="E49">
            <v>19.823031367681502</v>
          </cell>
          <cell r="F49">
            <v>16.959282265672254</v>
          </cell>
          <cell r="G49">
            <v>9.9744504037712627</v>
          </cell>
          <cell r="H49">
            <v>11.793361600749162</v>
          </cell>
          <cell r="I49">
            <v>4.2537585663597115</v>
          </cell>
        </row>
        <row r="50">
          <cell r="A50" t="str">
            <v>RNWWST1</v>
          </cell>
          <cell r="C50" t="str">
            <v>WSTREN</v>
          </cell>
          <cell r="D50">
            <v>33.781124421597603</v>
          </cell>
          <cell r="E50">
            <v>33.781104696774065</v>
          </cell>
          <cell r="F50">
            <v>33.781103616471803</v>
          </cell>
          <cell r="G50">
            <v>33.781104403661502</v>
          </cell>
          <cell r="H50">
            <v>33.781125653831644</v>
          </cell>
          <cell r="I50">
            <v>33.781133883403406</v>
          </cell>
        </row>
        <row r="51">
          <cell r="A51" t="str">
            <v>IMPNGA1</v>
          </cell>
          <cell r="C51" t="str">
            <v>NGA</v>
          </cell>
          <cell r="D51">
            <v>117.05240571119104</v>
          </cell>
          <cell r="E51">
            <v>106.72000161080076</v>
          </cell>
          <cell r="F51">
            <v>116.76164381899487</v>
          </cell>
          <cell r="G51">
            <v>108.07481107254421</v>
          </cell>
          <cell r="H51">
            <v>83.092559874438692</v>
          </cell>
          <cell r="I51">
            <v>40.427935084390327</v>
          </cell>
        </row>
        <row r="52">
          <cell r="A52" t="str">
            <v>IMPELC_IT</v>
          </cell>
          <cell r="C52" t="str">
            <v>ELC_I-IT</v>
          </cell>
          <cell r="D52">
            <v>6.7990996723777819</v>
          </cell>
          <cell r="E52">
            <v>2.2646458049366101E-4</v>
          </cell>
          <cell r="F52">
            <v>1.9498214994176363E-4</v>
          </cell>
          <cell r="G52">
            <v>7.5952677262484966E-5</v>
          </cell>
          <cell r="H52">
            <v>8.8103767509802559E-5</v>
          </cell>
          <cell r="I52">
            <v>5.9448769470155369E-5</v>
          </cell>
        </row>
        <row r="53">
          <cell r="A53" t="str">
            <v>IMPELC_IT</v>
          </cell>
          <cell r="C53" t="str">
            <v>ELCS</v>
          </cell>
          <cell r="D53">
            <v>6.7990996723777819</v>
          </cell>
          <cell r="E53">
            <v>2.2646458049366101E-4</v>
          </cell>
          <cell r="F53">
            <v>1.9498214994176363E-4</v>
          </cell>
          <cell r="G53">
            <v>7.5952677262484966E-5</v>
          </cell>
          <cell r="H53">
            <v>8.8103767509802559E-5</v>
          </cell>
          <cell r="I53">
            <v>5.9448769470155369E-5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3.2682090418717618</v>
          </cell>
          <cell r="E4">
            <v>3.8319893121374919</v>
          </cell>
          <cell r="F4">
            <v>3.7307521945480997</v>
          </cell>
          <cell r="G4">
            <v>3.8841215361573229</v>
          </cell>
          <cell r="H4">
            <v>4.3622604280975246</v>
          </cell>
          <cell r="I4">
            <v>4.4874909633762021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3.2682090418717618</v>
          </cell>
          <cell r="E5">
            <v>3.8319893121374919</v>
          </cell>
          <cell r="F5">
            <v>3.7307521945480997</v>
          </cell>
          <cell r="G5">
            <v>3.8841215361573229</v>
          </cell>
          <cell r="H5">
            <v>4.3622604280975246</v>
          </cell>
          <cell r="I5">
            <v>4.4874909633762021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5.643654860134098E-7</v>
          </cell>
          <cell r="F6">
            <v>2.0031213379759472E-3</v>
          </cell>
          <cell r="G6">
            <v>2.2649863825847973E-3</v>
          </cell>
          <cell r="H6">
            <v>2.1842365229385262E-3</v>
          </cell>
          <cell r="I6">
            <v>2.2863393081115407E-3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3.1725695510444296E-8</v>
          </cell>
          <cell r="F7">
            <v>2.0015172160783041E-3</v>
          </cell>
          <cell r="G7">
            <v>2.2634243920741141E-3</v>
          </cell>
          <cell r="H7">
            <v>2.183613146976971E-3</v>
          </cell>
          <cell r="I7">
            <v>2.2847905919168702E-3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7.9397881218172193E-6</v>
          </cell>
          <cell r="E8">
            <v>3.3547412187895798E-4</v>
          </cell>
          <cell r="F8">
            <v>7.9860076066417394E-6</v>
          </cell>
          <cell r="G8">
            <v>4.1995958338440002E-8</v>
          </cell>
          <cell r="H8">
            <v>1.80638031368115E-4</v>
          </cell>
          <cell r="I8">
            <v>1.4858328109147999E-4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7.9397881218172193E-6</v>
          </cell>
          <cell r="E9">
            <v>3.4341391000077502E-4</v>
          </cell>
          <cell r="F9">
            <v>3.5139991760741699E-4</v>
          </cell>
          <cell r="G9">
            <v>3.5144191356575503E-4</v>
          </cell>
          <cell r="H9">
            <v>3.51255018867676E-4</v>
          </cell>
          <cell r="I9">
            <v>3.5123797199262198E-4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4.5326984716571997E-2</v>
          </cell>
          <cell r="G10">
            <v>4.4972495283767198E-2</v>
          </cell>
          <cell r="H10">
            <v>6.4078621150227999E-2</v>
          </cell>
          <cell r="I10">
            <v>2.0592305888220599E-2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1.6073398835663804E-3</v>
          </cell>
          <cell r="G11">
            <v>1.6585601097559557E-3</v>
          </cell>
          <cell r="H11">
            <v>2.5222435984664244E-3</v>
          </cell>
          <cell r="I11">
            <v>8.5436162727723709E-4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8.0366994178319041E-4</v>
          </cell>
          <cell r="G12">
            <v>7.9738466815190104E-4</v>
          </cell>
          <cell r="H12">
            <v>1.1361457650749661E-3</v>
          </cell>
          <cell r="I12">
            <v>3.651118065287336E-4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1.6073398835663804E-3</v>
          </cell>
          <cell r="G13">
            <v>1.6585601097559557E-3</v>
          </cell>
          <cell r="H13">
            <v>2.5222435984664244E-3</v>
          </cell>
          <cell r="I13">
            <v>8.5436162727723709E-4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6.9737530781903203E-7</v>
          </cell>
          <cell r="F14">
            <v>1.26909864842906E-4</v>
          </cell>
          <cell r="G14">
            <v>6.47424703211832E-7</v>
          </cell>
          <cell r="H14">
            <v>1.20002015893878E-6</v>
          </cell>
          <cell r="I14">
            <v>2.4211195485850499E-7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6.9737530781903203E-7</v>
          </cell>
          <cell r="F15">
            <v>1.2758382430448094E-4</v>
          </cell>
          <cell r="G15">
            <v>1.2815169886016856E-4</v>
          </cell>
          <cell r="H15">
            <v>1.9392701875482057E-4</v>
          </cell>
          <cell r="I15">
            <v>7.2922281826149146E-5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0.46151981613412663</v>
          </cell>
          <cell r="E16">
            <v>0.54457616618236981</v>
          </cell>
          <cell r="F16">
            <v>0.54457947439123788</v>
          </cell>
          <cell r="G16">
            <v>0.54458434241717368</v>
          </cell>
          <cell r="H16">
            <v>0.54460142702826431</v>
          </cell>
          <cell r="I16">
            <v>0.54463389373569338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0.46151981613412663</v>
          </cell>
          <cell r="E17">
            <v>0.54457616618236981</v>
          </cell>
          <cell r="F17">
            <v>0.54457947439123788</v>
          </cell>
          <cell r="G17">
            <v>0.54458434241717368</v>
          </cell>
          <cell r="H17">
            <v>0.54460142702826431</v>
          </cell>
          <cell r="I17">
            <v>0.54463389373569338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0.62578958119881667</v>
          </cell>
          <cell r="E18">
            <v>0.73757494291065839</v>
          </cell>
          <cell r="F18">
            <v>0.73633281044449073</v>
          </cell>
          <cell r="G18">
            <v>0.73427102348382955</v>
          </cell>
          <cell r="H18">
            <v>0.7301918574680637</v>
          </cell>
          <cell r="I18">
            <v>0.7261785249809245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6.4752084675635899E-3</v>
          </cell>
          <cell r="F19">
            <v>1.4210594453811801E-5</v>
          </cell>
          <cell r="G19">
            <v>4.5199278055060898E-3</v>
          </cell>
          <cell r="H19">
            <v>1.29725803831674E-2</v>
          </cell>
          <cell r="I19">
            <v>2.6301635634675399E-2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3.6335405831146091E-2</v>
          </cell>
          <cell r="F20">
            <v>3.6347567724375245E-2</v>
          </cell>
          <cell r="G20">
            <v>4.0864630787519604E-2</v>
          </cell>
          <cell r="H20">
            <v>4.136782983425126E-2</v>
          </cell>
          <cell r="I20">
            <v>4.6420215659464435E-2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1.4184891672217904E-4</v>
          </cell>
          <cell r="H21">
            <v>2.0158614452885236E-4</v>
          </cell>
          <cell r="I21">
            <v>7.146887549623676E-5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1.4194363598713983E-4</v>
          </cell>
          <cell r="H22">
            <v>2.0204175008096153E-4</v>
          </cell>
          <cell r="I22">
            <v>7.1454943045132785E-5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2.8379255270931885E-4</v>
          </cell>
          <cell r="H23">
            <v>4.0362789460981412E-4</v>
          </cell>
          <cell r="I23">
            <v>1.429238185413696E-4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0.52047118695639683</v>
          </cell>
          <cell r="E24">
            <v>0.59724193470322373</v>
          </cell>
          <cell r="F24">
            <v>0.305402759819285</v>
          </cell>
          <cell r="G24">
            <v>0.28694349677591452</v>
          </cell>
          <cell r="H24">
            <v>0.2653436588548666</v>
          </cell>
          <cell r="I24">
            <v>0.10534559921347474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1.0409423739127937</v>
          </cell>
          <cell r="E25">
            <v>1.1944838694064479</v>
          </cell>
          <cell r="F25">
            <v>0.61080551963856999</v>
          </cell>
          <cell r="G25">
            <v>0.57388699355182904</v>
          </cell>
          <cell r="H25">
            <v>0.5306873177097331</v>
          </cell>
          <cell r="I25">
            <v>0.21069119842694939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5.1137309962177198E-3</v>
          </cell>
          <cell r="F26">
            <v>2.15675934167776E-7</v>
          </cell>
          <cell r="G26">
            <v>2.8361116262220601E-7</v>
          </cell>
          <cell r="H26">
            <v>8.55106700109938E-3</v>
          </cell>
          <cell r="I26">
            <v>6.8565613354908796E-8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4.0435711255008569E-2</v>
          </cell>
          <cell r="F27">
            <v>2.9497819608079193E-2</v>
          </cell>
          <cell r="G27">
            <v>2.949051712099441E-2</v>
          </cell>
          <cell r="H27">
            <v>1.8139815781261861E-2</v>
          </cell>
          <cell r="I27">
            <v>9.6766316506948381E-3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4.3871552552286843</v>
          </cell>
          <cell r="E28">
            <v>4.3870849550725719</v>
          </cell>
          <cell r="F28">
            <v>4.2228090186991594</v>
          </cell>
          <cell r="G28">
            <v>3.7600411402938585</v>
          </cell>
          <cell r="H28">
            <v>3.9444291125880606</v>
          </cell>
          <cell r="I28">
            <v>1.5038449337259248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6.0932711878176189</v>
          </cell>
          <cell r="E29">
            <v>6.0931735487119054</v>
          </cell>
          <cell r="F29">
            <v>5.8650125259710588</v>
          </cell>
          <cell r="G29">
            <v>5.2222793615192495</v>
          </cell>
          <cell r="H29">
            <v>5.4783737674834203</v>
          </cell>
          <cell r="I29">
            <v>2.0886735190637862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5.7881888279636297E-7</v>
          </cell>
          <cell r="F30">
            <v>1.5193633727042601E-7</v>
          </cell>
          <cell r="G30">
            <v>2.1836226847077501E-7</v>
          </cell>
          <cell r="H30">
            <v>0.157819694354006</v>
          </cell>
          <cell r="I30">
            <v>5.5440529741426202E-8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0.35442860647764624</v>
          </cell>
          <cell r="F31">
            <v>0.35442226485520267</v>
          </cell>
          <cell r="G31">
            <v>0.3544198069708494</v>
          </cell>
          <cell r="H31">
            <v>0.31922560294480329</v>
          </cell>
          <cell r="I31">
            <v>0.15796533309290581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3.3341050370099844E-2</v>
          </cell>
          <cell r="I32">
            <v>3.4966300574603634E-2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3.3677828656666492E-2</v>
          </cell>
          <cell r="I33">
            <v>3.5319495529902677E-2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3.6006345868450401E-7</v>
          </cell>
          <cell r="H34">
            <v>4.11122131904263E-3</v>
          </cell>
          <cell r="I34">
            <v>2.2525262277646001E-6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3.6006345868450401E-7</v>
          </cell>
          <cell r="H35">
            <v>4.1126583700717301E-3</v>
          </cell>
          <cell r="I35">
            <v>4.1149108962994898E-3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6.1735460457764981</v>
          </cell>
          <cell r="E36">
            <v>7.1865770388510244</v>
          </cell>
          <cell r="F36">
            <v>6.2034254555333677</v>
          </cell>
          <cell r="G36">
            <v>5.126511551668071</v>
          </cell>
          <cell r="H36">
            <v>2.2026288700892653</v>
          </cell>
          <cell r="I36">
            <v>0.38457733885835643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8.574369508022917</v>
          </cell>
          <cell r="E37">
            <v>9.981356998404209</v>
          </cell>
          <cell r="F37">
            <v>8.6158686882407789</v>
          </cell>
          <cell r="G37">
            <v>7.1201549328723157</v>
          </cell>
          <cell r="H37">
            <v>3.0592067640128682</v>
          </cell>
          <cell r="I37">
            <v>0.53413519285882849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1.5813658939080899E-4</v>
          </cell>
          <cell r="E38">
            <v>7.6946853816374006E-2</v>
          </cell>
          <cell r="F38">
            <v>1.0204647305483299E-6</v>
          </cell>
          <cell r="G38">
            <v>7.0297545271290399E-7</v>
          </cell>
          <cell r="H38">
            <v>3.7161720878033197E-2</v>
          </cell>
          <cell r="I38">
            <v>6.4702600543053605E-7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0.47857841440650278</v>
          </cell>
          <cell r="E39">
            <v>0.55552519730516881</v>
          </cell>
          <cell r="F39">
            <v>0.50213767032093737</v>
          </cell>
          <cell r="G39">
            <v>0.50213198330861353</v>
          </cell>
          <cell r="H39">
            <v>0.1724234522023444</v>
          </cell>
          <cell r="I39">
            <v>3.4311310633383496E-2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5.1850549765399796</v>
          </cell>
          <cell r="E40">
            <v>5.5675589105060261</v>
          </cell>
          <cell r="F40">
            <v>5.634307496899071</v>
          </cell>
          <cell r="G40">
            <v>8.6250289362687838</v>
          </cell>
          <cell r="H40">
            <v>9.484732358855327</v>
          </cell>
          <cell r="I40">
            <v>13.916096585903803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5.1850549765399796</v>
          </cell>
          <cell r="E41">
            <v>5.5675589105060261</v>
          </cell>
          <cell r="F41">
            <v>5.634307496899071</v>
          </cell>
          <cell r="G41">
            <v>8.6250289362687838</v>
          </cell>
          <cell r="H41">
            <v>9.484732358855327</v>
          </cell>
          <cell r="I41">
            <v>13.916096585903803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5.6086404677079882</v>
          </cell>
          <cell r="E42">
            <v>6.0095209295093905</v>
          </cell>
          <cell r="F42">
            <v>6.0621333642032269</v>
          </cell>
          <cell r="G42">
            <v>9.2307827017056638</v>
          </cell>
          <cell r="H42">
            <v>10.044435633298365</v>
          </cell>
          <cell r="I42">
            <v>14.648522722004007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2.0424008782983599E-2</v>
          </cell>
          <cell r="F43">
            <v>4.0989571270856603E-2</v>
          </cell>
          <cell r="G43">
            <v>0.173769898294025</v>
          </cell>
          <cell r="H43">
            <v>0.18336944967921501</v>
          </cell>
          <cell r="I43">
            <v>0.80881280985378401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0.32381900290967258</v>
          </cell>
          <cell r="F44">
            <v>0.34418473169451225</v>
          </cell>
          <cell r="G44">
            <v>0.50052428423341</v>
          </cell>
          <cell r="H44">
            <v>0.57149884976430221</v>
          </cell>
          <cell r="I44">
            <v>1.0498694457266047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5.812428985967742E-5</v>
          </cell>
          <cell r="G45">
            <v>6.8590810866441489E-5</v>
          </cell>
          <cell r="H45">
            <v>1.5100201879441515E-4</v>
          </cell>
          <cell r="I45">
            <v>6.6133161963786443E-5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5.8121957868018547E-5</v>
          </cell>
          <cell r="G46">
            <v>6.8574388549168613E-5</v>
          </cell>
          <cell r="H46">
            <v>1.5100498213290673E-4</v>
          </cell>
          <cell r="I46">
            <v>6.613385789967743E-5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7.9151941207042604E-6</v>
          </cell>
          <cell r="E47">
            <v>1.9703017564958E-7</v>
          </cell>
          <cell r="F47">
            <v>1.9828284323887399E-5</v>
          </cell>
          <cell r="G47">
            <v>9.2063282361998301E-6</v>
          </cell>
          <cell r="H47">
            <v>1.4610121134428599E-5</v>
          </cell>
          <cell r="I47">
            <v>8.78426277365393E-6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7.9195339607647637E-6</v>
          </cell>
          <cell r="E48">
            <v>2.9162168677276339E-7</v>
          </cell>
          <cell r="F48">
            <v>2.0025132714295844E-5</v>
          </cell>
          <cell r="G48">
            <v>2.0223196654622006E-5</v>
          </cell>
          <cell r="H48">
            <v>4.3076194174999897E-5</v>
          </cell>
          <cell r="I48">
            <v>1.8686963396504598E-5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5.4454096023457105E-2</v>
          </cell>
          <cell r="F49">
            <v>7.0499811574308416E-2</v>
          </cell>
          <cell r="G49">
            <v>0.11352658359421135</v>
          </cell>
          <cell r="H49">
            <v>0.25171795422879262</v>
          </cell>
          <cell r="I49">
            <v>0.45636980261288418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2.0318226143673441</v>
          </cell>
          <cell r="E50">
            <v>3.8269949199425151</v>
          </cell>
          <cell r="F50">
            <v>3.8981984612413991</v>
          </cell>
          <cell r="G50">
            <v>4.1327068983704915</v>
          </cell>
          <cell r="H50">
            <v>3.6021828180427695</v>
          </cell>
          <cell r="I50">
            <v>3.4078424969970982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1.7873735009002008</v>
          </cell>
          <cell r="E51">
            <v>3.539187411504868</v>
          </cell>
          <cell r="F51">
            <v>3.5546946078791475</v>
          </cell>
          <cell r="G51">
            <v>3.3120833903015248</v>
          </cell>
          <cell r="H51">
            <v>2.5351805934532519</v>
          </cell>
          <cell r="I51">
            <v>2.1228555000987801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4.5208091098653949</v>
          </cell>
          <cell r="E52">
            <v>1.8954398204245042</v>
          </cell>
          <cell r="F52">
            <v>1.8954400492777352</v>
          </cell>
          <cell r="G52">
            <v>1.8954403467656311</v>
          </cell>
          <cell r="H52">
            <v>1.8954415559337916</v>
          </cell>
          <cell r="I52">
            <v>1.8954474649612183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0.35008283154052139</v>
          </cell>
          <cell r="F53">
            <v>0.38254548629078605</v>
          </cell>
          <cell r="G53">
            <v>0.44347522613385876</v>
          </cell>
          <cell r="H53">
            <v>1.1810488965334751</v>
          </cell>
          <cell r="I53">
            <v>1.5872352282301552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9.2187338250282895</v>
          </cell>
          <cell r="E54">
            <v>10.684615327957333</v>
          </cell>
          <cell r="F54">
            <v>10.810008230507755</v>
          </cell>
          <cell r="G54">
            <v>10.875450501056935</v>
          </cell>
          <cell r="H54">
            <v>10.324933696547744</v>
          </cell>
          <cell r="I54">
            <v>10.254374841112885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0.627672204520622</v>
          </cell>
          <cell r="E55">
            <v>3.2154524091082999E-2</v>
          </cell>
          <cell r="F55">
            <v>3.1531480715800198E-3</v>
          </cell>
          <cell r="G55">
            <v>7.9401431759223897E-3</v>
          </cell>
          <cell r="H55">
            <v>5.78710714666845E-2</v>
          </cell>
          <cell r="I55">
            <v>4.6234574570479497E-2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0.627672204520622</v>
          </cell>
          <cell r="E56">
            <v>0.65982672861170499</v>
          </cell>
          <cell r="F56">
            <v>0.66297987668328495</v>
          </cell>
          <cell r="G56">
            <v>0.67092001985920802</v>
          </cell>
          <cell r="H56">
            <v>0.73952906022987996</v>
          </cell>
          <cell r="I56">
            <v>0.78576363480035905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1.3714097891466564E-2</v>
          </cell>
          <cell r="E57">
            <v>6.4945604913806056E-4</v>
          </cell>
          <cell r="F57">
            <v>2.833722566858769E-3</v>
          </cell>
          <cell r="G57">
            <v>0.12438582809417109</v>
          </cell>
          <cell r="H57">
            <v>0.25881044258889796</v>
          </cell>
          <cell r="I57">
            <v>0.25053488787035361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1.4113893370460361E-2</v>
          </cell>
          <cell r="E58">
            <v>6.4974600245090524E-4</v>
          </cell>
          <cell r="F58">
            <v>2.8302082988145294E-3</v>
          </cell>
          <cell r="G58">
            <v>0.12130859763767003</v>
          </cell>
          <cell r="H58">
            <v>0.2392773240518809</v>
          </cell>
          <cell r="I58">
            <v>0.24248792238526215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2.7827991261926935E-2</v>
          </cell>
          <cell r="E59">
            <v>1.2992020515889657E-3</v>
          </cell>
          <cell r="F59">
            <v>5.6639308656732954E-3</v>
          </cell>
          <cell r="G59">
            <v>0.24569442573184139</v>
          </cell>
          <cell r="H59">
            <v>0.49808776664077853</v>
          </cell>
          <cell r="I59">
            <v>0.4930228102556159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73.238327720196324</v>
          </cell>
          <cell r="E60">
            <v>78.632917961117087</v>
          </cell>
          <cell r="F60">
            <v>79.048929979029765</v>
          </cell>
          <cell r="G60">
            <v>77.789774420124033</v>
          </cell>
          <cell r="H60">
            <v>73.875540572425123</v>
          </cell>
          <cell r="I60">
            <v>70.001577310345141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6.9642218838303833</v>
          </cell>
          <cell r="F61">
            <v>6.9635535210091737</v>
          </cell>
          <cell r="G61">
            <v>9.8260972920877716</v>
          </cell>
          <cell r="H61">
            <v>17.647665372644791</v>
          </cell>
          <cell r="I61">
            <v>21.429150045209738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6.1735460457764981</v>
          </cell>
          <cell r="E62">
            <v>7.1865770388510244</v>
          </cell>
          <cell r="F62">
            <v>6.2034254555333677</v>
          </cell>
          <cell r="G62">
            <v>5.126511551668071</v>
          </cell>
          <cell r="H62">
            <v>2.2026288700892653</v>
          </cell>
          <cell r="I62">
            <v>0.38457733885835643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2.8112984602040827E-4</v>
          </cell>
          <cell r="H63">
            <v>6.4874788685733266E-4</v>
          </cell>
          <cell r="I63">
            <v>1.0572345011385942E-3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5.5539017626060545</v>
          </cell>
          <cell r="E64">
            <v>6.0159371248858236</v>
          </cell>
          <cell r="F64">
            <v>6.3603556280978673</v>
          </cell>
          <cell r="G64">
            <v>7.6368085534719414</v>
          </cell>
          <cell r="H64">
            <v>7.6368166830149464</v>
          </cell>
          <cell r="I64">
            <v>8.4052706210664354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2.3940358795033352</v>
          </cell>
          <cell r="E65">
            <v>1.1077190380047495E-4</v>
          </cell>
          <cell r="F65">
            <v>2.3470809503051453</v>
          </cell>
          <cell r="G65">
            <v>1.9130623131409841</v>
          </cell>
          <cell r="H65">
            <v>1.1487735257829252</v>
          </cell>
          <cell r="I65">
            <v>0.66071516206939374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1.223067162216009</v>
          </cell>
          <cell r="E66">
            <v>1.3407673253102901</v>
          </cell>
          <cell r="F66">
            <v>1.3567327730790593</v>
          </cell>
          <cell r="G66">
            <v>1.501533054104955</v>
          </cell>
          <cell r="H66">
            <v>3.4400002246910781</v>
          </cell>
          <cell r="I66">
            <v>8.4039194817990452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4.2612063178814337</v>
          </cell>
          <cell r="E67">
            <v>4.6176496174554371</v>
          </cell>
          <cell r="F67">
            <v>4.8267941600424642</v>
          </cell>
          <cell r="G67">
            <v>5.2008225438767761</v>
          </cell>
          <cell r="H67">
            <v>5.9007821583732971</v>
          </cell>
          <cell r="I67">
            <v>8.4937120532522012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1.8770714839823803</v>
          </cell>
          <cell r="E68">
            <v>2.160083427280397</v>
          </cell>
          <cell r="F68">
            <v>2.1218002395647386</v>
          </cell>
          <cell r="G68">
            <v>2.2235274311043129</v>
          </cell>
          <cell r="H68">
            <v>2.2087181355092791</v>
          </cell>
          <cell r="I68">
            <v>2.2268630266164013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0.68565012003498316</v>
          </cell>
          <cell r="E69">
            <v>0.74268999491445187</v>
          </cell>
          <cell r="F69">
            <v>0.62327618701348586</v>
          </cell>
          <cell r="G69">
            <v>2.6889830373270587</v>
          </cell>
          <cell r="H69">
            <v>2.8403694803595902</v>
          </cell>
          <cell r="I69">
            <v>3.4040811143128307E-3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0.6269951402027355</v>
          </cell>
          <cell r="E70">
            <v>0.68733306001271888</v>
          </cell>
          <cell r="F70">
            <v>0.68679219336260633</v>
          </cell>
          <cell r="G70">
            <v>0.70221196610324299</v>
          </cell>
          <cell r="H70">
            <v>3.2785705850215368</v>
          </cell>
          <cell r="I70">
            <v>3.4741138652753292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1.2427560556990624E-3</v>
          </cell>
          <cell r="H71">
            <v>1.4598705461882702E-3</v>
          </cell>
          <cell r="I71">
            <v>2.836927908018919E-4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24.189717310422335</v>
          </cell>
          <cell r="E72">
            <v>25.326921243629688</v>
          </cell>
          <cell r="F72">
            <v>24.562563047981278</v>
          </cell>
          <cell r="G72">
            <v>24.423907838221798</v>
          </cell>
          <cell r="H72">
            <v>21.64126668865001</v>
          </cell>
          <cell r="I72">
            <v>13.964679886320257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7.1510470105990538E-4</v>
          </cell>
          <cell r="G73">
            <v>6.5638710032081451E-4</v>
          </cell>
          <cell r="H73">
            <v>6.4532996601497162E-3</v>
          </cell>
          <cell r="I73">
            <v>2.2441667934207064E-3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1.4100661717434573</v>
          </cell>
          <cell r="E74">
            <v>1.5273710557093936</v>
          </cell>
          <cell r="F74">
            <v>1.6475623534365145</v>
          </cell>
          <cell r="G74">
            <v>1.3884282963019485</v>
          </cell>
          <cell r="H74">
            <v>0.89632479197359238</v>
          </cell>
          <cell r="I74">
            <v>1.8210458426454164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1.6910912420907258E-4</v>
          </cell>
          <cell r="H75">
            <v>3.9893667115051994E-4</v>
          </cell>
          <cell r="I75">
            <v>3.0922236415574874E-4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24.843070325827068</v>
          </cell>
          <cell r="E76">
            <v>22.063283668187076</v>
          </cell>
          <cell r="F76">
            <v>21.348307783508169</v>
          </cell>
          <cell r="G76">
            <v>15.155565949474209</v>
          </cell>
          <cell r="H76">
            <v>5.0247006903793086</v>
          </cell>
          <cell r="I76">
            <v>0.73027741382882616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5.2774198684031192E-4</v>
          </cell>
          <cell r="G77">
            <v>2.9023461873965478E-4</v>
          </cell>
          <cell r="H77">
            <v>5.8685680318278934E-4</v>
          </cell>
          <cell r="I77">
            <v>4.0660773351921349E-4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6.809941049580624E-4</v>
          </cell>
          <cell r="G78">
            <v>3.6283015251431478E-4</v>
          </cell>
          <cell r="H78">
            <v>6.9046803813295195E-4</v>
          </cell>
          <cell r="I78">
            <v>4.5181925661108428E-4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1.0348415571977401E-3</v>
          </cell>
          <cell r="E79">
            <v>9.8034579873560905E-6</v>
          </cell>
          <cell r="F79">
            <v>4.0763002191668799E-5</v>
          </cell>
          <cell r="G79">
            <v>1.6172127434487002E-5</v>
          </cell>
          <cell r="H79">
            <v>8.1527645662963897E-5</v>
          </cell>
          <cell r="I79">
            <v>2.1503012093716901E-5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1.0348415571977401E-3</v>
          </cell>
          <cell r="E80">
            <v>4.5935880263500966E-5</v>
          </cell>
          <cell r="F80">
            <v>8.1578754273829929E-5</v>
          </cell>
          <cell r="G80">
            <v>8.2002054817650058E-5</v>
          </cell>
          <cell r="H80">
            <v>1.073101883229431E-4</v>
          </cell>
          <cell r="I80">
            <v>7.3130371514405299E-5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1.4975449266063954E-2</v>
          </cell>
          <cell r="F81">
            <v>1.5995391141773892E-2</v>
          </cell>
          <cell r="G81">
            <v>1.6375458405553052E-2</v>
          </cell>
          <cell r="H81">
            <v>0.23844484718000086</v>
          </cell>
          <cell r="I81">
            <v>0.24099454951500074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1.4975449266064055E-2</v>
          </cell>
          <cell r="F82">
            <v>1.5995391141773892E-2</v>
          </cell>
          <cell r="G82">
            <v>1.6375458405553059E-2</v>
          </cell>
          <cell r="H82">
            <v>0.23844484718000084</v>
          </cell>
          <cell r="I82">
            <v>0.24099454951500049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5.7040529511390799E-4</v>
          </cell>
          <cell r="F83">
            <v>3.6968993345686803E-5</v>
          </cell>
          <cell r="G83">
            <v>1.8686278424322399E-5</v>
          </cell>
          <cell r="H83">
            <v>1.1250373362934299E-3</v>
          </cell>
          <cell r="I83">
            <v>1.84406355713892E-3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5.7040529511390799E-4</v>
          </cell>
          <cell r="F84">
            <v>6.0720704795325423E-4</v>
          </cell>
          <cell r="G84">
            <v>6.2547924233760362E-4</v>
          </cell>
          <cell r="H84">
            <v>8.8336196330136788E-3</v>
          </cell>
          <cell r="I84">
            <v>8.8377008164057559E-3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2.140817570620169E-5</v>
          </cell>
          <cell r="F85">
            <v>1.2114006261403267E-4</v>
          </cell>
          <cell r="G85">
            <v>5.3674187089592226E-5</v>
          </cell>
          <cell r="H85">
            <v>7.3356519664414643E-5</v>
          </cell>
          <cell r="I85">
            <v>3.7518055118288333E-5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6.3986244278489146E-7</v>
          </cell>
          <cell r="F86">
            <v>7.8430144856588367E-6</v>
          </cell>
          <cell r="G86">
            <v>1.1739793426075653E-5</v>
          </cell>
          <cell r="H86">
            <v>3.4165243202197593E-5</v>
          </cell>
          <cell r="I86">
            <v>2.0219795480853776E-5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3.125394339929094E-2</v>
          </cell>
          <cell r="E87">
            <v>6.4773259051691722E-3</v>
          </cell>
          <cell r="F87">
            <v>2.0647723536330709E-2</v>
          </cell>
          <cell r="G87">
            <v>1.93418995163997E-2</v>
          </cell>
          <cell r="H87">
            <v>3.0787075711977988E-2</v>
          </cell>
          <cell r="I87">
            <v>7.0559835590969636E-2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3.125394339929094E-2</v>
          </cell>
          <cell r="E88">
            <v>6.5010353347441877E-3</v>
          </cell>
          <cell r="F88">
            <v>2.077710907732892E-2</v>
          </cell>
          <cell r="G88">
            <v>1.9407552146613039E-2</v>
          </cell>
          <cell r="H88">
            <v>3.0894728479346021E-2</v>
          </cell>
          <cell r="I88">
            <v>7.0617695378331791E-2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3.5600026864301739</v>
          </cell>
          <cell r="E89">
            <v>3.4647190982777563</v>
          </cell>
          <cell r="F89">
            <v>5.5123750406257188E-3</v>
          </cell>
          <cell r="G89">
            <v>2.9558120138873105E-4</v>
          </cell>
          <cell r="H89">
            <v>4.5937929974507554E-4</v>
          </cell>
          <cell r="I89">
            <v>1.3375864024611002E-4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330.01224903207702</v>
          </cell>
          <cell r="E90">
            <v>321.17946041034799</v>
          </cell>
          <cell r="F90">
            <v>0.510997166266004</v>
          </cell>
          <cell r="G90">
            <v>2.74003773687354E-2</v>
          </cell>
          <cell r="H90">
            <v>4.25844610863685E-2</v>
          </cell>
          <cell r="I90">
            <v>1.23994259508144E-2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3.5600026864301739</v>
          </cell>
          <cell r="E91">
            <v>3.4647190982777563</v>
          </cell>
          <cell r="F91">
            <v>5.5123750406257188E-3</v>
          </cell>
          <cell r="G91">
            <v>2.9558120138873105E-4</v>
          </cell>
          <cell r="H91">
            <v>4.5937929974507554E-4</v>
          </cell>
          <cell r="I91">
            <v>1.3375864024611002E-4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0.3898068152759836</v>
          </cell>
          <cell r="E92">
            <v>0.7803394010954654</v>
          </cell>
          <cell r="F92">
            <v>0.78021404694887697</v>
          </cell>
          <cell r="G92">
            <v>0.78031889902527818</v>
          </cell>
          <cell r="H92">
            <v>3.3605495938792971</v>
          </cell>
          <cell r="I92">
            <v>4.2470141118190954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0.3898068152759836</v>
          </cell>
          <cell r="E93">
            <v>0.7803394010954654</v>
          </cell>
          <cell r="F93">
            <v>0.78021404694887697</v>
          </cell>
          <cell r="G93">
            <v>0.78031889902527818</v>
          </cell>
          <cell r="H93">
            <v>3.3605495938792971</v>
          </cell>
          <cell r="I93">
            <v>4.2470141118190954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8.5172095782559199E-8</v>
          </cell>
          <cell r="G94">
            <v>8.1802517057544504E-7</v>
          </cell>
          <cell r="H94">
            <v>0.100706434713927</v>
          </cell>
          <cell r="I94">
            <v>8.7959091274217693E-2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5.5102976745719401E-2</v>
          </cell>
          <cell r="G95">
            <v>5.5103794770890002E-2</v>
          </cell>
          <cell r="H95">
            <v>0.23731559460889301</v>
          </cell>
          <cell r="I95">
            <v>0.29991649214091998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4.6280253413874624</v>
          </cell>
          <cell r="E96">
            <v>3.6632832932070811</v>
          </cell>
          <cell r="F96">
            <v>4.309309908820353</v>
          </cell>
          <cell r="G96">
            <v>2.6530482384332283</v>
          </cell>
          <cell r="H96">
            <v>0.95360513005701875</v>
          </cell>
          <cell r="I96">
            <v>0.33329991849183382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4.8716056225131217</v>
          </cell>
          <cell r="E97">
            <v>3.8560876770600863</v>
          </cell>
          <cell r="F97">
            <v>4.5361156934951126</v>
          </cell>
          <cell r="G97">
            <v>2.7926823562455039</v>
          </cell>
          <cell r="H97">
            <v>1.0037948737442299</v>
          </cell>
          <cell r="I97">
            <v>0.35084201946508786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3.40239406197161E-7</v>
          </cell>
          <cell r="E98">
            <v>7.3197272915018901E-7</v>
          </cell>
          <cell r="F98">
            <v>1.0019547876676501E-6</v>
          </cell>
          <cell r="G98">
            <v>5.8547784353521898E-7</v>
          </cell>
          <cell r="H98">
            <v>2.20570422297642E-6</v>
          </cell>
          <cell r="I98">
            <v>6.8302278481242903E-7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0.32680148418774518</v>
          </cell>
          <cell r="E99">
            <v>0.32680165764939023</v>
          </cell>
          <cell r="F99">
            <v>0.3268016833376759</v>
          </cell>
          <cell r="G99">
            <v>0.32679718388583573</v>
          </cell>
          <cell r="H99">
            <v>7.1197566958314154E-2</v>
          </cell>
          <cell r="I99">
            <v>3.0116906090003951E-2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2.5537641068942123E-3</v>
          </cell>
          <cell r="F100">
            <v>5.1151544241293239E-3</v>
          </cell>
          <cell r="G100">
            <v>5.1145721340992425E-3</v>
          </cell>
          <cell r="H100">
            <v>6.530993784713239E-2</v>
          </cell>
          <cell r="I100">
            <v>4.9851574233673403E-2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2.5537641068942123E-3</v>
          </cell>
          <cell r="F101">
            <v>5.1151544241293239E-3</v>
          </cell>
          <cell r="G101">
            <v>5.1145721340992425E-3</v>
          </cell>
          <cell r="H101">
            <v>6.530993784713239E-2</v>
          </cell>
          <cell r="I101">
            <v>4.9851574233673403E-2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2.5795597039335477E-3</v>
          </cell>
          <cell r="F102">
            <v>5.1668226506356814E-3</v>
          </cell>
          <cell r="G102">
            <v>5.1662344788881197E-3</v>
          </cell>
          <cell r="H102">
            <v>6.5969634189022588E-2</v>
          </cell>
          <cell r="I102">
            <v>5.0355125488558979E-2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2.9039934380821198E-4</v>
          </cell>
          <cell r="F103">
            <v>3.7229111295227797E-4</v>
          </cell>
          <cell r="G103">
            <v>3.0639717065000701E-4</v>
          </cell>
          <cell r="H103">
            <v>3.4435249099011998E-3</v>
          </cell>
          <cell r="I103">
            <v>2.6675306019751299E-3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2.9039934380821198E-4</v>
          </cell>
          <cell r="F104">
            <v>4.6128141649195596E-4</v>
          </cell>
          <cell r="G104">
            <v>4.77284010504082E-4</v>
          </cell>
          <cell r="H104">
            <v>5.5204726205452196E-3</v>
          </cell>
          <cell r="I104">
            <v>4.1307388334592202E-3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0.6071212518561947</v>
          </cell>
          <cell r="E105">
            <v>1.2153983208363084</v>
          </cell>
          <cell r="F105">
            <v>1.2152480880964975</v>
          </cell>
          <cell r="G105">
            <v>1.2153701070402645</v>
          </cell>
          <cell r="H105">
            <v>5.2341263675481393</v>
          </cell>
          <cell r="I105">
            <v>6.6148177876226271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0.6071212518561947</v>
          </cell>
          <cell r="E106">
            <v>1.2153983208363084</v>
          </cell>
          <cell r="F106">
            <v>1.2152480880964975</v>
          </cell>
          <cell r="G106">
            <v>1.2153701070402645</v>
          </cell>
          <cell r="H106">
            <v>5.2341263675481393</v>
          </cell>
          <cell r="I106">
            <v>6.6148177876226271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>
            <v>6.13269657999161E-8</v>
          </cell>
          <cell r="G107">
            <v>5.1371193134288701E-7</v>
          </cell>
          <cell r="H107">
            <v>0.15685256401369299</v>
          </cell>
          <cell r="I107">
            <v>0.136998086232794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8.5824034624366996E-2</v>
          </cell>
          <cell r="G108">
            <v>8.5824548336298295E-2</v>
          </cell>
          <cell r="H108">
            <v>0.36962354970240902</v>
          </cell>
          <cell r="I108">
            <v>0.46712570238244799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1.7596962753413904E-3</v>
          </cell>
          <cell r="E109">
            <v>1.2194358314853208E-4</v>
          </cell>
          <cell r="F109">
            <v>8.1019482450990781E-4</v>
          </cell>
          <cell r="G109">
            <v>7.3607989916878473E-4</v>
          </cell>
          <cell r="H109">
            <v>6.2354317425242943E-3</v>
          </cell>
          <cell r="I109">
            <v>2.3900688887128704E-4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7.3389936047165978E-5</v>
          </cell>
          <cell r="H110">
            <v>2.335214537399818E-4</v>
          </cell>
          <cell r="I110">
            <v>1.6040124648389455E-5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7.568614065978965E-5</v>
          </cell>
          <cell r="H111">
            <v>5.9663829253783155E-5</v>
          </cell>
          <cell r="I111">
            <v>1.7712162121134946E-5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5.745101296597669E-5</v>
          </cell>
          <cell r="H112">
            <v>9.7742128361242751E-5</v>
          </cell>
          <cell r="I112">
            <v>1.0247710959485901E-5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4.0759135765765401E-6</v>
          </cell>
          <cell r="H113">
            <v>3.9989120648814518E-6</v>
          </cell>
          <cell r="I113">
            <v>4.0721957240293208E-5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8.5780607427712353E-4</v>
          </cell>
          <cell r="E114">
            <v>3.1884380709217571E-5</v>
          </cell>
          <cell r="F114">
            <v>2.2533531644565764E-4</v>
          </cell>
          <cell r="G114">
            <v>8.5197696312189349E-5</v>
          </cell>
          <cell r="H114">
            <v>5.1250829255948191E-3</v>
          </cell>
          <cell r="I114">
            <v>3.0779098847899353E-5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1.5623594683769956E-5</v>
          </cell>
          <cell r="F115">
            <v>6.7243727714350984E-5</v>
          </cell>
          <cell r="G115">
            <v>2.6030751930521378E-4</v>
          </cell>
          <cell r="H115">
            <v>5.8417420625267512E-4</v>
          </cell>
          <cell r="I115">
            <v>3.3657848092294492E-6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8.9739809495649676E-4</v>
          </cell>
          <cell r="E116">
            <v>3.1273121628942449E-5</v>
          </cell>
          <cell r="F116">
            <v>3.5568949241640259E-4</v>
          </cell>
          <cell r="G116">
            <v>8.4825130075073558E-5</v>
          </cell>
          <cell r="H116">
            <v>5.7520463640578978E-5</v>
          </cell>
          <cell r="I116">
            <v>8.5197475937733225E-6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4.1274936513109187E-5</v>
          </cell>
          <cell r="F117">
            <v>1.6047359477366378E-4</v>
          </cell>
          <cell r="G117">
            <v>9.5146550226799385E-5</v>
          </cell>
          <cell r="H117">
            <v>7.3727823616327992E-5</v>
          </cell>
          <cell r="I117">
            <v>1.1162030265108146E-4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1.427358833780811E-3</v>
          </cell>
          <cell r="H118">
            <v>1.874804430551115E-3</v>
          </cell>
          <cell r="I118">
            <v>6.2259705289332938E-4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1.4417765997785964E-3</v>
          </cell>
          <cell r="H119">
            <v>1.8937418490415304E-3</v>
          </cell>
          <cell r="I119">
            <v>6.2888591201346392E-4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1.427358833780811E-3</v>
          </cell>
          <cell r="H120">
            <v>1.874804430551115E-3</v>
          </cell>
          <cell r="I120">
            <v>6.2259705289332938E-4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1.27528849256203E-4</v>
          </cell>
          <cell r="H121">
            <v>1.2320858693180001E-4</v>
          </cell>
          <cell r="I121">
            <v>3.5286845568093497E-5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1.27528849256203E-4</v>
          </cell>
          <cell r="H122">
            <v>1.8141809020925102E-4</v>
          </cell>
          <cell r="I122">
            <v>6.5912410359732009E-5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1.5151665358257627E-3</v>
          </cell>
          <cell r="H123">
            <v>2.1272633027815124E-3</v>
          </cell>
          <cell r="I123">
            <v>6.4492603666185333E-4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8.2387045159378985E-5</v>
          </cell>
          <cell r="H124">
            <v>9.4066317254514804E-5</v>
          </cell>
          <cell r="I124">
            <v>4.6447480378256031E-5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9.9005051497213263E-7</v>
          </cell>
          <cell r="H125">
            <v>4.1981442934377451E-6</v>
          </cell>
          <cell r="I125">
            <v>1.431438406324577E-6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>
            <v>2.4572693633467741E-6</v>
          </cell>
          <cell r="F126">
            <v>2.3699940773617654E-6</v>
          </cell>
          <cell r="G126">
            <v>1.6003165433270932E-3</v>
          </cell>
          <cell r="H126">
            <v>2.2261227537815351E-3</v>
          </cell>
          <cell r="I126">
            <v>6.9434587377882942E-4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1.7694997658912006</v>
          </cell>
          <cell r="E127">
            <v>3.5037955373898169</v>
          </cell>
          <cell r="F127">
            <v>3.5191476618003561</v>
          </cell>
          <cell r="G127">
            <v>3.2789625563985094</v>
          </cell>
          <cell r="H127">
            <v>2.5098287875187175</v>
          </cell>
          <cell r="I127">
            <v>2.1016269450977929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1.7694997658912006</v>
          </cell>
          <cell r="E128">
            <v>3.5037955373898169</v>
          </cell>
          <cell r="F128">
            <v>3.5191476618003561</v>
          </cell>
          <cell r="G128">
            <v>3.2789625563985094</v>
          </cell>
          <cell r="H128">
            <v>2.5098287875187175</v>
          </cell>
          <cell r="I128">
            <v>2.1016269450977929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1.7873735009002008</v>
          </cell>
          <cell r="E129">
            <v>3.539187411504868</v>
          </cell>
          <cell r="F129">
            <v>3.5546946078791475</v>
          </cell>
          <cell r="G129">
            <v>3.3120833903015248</v>
          </cell>
          <cell r="H129">
            <v>2.5351805934532519</v>
          </cell>
          <cell r="I129">
            <v>2.1228555000987801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1.7729881012520701E-8</v>
          </cell>
          <cell r="F130">
            <v>1.9446137053823598E-8</v>
          </cell>
          <cell r="G130">
            <v>1.9245351595818901E-8</v>
          </cell>
          <cell r="H130">
            <v>2.74320797510309E-8</v>
          </cell>
          <cell r="I130">
            <v>3.8842338778101803E-8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0.31204628567139303</v>
          </cell>
          <cell r="F131">
            <v>0.31204630511753007</v>
          </cell>
          <cell r="G131">
            <v>0.31204632436288171</v>
          </cell>
          <cell r="H131">
            <v>0.31204637541542601</v>
          </cell>
          <cell r="I131">
            <v>0.31204641425776475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0.48784812739892308</v>
          </cell>
          <cell r="E132">
            <v>0.97661570463078262</v>
          </cell>
          <cell r="F132">
            <v>0.97647679096289086</v>
          </cell>
          <cell r="G132">
            <v>0.9765813145397213</v>
          </cell>
          <cell r="H132">
            <v>0.9765506156778202</v>
          </cell>
          <cell r="I132">
            <v>0.52716113136357001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0.48784812739892308</v>
          </cell>
          <cell r="E133">
            <v>0.97661570463078262</v>
          </cell>
          <cell r="F133">
            <v>0.97647679096289086</v>
          </cell>
          <cell r="G133">
            <v>0.9765813145397213</v>
          </cell>
          <cell r="H133">
            <v>0.9765506156778202</v>
          </cell>
          <cell r="I133">
            <v>0.52716113136357001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3.44813439133239E-2</v>
          </cell>
          <cell r="E134">
            <v>3.44813439133239E-2</v>
          </cell>
          <cell r="F134">
            <v>1.47496046358059E-8</v>
          </cell>
          <cell r="G134">
            <v>2.2078173072808199E-8</v>
          </cell>
          <cell r="H134">
            <v>1.5739841302549199E-7</v>
          </cell>
          <cell r="I134">
            <v>7.1232410642872502E-7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3.44813439133239E-2</v>
          </cell>
          <cell r="E135">
            <v>6.8962687826647801E-2</v>
          </cell>
          <cell r="F135">
            <v>6.8962702576252394E-2</v>
          </cell>
          <cell r="G135">
            <v>6.8962724654425503E-2</v>
          </cell>
          <cell r="H135">
            <v>6.8962942823496895E-2</v>
          </cell>
          <cell r="I135">
            <v>3.7227241306712601E-2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56.983853164859411</v>
          </cell>
          <cell r="E136">
            <v>55.011694124349752</v>
          </cell>
          <cell r="F136">
            <v>56.76975895585808</v>
          </cell>
          <cell r="G136">
            <v>58.363601239538163</v>
          </cell>
          <cell r="H136">
            <v>72.221256562085216</v>
          </cell>
          <cell r="I136">
            <v>75.215568351139382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14.322807350181913</v>
          </cell>
          <cell r="E137">
            <v>14.760116511216657</v>
          </cell>
          <cell r="F137">
            <v>15.788315232087056</v>
          </cell>
          <cell r="G137">
            <v>15.934873992286459</v>
          </cell>
          <cell r="H137">
            <v>19.206423182774536</v>
          </cell>
          <cell r="I137">
            <v>20.799083416284876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16.625538314261693</v>
          </cell>
          <cell r="E138">
            <v>13.021033127839086</v>
          </cell>
          <cell r="F138">
            <v>13.114481067416715</v>
          </cell>
          <cell r="G138">
            <v>14.008595894793817</v>
          </cell>
          <cell r="H138">
            <v>18.014316989800612</v>
          </cell>
          <cell r="I138">
            <v>18.654450099220458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10.098121489514547</v>
          </cell>
          <cell r="E139">
            <v>14.673779615845071</v>
          </cell>
          <cell r="F139">
            <v>15.168065816330037</v>
          </cell>
          <cell r="G139">
            <v>15.097806367513023</v>
          </cell>
          <cell r="H139">
            <v>18.026845833292551</v>
          </cell>
          <cell r="I139">
            <v>19.017073720557431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15.937386093504502</v>
          </cell>
          <cell r="E140">
            <v>12.556765554607987</v>
          </cell>
          <cell r="F140">
            <v>12.698897535702272</v>
          </cell>
          <cell r="G140">
            <v>13.322325697984466</v>
          </cell>
          <cell r="H140">
            <v>16.973671275189169</v>
          </cell>
          <cell r="I140">
            <v>16.744960501196836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5.5539017626060545</v>
          </cell>
          <cell r="E141">
            <v>6.0159371248858236</v>
          </cell>
          <cell r="F141">
            <v>6.3603556280978673</v>
          </cell>
          <cell r="G141">
            <v>7.6368085534719414</v>
          </cell>
          <cell r="H141">
            <v>7.6368166830149464</v>
          </cell>
          <cell r="I141">
            <v>8.4052706210664354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5.5539017626060545</v>
          </cell>
          <cell r="E142">
            <v>6.0159371248858236</v>
          </cell>
          <cell r="F142">
            <v>6.3603556280978673</v>
          </cell>
          <cell r="G142">
            <v>7.6368085534719414</v>
          </cell>
          <cell r="H142">
            <v>7.6368166830149464</v>
          </cell>
          <cell r="I142">
            <v>8.4052706210664354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5.6100017804101547</v>
          </cell>
          <cell r="E143">
            <v>6.0767041665513384</v>
          </cell>
          <cell r="F143">
            <v>6.4246016445432987</v>
          </cell>
          <cell r="G143">
            <v>7.7139480338100501</v>
          </cell>
          <cell r="H143">
            <v>7.7139562454696495</v>
          </cell>
          <cell r="I143">
            <v>8.4901723445115369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1.0876055778027499E-8</v>
          </cell>
          <cell r="E144">
            <v>2.53474052743249E-8</v>
          </cell>
          <cell r="F144">
            <v>3.6120008892992503E-8</v>
          </cell>
          <cell r="G144">
            <v>5.2131252896987403E-8</v>
          </cell>
          <cell r="H144">
            <v>0.22035731097880201</v>
          </cell>
          <cell r="I144">
            <v>0.42356955293111997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0.84970026380626074</v>
          </cell>
          <cell r="E145">
            <v>0.84970028915366602</v>
          </cell>
          <cell r="F145">
            <v>0.84970032527367501</v>
          </cell>
          <cell r="G145">
            <v>0.84970037740492788</v>
          </cell>
          <cell r="H145">
            <v>0.84970009792308698</v>
          </cell>
          <cell r="I145">
            <v>0.84969885571165504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7.5082009172087738E-2</v>
          </cell>
          <cell r="G146">
            <v>5.2137506883405827E-4</v>
          </cell>
          <cell r="H146">
            <v>0.43437674831671202</v>
          </cell>
          <cell r="I146">
            <v>0.9003151480012106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9.6939457012449229E-2</v>
          </cell>
          <cell r="G147">
            <v>6.811330541104003E-4</v>
          </cell>
          <cell r="H147">
            <v>0.51108714545428047</v>
          </cell>
          <cell r="I147">
            <v>1.0004182376534039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7.7970696184817101E-4</v>
          </cell>
          <cell r="E148">
            <v>0.172611636250037</v>
          </cell>
          <cell r="F148">
            <v>1.40136271838666E-5</v>
          </cell>
          <cell r="G148">
            <v>4.87236747981897E-3</v>
          </cell>
          <cell r="H148">
            <v>9.8174139709755803E-2</v>
          </cell>
          <cell r="I148">
            <v>0.14663898095685601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7.7970696184817101E-4</v>
          </cell>
          <cell r="E149">
            <v>0.17339096852001465</v>
          </cell>
          <cell r="F149">
            <v>0.17340426605635706</v>
          </cell>
          <cell r="G149">
            <v>0.17827554160374112</v>
          </cell>
          <cell r="H149">
            <v>0.21084828012976078</v>
          </cell>
          <cell r="I149">
            <v>0.26413803302333494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0.39405287621839991</v>
          </cell>
          <cell r="E150">
            <v>1.6746925370217789</v>
          </cell>
          <cell r="F150">
            <v>3.5358732561078181</v>
          </cell>
          <cell r="G150">
            <v>4.5779749745512159</v>
          </cell>
          <cell r="H150">
            <v>6.0853711192465401</v>
          </cell>
          <cell r="I150">
            <v>7.5514283163644382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2.445570809553566</v>
          </cell>
          <cell r="E151">
            <v>1.6197645788562764</v>
          </cell>
          <cell r="F151">
            <v>3.2965279236771092</v>
          </cell>
          <cell r="G151">
            <v>4.1886229714258851</v>
          </cell>
          <cell r="H151">
            <v>5.6962054820294536</v>
          </cell>
          <cell r="I151">
            <v>8.2820261263909174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3.2944550876734549</v>
          </cell>
          <cell r="F152">
            <v>6.83240117978493</v>
          </cell>
          <cell r="G152">
            <v>8.7665979459771002</v>
          </cell>
          <cell r="H152">
            <v>11.781576601275999</v>
          </cell>
          <cell r="I152">
            <v>15.833454442755357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688.90462653570398</v>
          </cell>
          <cell r="E153">
            <v>646.65309697018404</v>
          </cell>
          <cell r="F153">
            <v>594.09706711684203</v>
          </cell>
          <cell r="G153">
            <v>524.95036341848299</v>
          </cell>
          <cell r="H153">
            <v>237.77644171659099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9.1913041577512491</v>
          </cell>
          <cell r="E154">
            <v>8.6275880141686425</v>
          </cell>
          <cell r="F154">
            <v>7.9265308545077264</v>
          </cell>
          <cell r="G154">
            <v>7.1395458216215637</v>
          </cell>
          <cell r="H154">
            <v>3.443572874100997</v>
          </cell>
          <cell r="I154">
            <v>0.27118103303846564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9.3474169136459224</v>
          </cell>
          <cell r="E155">
            <v>8.77412614613546</v>
          </cell>
          <cell r="F155">
            <v>8.0610185497536175</v>
          </cell>
          <cell r="G155">
            <v>7.122800046383758</v>
          </cell>
          <cell r="H155">
            <v>3.2262746501572801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1.4309872449335247E-4</v>
          </cell>
          <cell r="G156">
            <v>0.13801151690285474</v>
          </cell>
          <cell r="H156">
            <v>0.27578902179783144</v>
          </cell>
          <cell r="I156">
            <v>0.27578725362291384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1.5864457494101456E-5</v>
          </cell>
          <cell r="G157">
            <v>1.7549380328579456E-5</v>
          </cell>
          <cell r="H157">
            <v>2.1245714766629972E-5</v>
          </cell>
          <cell r="I157">
            <v>4.9658623247197962E-5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1.5899425625658214E-5</v>
          </cell>
          <cell r="G158">
            <v>1.7579799340957261E-5</v>
          </cell>
          <cell r="H158">
            <v>2.1258164081296678E-5</v>
          </cell>
          <cell r="I158">
            <v>4.9739271175994507E-5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8.9478303549981605E-6</v>
          </cell>
          <cell r="E159">
            <v>1.74086519070432E-7</v>
          </cell>
          <cell r="F159">
            <v>8.7352531361786294E-6</v>
          </cell>
          <cell r="G159">
            <v>5.4678371653229504E-6</v>
          </cell>
          <cell r="H159">
            <v>5.9327494355554197E-6</v>
          </cell>
          <cell r="I159">
            <v>1.5260571225234201E-5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8.9478303549981605E-6</v>
          </cell>
          <cell r="E160">
            <v>2.5499448296747869E-7</v>
          </cell>
          <cell r="F160">
            <v>8.9047527849702319E-6</v>
          </cell>
          <cell r="G160">
            <v>9.263755473496401E-6</v>
          </cell>
          <cell r="H160">
            <v>1.0956467651421499E-5</v>
          </cell>
          <cell r="I160">
            <v>1.8316703008883182E-5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0.31542065987205414</v>
          </cell>
          <cell r="E161">
            <v>0.85265512218737327</v>
          </cell>
          <cell r="F161">
            <v>0.85252320016702332</v>
          </cell>
          <cell r="G161">
            <v>0.85262145328947125</v>
          </cell>
          <cell r="H161">
            <v>0.85259460445951452</v>
          </cell>
          <cell r="I161">
            <v>0.46871088411773992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0.31542065987205414</v>
          </cell>
          <cell r="E162">
            <v>0.85265512218737327</v>
          </cell>
          <cell r="F162">
            <v>0.85252320016702332</v>
          </cell>
          <cell r="G162">
            <v>0.85262145328947125</v>
          </cell>
          <cell r="H162">
            <v>0.85259460445951452</v>
          </cell>
          <cell r="I162">
            <v>0.46871088411773992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2.2293606337374799E-2</v>
          </cell>
          <cell r="E163">
            <v>3.79157726958263E-2</v>
          </cell>
          <cell r="F163"/>
          <cell r="G163">
            <v>1.12565303160281E-8</v>
          </cell>
          <cell r="H163">
            <v>3.3611057840019102E-8</v>
          </cell>
          <cell r="I163">
            <v>6.4532978616091597E-8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2.2293606337374799E-2</v>
          </cell>
          <cell r="E164">
            <v>6.0209379033201102E-2</v>
          </cell>
          <cell r="F164">
            <v>6.0209379033201102E-2</v>
          </cell>
          <cell r="G164">
            <v>6.02093902897314E-2</v>
          </cell>
          <cell r="H164">
            <v>6.0209445530347801E-2</v>
          </cell>
          <cell r="I164">
            <v>3.3099639978673302E-2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7.2751384649477819E-5</v>
          </cell>
          <cell r="G165">
            <v>7.6542719363490529E-5</v>
          </cell>
          <cell r="H165">
            <v>9.9329543712735056E-5</v>
          </cell>
          <cell r="I165">
            <v>1.0308148842641212E-4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7.2751384649477819E-5</v>
          </cell>
          <cell r="G166">
            <v>7.6542719363490529E-5</v>
          </cell>
          <cell r="H166">
            <v>9.9329543712735056E-5</v>
          </cell>
          <cell r="I166">
            <v>1.0308148842641212E-4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2.3651899401604701E-8</v>
          </cell>
          <cell r="F167">
            <v>6.9185659614164198E-6</v>
          </cell>
          <cell r="G167">
            <v>8.3839821692092305E-8</v>
          </cell>
          <cell r="H167">
            <v>9.8013305118427197E-8</v>
          </cell>
          <cell r="I167">
            <v>3.7360141949614898E-8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2.3651899401604701E-8</v>
          </cell>
          <cell r="F168">
            <v>6.9422178608180197E-6</v>
          </cell>
          <cell r="G168">
            <v>7.0260576825101103E-6</v>
          </cell>
          <cell r="H168">
            <v>8.9361904792427308E-6</v>
          </cell>
          <cell r="I168">
            <v>8.9735506211923403E-6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1.646532084634369E-4</v>
          </cell>
          <cell r="E169">
            <v>0.59586388611156449</v>
          </cell>
          <cell r="F169">
            <v>0.59575201880412254</v>
          </cell>
          <cell r="G169">
            <v>0.59583289307780007</v>
          </cell>
          <cell r="H169">
            <v>0.59581778380701567</v>
          </cell>
          <cell r="I169">
            <v>0.34443512197913245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1.646532084634369E-4</v>
          </cell>
          <cell r="E170">
            <v>0.59586388611156449</v>
          </cell>
          <cell r="F170">
            <v>0.59575201880412254</v>
          </cell>
          <cell r="G170">
            <v>0.59583289307780007</v>
          </cell>
          <cell r="H170">
            <v>0.59581778380701567</v>
          </cell>
          <cell r="I170">
            <v>0.34443512197913245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1.1519591421091701E-5</v>
          </cell>
          <cell r="E171">
            <v>4.2064897176638798E-2</v>
          </cell>
          <cell r="F171"/>
          <cell r="G171"/>
          <cell r="H171">
            <v>2.5100994412923399E-8</v>
          </cell>
          <cell r="I171">
            <v>5.0591594154726797E-8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1.1519591421091701E-5</v>
          </cell>
          <cell r="E172">
            <v>4.2076416768059899E-2</v>
          </cell>
          <cell r="F172">
            <v>4.2076416768059899E-2</v>
          </cell>
          <cell r="G172">
            <v>4.2076416768059899E-2</v>
          </cell>
          <cell r="H172">
            <v>4.2076460085770401E-2</v>
          </cell>
          <cell r="I172">
            <v>2.4323631639677101E-2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28.619770011696517</v>
          </cell>
          <cell r="E173">
            <v>25.64538606773511</v>
          </cell>
          <cell r="F173">
            <v>28.16277616890785</v>
          </cell>
          <cell r="G173">
            <v>19.962573006946929</v>
          </cell>
          <cell r="H173">
            <v>13.365019486919406</v>
          </cell>
          <cell r="I173">
            <v>5.0192480063306801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2005.1532289495501</v>
          </cell>
          <cell r="E174">
            <v>1795.1911302905</v>
          </cell>
          <cell r="F174">
            <v>1968.8270950738499</v>
          </cell>
          <cell r="G174">
            <v>1392.5198334617301</v>
          </cell>
          <cell r="H174">
            <v>928.25256955749705</v>
          </cell>
          <cell r="I174">
            <v>347.10037709929799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35.552362215417538</v>
          </cell>
          <cell r="E175">
            <v>31.829629969689815</v>
          </cell>
          <cell r="F175">
            <v>34.90828182755051</v>
          </cell>
          <cell r="G175">
            <v>24.690067969179683</v>
          </cell>
          <cell r="H175">
            <v>16.458378892863415</v>
          </cell>
          <cell r="I175">
            <v>6.1542620053067045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2.3752878903740699E-5</v>
          </cell>
          <cell r="F176">
            <v>1.96090973842021E-5</v>
          </cell>
          <cell r="G176">
            <v>7.2832485363867797E-6</v>
          </cell>
          <cell r="H176">
            <v>0.25146476367175402</v>
          </cell>
          <cell r="I176">
            <v>1.77859999554601E-6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1.556602208407839</v>
          </cell>
          <cell r="F177">
            <v>1.5566163758646185</v>
          </cell>
          <cell r="G177">
            <v>1.3261177893247273</v>
          </cell>
          <cell r="H177">
            <v>0.76706628149655076</v>
          </cell>
          <cell r="I177">
            <v>0.32782972806776922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2.1939813396926643E-2</v>
          </cell>
          <cell r="G178">
            <v>2.1948660626617499E-2</v>
          </cell>
          <cell r="H178">
            <v>0.13119100874134013</v>
          </cell>
          <cell r="I178">
            <v>0.16986278515894057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2.1939813396926643E-2</v>
          </cell>
          <cell r="G179">
            <v>2.1948660626617499E-2</v>
          </cell>
          <cell r="H179">
            <v>0.13119100874134013</v>
          </cell>
          <cell r="I179">
            <v>0.16986278515894057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5.850768791971E-5</v>
          </cell>
          <cell r="G180">
            <v>1.2848739770785999E-6</v>
          </cell>
          <cell r="H180">
            <v>1.9038514669477199E-2</v>
          </cell>
          <cell r="I180">
            <v>1.0850902885283901E-2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3.18629630751445E-3</v>
          </cell>
          <cell r="G181">
            <v>3.1875811814915298E-3</v>
          </cell>
          <cell r="H181">
            <v>1.90526030084145E-2</v>
          </cell>
          <cell r="I181">
            <v>2.46689958270962E-2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1.4011287329517059</v>
          </cell>
          <cell r="E182">
            <v>1.607799036843762</v>
          </cell>
          <cell r="F182">
            <v>1.6077992549081841</v>
          </cell>
          <cell r="G182">
            <v>1.6077995466039769</v>
          </cell>
          <cell r="H182">
            <v>1.6078016722082655</v>
          </cell>
          <cell r="I182">
            <v>1.6078021197475507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1.4011287329517059</v>
          </cell>
          <cell r="E183">
            <v>1.607799036843762</v>
          </cell>
          <cell r="F183">
            <v>1.6077992549081841</v>
          </cell>
          <cell r="G183">
            <v>1.6077995466039769</v>
          </cell>
          <cell r="H183">
            <v>1.6078016722082655</v>
          </cell>
          <cell r="I183">
            <v>1.6078021197475507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1.5568097032796753</v>
          </cell>
          <cell r="E184">
            <v>1.7864433742708485</v>
          </cell>
          <cell r="F184">
            <v>1.7864436165646504</v>
          </cell>
          <cell r="G184">
            <v>1.7864439406710875</v>
          </cell>
          <cell r="H184">
            <v>1.786446302453629</v>
          </cell>
          <cell r="I184">
            <v>1.7864467997195006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4.3747247414088301E-5</v>
          </cell>
          <cell r="E185">
            <v>1.46835938719286E-2</v>
          </cell>
          <cell r="F185">
            <v>5.2112813916601304E-7</v>
          </cell>
          <cell r="G185">
            <v>5.4054465535228098E-5</v>
          </cell>
          <cell r="H185">
            <v>3.3444393009827801E-2</v>
          </cell>
          <cell r="I185">
            <v>5.5358932696695597E-2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9.9742803367694685E-2</v>
          </cell>
          <cell r="E186">
            <v>0.11442636345880608</v>
          </cell>
          <cell r="F186">
            <v>0.11442671080710241</v>
          </cell>
          <cell r="G186">
            <v>0.11448058675162946</v>
          </cell>
          <cell r="H186">
            <v>0.11413025568043948</v>
          </cell>
          <cell r="I186">
            <v>0.11374465601104619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9.8968767356715032E-2</v>
          </cell>
          <cell r="F187">
            <v>9.893395971399653E-2</v>
          </cell>
          <cell r="G187">
            <v>9.8952840808999604E-2</v>
          </cell>
          <cell r="H187">
            <v>9.8953824404715118E-2</v>
          </cell>
          <cell r="I187">
            <v>5.720765090018267E-2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9.8968767356715032E-2</v>
          </cell>
          <cell r="F188">
            <v>9.893395971399653E-2</v>
          </cell>
          <cell r="G188">
            <v>9.8952840808999604E-2</v>
          </cell>
          <cell r="H188">
            <v>9.8953824404715118E-2</v>
          </cell>
          <cell r="I188">
            <v>5.720765090018267E-2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6.9887480562413097E-3</v>
          </cell>
          <cell r="F189"/>
          <cell r="G189"/>
          <cell r="H189">
            <v>2.2325439417219701E-8</v>
          </cell>
          <cell r="I189">
            <v>3.8774895877033198E-8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6.9887480562413097E-3</v>
          </cell>
          <cell r="F190">
            <v>6.9887480562413097E-3</v>
          </cell>
          <cell r="G190">
            <v>6.9887480562413097E-3</v>
          </cell>
          <cell r="H190">
            <v>6.9887859135452004E-3</v>
          </cell>
          <cell r="I190">
            <v>4.0402791167596002E-3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1.7821463739845918E-4</v>
          </cell>
          <cell r="F191">
            <v>1.7812838376485835E-4</v>
          </cell>
          <cell r="G191">
            <v>1.7817074844551819E-4</v>
          </cell>
          <cell r="H191">
            <v>1.7847742585783271E-4</v>
          </cell>
          <cell r="I191">
            <v>1.0441310971870791E-4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1.7821463739845918E-4</v>
          </cell>
          <cell r="F192">
            <v>1.7812838376485835E-4</v>
          </cell>
          <cell r="G192">
            <v>1.7817074844551819E-4</v>
          </cell>
          <cell r="H192">
            <v>1.7847742585783271E-4</v>
          </cell>
          <cell r="I192">
            <v>1.0441310971870791E-4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1.24691464252374E-5</v>
          </cell>
          <cell r="F193"/>
          <cell r="G193"/>
          <cell r="H193">
            <v>1.8662584928323801E-8</v>
          </cell>
          <cell r="I193">
            <v>3.0589921534802801E-8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1.24691464252374E-5</v>
          </cell>
          <cell r="F194">
            <v>1.24691464252374E-5</v>
          </cell>
          <cell r="G194">
            <v>1.24691464252374E-5</v>
          </cell>
          <cell r="H194">
            <v>1.2503477548214399E-5</v>
          </cell>
          <cell r="I194">
            <v>7.2733474983163402E-6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3.1698694393595935E-5</v>
          </cell>
          <cell r="F195">
            <v>3.1660080495604341E-5</v>
          </cell>
          <cell r="G195">
            <v>3.1669232768347008E-5</v>
          </cell>
          <cell r="H195">
            <v>3.184116069715149E-5</v>
          </cell>
          <cell r="I195">
            <v>1.9340454189466721E-5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3.1698694393595935E-5</v>
          </cell>
          <cell r="F196">
            <v>3.1660080495604341E-5</v>
          </cell>
          <cell r="G196">
            <v>3.1669232768347008E-5</v>
          </cell>
          <cell r="H196">
            <v>3.184116069715149E-5</v>
          </cell>
          <cell r="I196">
            <v>1.9340454189466721E-5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2.11929638667569E-6</v>
          </cell>
          <cell r="F197"/>
          <cell r="G197"/>
          <cell r="H197"/>
          <cell r="I197">
            <v>1.43206778911859E-8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2.11929638667569E-6</v>
          </cell>
          <cell r="F198">
            <v>2.11929638667569E-6</v>
          </cell>
          <cell r="G198">
            <v>2.11929638667569E-6</v>
          </cell>
          <cell r="H198">
            <v>2.1346928000900699E-6</v>
          </cell>
          <cell r="I198">
            <v>1.2548845258819399E-6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9.1578070814883823</v>
          </cell>
          <cell r="E199">
            <v>10.275907608211236</v>
          </cell>
          <cell r="F199">
            <v>10.275923994663691</v>
          </cell>
          <cell r="G199">
            <v>10.275924417433687</v>
          </cell>
          <cell r="H199">
            <v>10.907583405645225</v>
          </cell>
          <cell r="I199">
            <v>24.425237951675609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2.8618146976639713</v>
          </cell>
          <cell r="E200">
            <v>3.1585781433742794</v>
          </cell>
          <cell r="F200">
            <v>3.0827771983991026</v>
          </cell>
          <cell r="G200">
            <v>2.9642089665674058</v>
          </cell>
          <cell r="H200">
            <v>2.9479955150392518</v>
          </cell>
          <cell r="I200">
            <v>6.2628815260706698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9.1578070814883823</v>
          </cell>
          <cell r="E201">
            <v>10.275907608211236</v>
          </cell>
          <cell r="F201">
            <v>10.275923994663691</v>
          </cell>
          <cell r="G201">
            <v>10.275924417433687</v>
          </cell>
          <cell r="H201">
            <v>10.907583405645225</v>
          </cell>
          <cell r="I201">
            <v>24.425237951675609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9.1136663594129595E-8</v>
          </cell>
          <cell r="E202">
            <v>9.03288674871318E-2</v>
          </cell>
          <cell r="F202">
            <v>7.6512895682345097E-6</v>
          </cell>
          <cell r="G202">
            <v>3.88893181716442E-7</v>
          </cell>
          <cell r="H202">
            <v>0.29053454838569898</v>
          </cell>
          <cell r="I202">
            <v>1.5153653237904601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0.73983801906202851</v>
          </cell>
          <cell r="E203">
            <v>0.83016686430529818</v>
          </cell>
          <cell r="F203">
            <v>0.83017444113748595</v>
          </cell>
          <cell r="G203">
            <v>0.83017469311404624</v>
          </cell>
          <cell r="H203">
            <v>0.88275017921118704</v>
          </cell>
          <cell r="I203">
            <v>1.9767193428888723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3.2398910357298338</v>
          </cell>
          <cell r="E204">
            <v>3.6354576309985069</v>
          </cell>
          <cell r="F204">
            <v>9.0459169213229167</v>
          </cell>
          <cell r="G204">
            <v>13.95025665368018</v>
          </cell>
          <cell r="H204">
            <v>16.422137702584756</v>
          </cell>
          <cell r="I204">
            <v>18.936459067991791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1.148897530400651</v>
          </cell>
          <cell r="E205">
            <v>1.2864322827312491</v>
          </cell>
          <cell r="F205">
            <v>3.1907996195142574</v>
          </cell>
          <cell r="G205">
            <v>4.8948268960281354</v>
          </cell>
          <cell r="H205">
            <v>5.4558597018554025</v>
          </cell>
          <cell r="I205">
            <v>6.0693779064076292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2.3010267840054399E-6</v>
          </cell>
          <cell r="E206">
            <v>3.2773760174095203E-2</v>
          </cell>
          <cell r="F206">
            <v>0.37213763805304301</v>
          </cell>
          <cell r="G206">
            <v>0.33522658368043101</v>
          </cell>
          <cell r="H206">
            <v>0.63562430226076905</v>
          </cell>
          <cell r="I206">
            <v>0.751805169783056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0.213354963446025</v>
          </cell>
          <cell r="E207">
            <v>0.24612866991423801</v>
          </cell>
          <cell r="F207">
            <v>0.61826620755737793</v>
          </cell>
          <cell r="G207">
            <v>0.95349263852782007</v>
          </cell>
          <cell r="H207">
            <v>1.1224478121127768</v>
          </cell>
          <cell r="I207">
            <v>1.2942948226055531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5.6086404677079882</v>
          </cell>
          <cell r="E208">
            <v>6.0095209295093905</v>
          </cell>
          <cell r="F208">
            <v>6.0621333642032269</v>
          </cell>
          <cell r="G208">
            <v>9.2307827017056638</v>
          </cell>
          <cell r="H208">
            <v>10.044435633298365</v>
          </cell>
          <cell r="I208">
            <v>14.648522722004007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5.0784403078157861E-5</v>
          </cell>
          <cell r="F209">
            <v>3.5821959836560757E-3</v>
          </cell>
          <cell r="G209">
            <v>2.4029092503647411E-4</v>
          </cell>
          <cell r="H209">
            <v>1.9068095937446767E-3</v>
          </cell>
          <cell r="I209">
            <v>5.9730658954224947E-4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5.6086404677079882</v>
          </cell>
          <cell r="E210">
            <v>6.0095717139124698</v>
          </cell>
          <cell r="F210">
            <v>6.065715560186888</v>
          </cell>
          <cell r="G210">
            <v>9.2310229926307024</v>
          </cell>
          <cell r="H210">
            <v>10.046342442892108</v>
          </cell>
          <cell r="I210">
            <v>14.64912002859354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9.5996372895367423E-6</v>
          </cell>
          <cell r="F211">
            <v>9.5712747205596371E-6</v>
          </cell>
          <cell r="G211">
            <v>9.5422476140883989E-6</v>
          </cell>
          <cell r="H211">
            <v>9.5636249921183494E-6</v>
          </cell>
          <cell r="I211">
            <v>5.9989706422159041E-6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9.5996372895367423E-6</v>
          </cell>
          <cell r="F212">
            <v>9.5712747205596371E-6</v>
          </cell>
          <cell r="G212">
            <v>9.5422476140883989E-6</v>
          </cell>
          <cell r="H212">
            <v>9.5636249921183494E-6</v>
          </cell>
          <cell r="I212">
            <v>5.9989706422159041E-6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5.6708682403047698E-7</v>
          </cell>
          <cell r="F213"/>
          <cell r="G213"/>
          <cell r="H213"/>
          <cell r="I213"/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5.6708682403047698E-7</v>
          </cell>
          <cell r="F214">
            <v>5.6708682403047698E-7</v>
          </cell>
          <cell r="G214">
            <v>5.6708682403047698E-7</v>
          </cell>
          <cell r="H214">
            <v>5.6708682403047698E-7</v>
          </cell>
          <cell r="I214">
            <v>3.2783347989815801E-7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4.2612063038316386</v>
          </cell>
          <cell r="E215">
            <v>4.6176496178423392</v>
          </cell>
          <cell r="F215">
            <v>4.8275553080866596</v>
          </cell>
          <cell r="G215">
            <v>5.2010053963350638</v>
          </cell>
          <cell r="H215">
            <v>6.0299097193008455</v>
          </cell>
          <cell r="I215">
            <v>8.6799086816256299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4.2612063038316386</v>
          </cell>
          <cell r="E216">
            <v>4.6176496178423392</v>
          </cell>
          <cell r="F216">
            <v>4.8275553080866596</v>
          </cell>
          <cell r="G216">
            <v>5.2010053963350638</v>
          </cell>
          <cell r="H216">
            <v>6.0299097193008455</v>
          </cell>
          <cell r="I216">
            <v>8.6799086816256299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1.3316269699473873</v>
          </cell>
          <cell r="E217">
            <v>1.425200499334055</v>
          </cell>
          <cell r="F217">
            <v>1.4628955479050474</v>
          </cell>
          <cell r="G217">
            <v>1.5297074695103114</v>
          </cell>
          <cell r="H217">
            <v>1.6749749220280148</v>
          </cell>
          <cell r="I217">
            <v>2.2841864951646418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4.91513597777643E-8</v>
          </cell>
          <cell r="E218">
            <v>2.44523292688385E-7</v>
          </cell>
          <cell r="F218">
            <v>3.8022194016756201E-7</v>
          </cell>
          <cell r="G218">
            <v>4.3592887302072002E-7</v>
          </cell>
          <cell r="H218">
            <v>0.145389885988504</v>
          </cell>
          <cell r="I218">
            <v>0.43183471679379498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0.43061736260514777</v>
          </cell>
          <cell r="E219">
            <v>0.43061687974719254</v>
          </cell>
          <cell r="F219">
            <v>0.43061630886134705</v>
          </cell>
          <cell r="G219">
            <v>0.4306160566757708</v>
          </cell>
          <cell r="H219">
            <v>0.46809452706583399</v>
          </cell>
          <cell r="I219">
            <v>0.6738509938338807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6.888827318302998E-2</v>
          </cell>
          <cell r="E220">
            <v>0.17025608385454211</v>
          </cell>
          <cell r="F220">
            <v>2.9270057138613141E-3</v>
          </cell>
          <cell r="G220">
            <v>0.16990429422397291</v>
          </cell>
          <cell r="H220">
            <v>1.2946497397555165E-2</v>
          </cell>
          <cell r="I220">
            <v>7.6153066378521761E-4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1.6152905821326198E-3</v>
          </cell>
          <cell r="E221">
            <v>1.1728477690594111E-3</v>
          </cell>
          <cell r="F221">
            <v>3.9042420520604107E-4</v>
          </cell>
          <cell r="G221">
            <v>1.2390234205099616E-3</v>
          </cell>
          <cell r="H221">
            <v>3.8631273950996464E-4</v>
          </cell>
          <cell r="I221">
            <v>1.7513158226484276E-4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7.0503563765162647E-2</v>
          </cell>
          <cell r="E222">
            <v>0.17142893162360148</v>
          </cell>
          <cell r="F222">
            <v>3.3174299190673541E-3</v>
          </cell>
          <cell r="G222">
            <v>0.1711433176444829</v>
          </cell>
          <cell r="H222">
            <v>1.3332810137065127E-2</v>
          </cell>
          <cell r="I222">
            <v>9.3666224605006042E-4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6.9062588974513103E-2</v>
          </cell>
          <cell r="F223">
            <v>6.8057457890999429E-2</v>
          </cell>
          <cell r="G223">
            <v>1.6890828789238067E-3</v>
          </cell>
          <cell r="H223">
            <v>4.1781087934682432E-4</v>
          </cell>
          <cell r="I223">
            <v>1.9720849399090893E-4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7.2697462078434777E-2</v>
          </cell>
          <cell r="F224">
            <v>7.1639429358946641E-2</v>
          </cell>
          <cell r="G224">
            <v>1.7779819778145319E-3</v>
          </cell>
          <cell r="H224">
            <v>4.3980092562823596E-4</v>
          </cell>
          <cell r="I224">
            <v>2.0758788841148307E-4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5.0638757590618999E-3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5.0638757590618999E-3</v>
          </cell>
          <cell r="F226">
            <v>5.0636366583605456E-3</v>
          </cell>
          <cell r="G226">
            <v>2.3287334551974018E-4</v>
          </cell>
          <cell r="H226">
            <v>5.7750739064084056E-5</v>
          </cell>
          <cell r="I226">
            <v>2.4356045525044362E-5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1.0560573752104669E-6</v>
          </cell>
          <cell r="E227">
            <v>1.0602461327938288E-6</v>
          </cell>
          <cell r="F227">
            <v>1.7931163259052023E-3</v>
          </cell>
          <cell r="G227">
            <v>3.712862984898114E-4</v>
          </cell>
          <cell r="H227">
            <v>1.8615104772888064E-3</v>
          </cell>
          <cell r="I227">
            <v>7.3618680209545028E-4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2.3135099665999152E-3</v>
          </cell>
          <cell r="G228">
            <v>4.6393729912918603E-4</v>
          </cell>
          <cell r="H228">
            <v>2.1899868449201118E-3</v>
          </cell>
          <cell r="I228">
            <v>8.1801862385909362E-4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2.9146099456379198E-3</v>
          </cell>
          <cell r="E229">
            <v>6.6568253826765501E-6</v>
          </cell>
          <cell r="F229">
            <v>2.3529710438571101E-7</v>
          </cell>
          <cell r="G229"/>
          <cell r="H229">
            <v>7.5949181886708996E-4</v>
          </cell>
          <cell r="I229">
            <v>1.45560910186473E-3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2.9146099456379198E-3</v>
          </cell>
          <cell r="E230">
            <v>2.9212667710205899E-3</v>
          </cell>
          <cell r="F230">
            <v>2.9215020681249799E-3</v>
          </cell>
          <cell r="G230">
            <v>2.9215020681249799E-3</v>
          </cell>
          <cell r="H230">
            <v>2.9211086049034602E-3</v>
          </cell>
          <cell r="I230">
            <v>2.9211324858317098E-3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3.005297985129109E-2</v>
          </cell>
          <cell r="E231">
            <v>6.3815922557048316E-3</v>
          </cell>
          <cell r="F231">
            <v>2.0089113703475155E-2</v>
          </cell>
          <cell r="G231">
            <v>1.906450364246141E-2</v>
          </cell>
          <cell r="H231">
            <v>3.0422259695854017E-2</v>
          </cell>
          <cell r="I231">
            <v>6.9845802684942032E-2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3.005297985129109E-2</v>
          </cell>
          <cell r="E232">
            <v>6.3815922557048316E-3</v>
          </cell>
          <cell r="F232">
            <v>2.0089113703475155E-2</v>
          </cell>
          <cell r="G232">
            <v>1.906450364246141E-2</v>
          </cell>
          <cell r="H232">
            <v>3.0422259695854017E-2</v>
          </cell>
          <cell r="I232">
            <v>6.9845802684942032E-2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3.0356545304334421E-2</v>
          </cell>
          <cell r="E233">
            <v>6.4460527835402317E-3</v>
          </cell>
          <cell r="F233">
            <v>2.0292034043914303E-2</v>
          </cell>
          <cell r="G233">
            <v>1.9257074386324641E-2</v>
          </cell>
          <cell r="H233">
            <v>3.0729555248337401E-2</v>
          </cell>
          <cell r="I233">
            <v>7.0551315843375845E-2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5.7415746446125196E-4</v>
          </cell>
          <cell r="F234">
            <v>1.50259226535612E-3</v>
          </cell>
          <cell r="G234">
            <v>1.0417887855979199E-3</v>
          </cell>
          <cell r="H234">
            <v>1.99349023298822E-3</v>
          </cell>
          <cell r="I234">
            <v>5.4762050785660101E-3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8.7315621538330227E-4</v>
          </cell>
          <cell r="F235">
            <v>1.9683390136483502E-3</v>
          </cell>
          <cell r="G235">
            <v>1.7440717641080102E-3</v>
          </cell>
          <cell r="H235">
            <v>2.7834247593014499E-3</v>
          </cell>
          <cell r="I235">
            <v>6.3103573481048895E-3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1.2466997395536747</v>
          </cell>
          <cell r="G236">
            <v>0.89743305463526979</v>
          </cell>
          <cell r="H236">
            <v>0.15801801237250196</v>
          </cell>
          <cell r="I236">
            <v>7.4457458719208836E-2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1.24675116366523</v>
          </cell>
          <cell r="G237">
            <v>0.89747556136232021</v>
          </cell>
          <cell r="H237">
            <v>0.15802616805049019</v>
          </cell>
          <cell r="I237">
            <v>7.4461270467384183E-2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6.1081733610036998E-3</v>
          </cell>
          <cell r="E238">
            <v>0.10490773283964799</v>
          </cell>
          <cell r="F238">
            <v>2.1736369914466402E-5</v>
          </cell>
          <cell r="G238">
            <v>1.51940573424344E-5</v>
          </cell>
          <cell r="H238">
            <v>1.9667924597526799E-2</v>
          </cell>
          <cell r="I238">
            <v>1.6375055713149299E-5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6.1090827298924209E-3</v>
          </cell>
          <cell r="E239">
            <v>0.11100978039183054</v>
          </cell>
          <cell r="F239">
            <v>0.11100972137648549</v>
          </cell>
          <cell r="G239">
            <v>0.10175334467403166</v>
          </cell>
          <cell r="H239">
            <v>1.9873650726669932E-2</v>
          </cell>
          <cell r="I239">
            <v>9.5523006949635794E-3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6.9177043460099661</v>
          </cell>
          <cell r="E240">
            <v>6.1770724039237042</v>
          </cell>
          <cell r="F240">
            <v>6.1767564195178011</v>
          </cell>
          <cell r="G240">
            <v>5.0863449673884977</v>
          </cell>
          <cell r="H240">
            <v>2.680268291010091</v>
          </cell>
          <cell r="I240">
            <v>0.21300801669952332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655.76802927961296</v>
          </cell>
          <cell r="E241">
            <v>584.61360054979696</v>
          </cell>
          <cell r="F241">
            <v>583.17082797663204</v>
          </cell>
          <cell r="G241">
            <v>478.29434638568699</v>
          </cell>
          <cell r="H241">
            <v>250.03272806849699</v>
          </cell>
          <cell r="I241">
            <v>19.713839382989601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8.8978022968739925</v>
          </cell>
          <cell r="E242">
            <v>7.9323419341899122</v>
          </cell>
          <cell r="F242">
            <v>7.9127656441876706</v>
          </cell>
          <cell r="G242">
            <v>6.4897468980418846</v>
          </cell>
          <cell r="H242">
            <v>3.3925743292876089</v>
          </cell>
          <cell r="I242">
            <v>0.26748764427394311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5.7536047454047798E-5</v>
          </cell>
          <cell r="F243">
            <v>2.0555991583136902E-5</v>
          </cell>
          <cell r="G243">
            <v>1.13380162539663E-5</v>
          </cell>
          <cell r="H243">
            <v>5.4156407868442303E-5</v>
          </cell>
          <cell r="I243">
            <v>2.6027454778503099E-6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0.37639077286547523</v>
          </cell>
          <cell r="F244">
            <v>0.37640163242588809</v>
          </cell>
          <cell r="G244">
            <v>0.37632238962552578</v>
          </cell>
          <cell r="H244">
            <v>0.16551029625387914</v>
          </cell>
          <cell r="I244">
            <v>1.7305663667331696E-2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7.905741013959286E-6</v>
          </cell>
          <cell r="F245">
            <v>2.4091389644451708E-4</v>
          </cell>
          <cell r="G245">
            <v>3.0677511314780451E-3</v>
          </cell>
          <cell r="H245">
            <v>7.0407699105549506E-3</v>
          </cell>
          <cell r="I245">
            <v>7.4132229453435093E-6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0.69257587882321525</v>
          </cell>
          <cell r="E246">
            <v>0.75019191405500207</v>
          </cell>
          <cell r="F246">
            <v>0.62957190607422808</v>
          </cell>
          <cell r="G246">
            <v>2.7161444821485454</v>
          </cell>
          <cell r="H246">
            <v>2.869060081171301</v>
          </cell>
          <cell r="I246">
            <v>3.4384657720331639E-3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0.69257587882321525</v>
          </cell>
          <cell r="E247">
            <v>0.7501998197960158</v>
          </cell>
          <cell r="F247">
            <v>0.62981281997067295</v>
          </cell>
          <cell r="G247">
            <v>2.719212233280023</v>
          </cell>
          <cell r="H247">
            <v>2.8761008510818598</v>
          </cell>
          <cell r="I247">
            <v>3.4461702327774589E-3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9.8748429703658793</v>
          </cell>
          <cell r="E248">
            <v>12.920004280609373</v>
          </cell>
          <cell r="F248">
            <v>14.222212341822221</v>
          </cell>
          <cell r="G248">
            <v>20.518252687572996</v>
          </cell>
          <cell r="H248">
            <v>23.112230532490578</v>
          </cell>
          <cell r="I248">
            <v>27.342343127562334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9.8748429703658793</v>
          </cell>
          <cell r="E249">
            <v>12.920004280609373</v>
          </cell>
          <cell r="F249">
            <v>14.222212341822221</v>
          </cell>
          <cell r="G249">
            <v>20.518252687572996</v>
          </cell>
          <cell r="H249">
            <v>23.112230532490578</v>
          </cell>
          <cell r="I249">
            <v>27.342343127562334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58.701896300446151</v>
          </cell>
          <cell r="F250">
            <v>61.319271510508813</v>
          </cell>
          <cell r="G250">
            <v>62.281463206824895</v>
          </cell>
          <cell r="H250">
            <v>63.379303144426991</v>
          </cell>
          <cell r="I250">
            <v>63.023897866359157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58.701896300446151</v>
          </cell>
          <cell r="F251">
            <v>61.319271510508813</v>
          </cell>
          <cell r="G251">
            <v>62.281463206824895</v>
          </cell>
          <cell r="H251">
            <v>63.379303144426991</v>
          </cell>
          <cell r="I251">
            <v>63.023897866359157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1.10111672786958E-7</v>
          </cell>
          <cell r="E252">
            <v>1.00637892392564E-6</v>
          </cell>
          <cell r="F252">
            <v>9.3681529876268296E-7</v>
          </cell>
          <cell r="G252">
            <v>8.7615092314965604E-7</v>
          </cell>
          <cell r="H252">
            <v>5.80265904908999E-2</v>
          </cell>
          <cell r="I252">
            <v>5.96078032921731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6.6055313784655327</v>
          </cell>
          <cell r="E253">
            <v>6.5831096753425991</v>
          </cell>
          <cell r="F253">
            <v>6.5831095303482519</v>
          </cell>
          <cell r="G253">
            <v>6.5831093652878243</v>
          </cell>
          <cell r="H253">
            <v>6.6991485721410564</v>
          </cell>
          <cell r="I253">
            <v>6.6615822989989297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5.937385414780318E-4</v>
          </cell>
          <cell r="E254">
            <v>2.0581418617679535E-4</v>
          </cell>
          <cell r="F254">
            <v>3.9067314794133986E-4</v>
          </cell>
          <cell r="G254">
            <v>0.32852692081675633</v>
          </cell>
          <cell r="H254">
            <v>0.25408621519650088</v>
          </cell>
          <cell r="I254">
            <v>0.49744212457667852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0.22944983444419181</v>
          </cell>
          <cell r="E255">
            <v>0.22995466893067082</v>
          </cell>
          <cell r="F255">
            <v>0.33631848794210845</v>
          </cell>
          <cell r="G255">
            <v>4.421893874335228E-3</v>
          </cell>
          <cell r="H255">
            <v>4.5921182814036191E-2</v>
          </cell>
          <cell r="I255">
            <v>9.5509395725576443E-2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0.23004357298566971</v>
          </cell>
          <cell r="E256">
            <v>0.23016048311684767</v>
          </cell>
          <cell r="F256">
            <v>0.33670916109004984</v>
          </cell>
          <cell r="G256">
            <v>0.332948814691092</v>
          </cell>
          <cell r="H256">
            <v>0.300007398010537</v>
          </cell>
          <cell r="I256">
            <v>0.59295152030225462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6.5432171934742109E-6</v>
          </cell>
          <cell r="F257">
            <v>1.1284551047205855</v>
          </cell>
          <cell r="G257">
            <v>1.5009435147922034</v>
          </cell>
          <cell r="H257">
            <v>1.9372896032607256</v>
          </cell>
          <cell r="I257">
            <v>2.414837962765553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6.5517907664384E-6</v>
          </cell>
          <cell r="F258">
            <v>0.95250544218281452</v>
          </cell>
          <cell r="G258">
            <v>1.169119893806452</v>
          </cell>
          <cell r="H258">
            <v>1.651055424910066</v>
          </cell>
          <cell r="I258">
            <v>2.4075986654377357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1.1340768038009723E-5</v>
          </cell>
          <cell r="F259">
            <v>2.0809605469034005</v>
          </cell>
          <cell r="G259">
            <v>2.6700634085986557</v>
          </cell>
          <cell r="H259">
            <v>3.5883450281707892</v>
          </cell>
          <cell r="I259">
            <v>4.8224366282032856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8.9668439206853551E-2</v>
          </cell>
          <cell r="F260">
            <v>0.36392941268788842</v>
          </cell>
          <cell r="G260">
            <v>0.61629651501764282</v>
          </cell>
          <cell r="H260">
            <v>0.86699236265088053</v>
          </cell>
          <cell r="I260">
            <v>1.3648778623630966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8.967236416979589E-2</v>
          </cell>
          <cell r="F261">
            <v>0.36394692200097134</v>
          </cell>
          <cell r="G261">
            <v>0.61633110854675233</v>
          </cell>
          <cell r="H261">
            <v>0.86703944626785223</v>
          </cell>
          <cell r="I261">
            <v>1.3649371288260239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5.0945666348705002E-5</v>
          </cell>
          <cell r="E262">
            <v>9.8257095020358107E-3</v>
          </cell>
          <cell r="F262">
            <v>2.8613965974650199E-2</v>
          </cell>
          <cell r="G262">
            <v>4.16277565388955E-2</v>
          </cell>
          <cell r="H262">
            <v>5.8240159949361402E-2</v>
          </cell>
          <cell r="I262">
            <v>0.112231270094413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5.0945666348705002E-5</v>
          </cell>
          <cell r="E263">
            <v>9.8731462935163442E-3</v>
          </cell>
          <cell r="F263">
            <v>3.8478834346392349E-2</v>
          </cell>
          <cell r="G263">
            <v>8.0091568559311072E-2</v>
          </cell>
          <cell r="H263">
            <v>0.12661901704984238</v>
          </cell>
          <cell r="I263">
            <v>0.16924218901261864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5.6100017804101547</v>
          </cell>
          <cell r="E264">
            <v>6.0767041665513384</v>
          </cell>
          <cell r="F264">
            <v>6.4246016445432987</v>
          </cell>
          <cell r="G264">
            <v>7.7139480338100501</v>
          </cell>
          <cell r="H264">
            <v>7.7139562454696495</v>
          </cell>
          <cell r="I264">
            <v>8.4901723445115369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6.0987776692299338</v>
          </cell>
          <cell r="E265">
            <v>6.604405699819436</v>
          </cell>
          <cell r="F265">
            <v>6.9797630767368712</v>
          </cell>
          <cell r="G265">
            <v>8.3750237409798896</v>
          </cell>
          <cell r="H265">
            <v>8.3640533267193131</v>
          </cell>
          <cell r="I265">
            <v>9.193632899995114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0.84970031121600698</v>
          </cell>
          <cell r="E266">
            <v>5.84107251117452E-8</v>
          </cell>
          <cell r="F266">
            <v>4.4422045280411703E-8</v>
          </cell>
          <cell r="G266">
            <v>3.4838351901841002E-8</v>
          </cell>
          <cell r="H266">
            <v>4.8097046376334897E-8</v>
          </cell>
          <cell r="I266">
            <v>6.1924231784078504E-8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0.84970031121600698</v>
          </cell>
          <cell r="E267">
            <v>0.84970036962673201</v>
          </cell>
          <cell r="F267">
            <v>0.84970041404877805</v>
          </cell>
          <cell r="G267">
            <v>0.84970044888713003</v>
          </cell>
          <cell r="H267">
            <v>0.84970054243804005</v>
          </cell>
          <cell r="I267">
            <v>0.84970060436227202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0.31051234781685116</v>
          </cell>
          <cell r="E268">
            <v>0.39251979741233889</v>
          </cell>
          <cell r="F268">
            <v>2.2476083015086101</v>
          </cell>
          <cell r="G268">
            <v>5.5695537459351083</v>
          </cell>
          <cell r="H268">
            <v>5.5695624946116578</v>
          </cell>
          <cell r="I268">
            <v>5.6400678032056497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0.436726227590508</v>
          </cell>
          <cell r="E269">
            <v>0.55206722561510402</v>
          </cell>
          <cell r="F269">
            <v>3.1611931104199846</v>
          </cell>
          <cell r="G269">
            <v>7.8334089253658412</v>
          </cell>
          <cell r="H269">
            <v>7.8334212301148547</v>
          </cell>
          <cell r="I269">
            <v>7.8334275044522945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1.0044325889227899E-2</v>
          </cell>
          <cell r="F270">
            <v>0.14427189254943701</v>
          </cell>
          <cell r="G270">
            <v>0.136700781695789</v>
          </cell>
          <cell r="H270">
            <v>0.311587928107526</v>
          </cell>
          <cell r="I270">
            <v>0.141510613766618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2.7056414063489635E-2</v>
          </cell>
          <cell r="F271">
            <v>0.1713241257153755</v>
          </cell>
          <cell r="G271">
            <v>0.30801809676507874</v>
          </cell>
          <cell r="H271">
            <v>0.46075614068121312</v>
          </cell>
          <cell r="I271">
            <v>0.38043695185474008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7.4794121339829373E-4</v>
          </cell>
          <cell r="G272">
            <v>1.6251570323990191E-3</v>
          </cell>
          <cell r="H272">
            <v>2.1484501828405904E-3</v>
          </cell>
          <cell r="I272">
            <v>0.1046673811253611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8.3104579266477083E-4</v>
          </cell>
          <cell r="G273">
            <v>1.8057300359989106E-3</v>
          </cell>
          <cell r="H273">
            <v>2.3871668698228787E-3</v>
          </cell>
          <cell r="I273">
            <v>0.11629709013929013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3.34643669865433E-7</v>
          </cell>
          <cell r="F274">
            <v>7.1174282068035101E-5</v>
          </cell>
          <cell r="G274">
            <v>5.99067126253192E-5</v>
          </cell>
          <cell r="H274">
            <v>1.2609092551237199E-4</v>
          </cell>
          <cell r="I274">
            <v>7.5751020760180202E-3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3.34643669865433E-7</v>
          </cell>
          <cell r="F275">
            <v>7.146035791028291E-5</v>
          </cell>
          <cell r="G275">
            <v>1.3127514035390391E-4</v>
          </cell>
          <cell r="H275">
            <v>1.8701626678815431E-4</v>
          </cell>
          <cell r="I275">
            <v>7.6697700265717841E-3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3.8943569103178473E-4</v>
          </cell>
          <cell r="H276">
            <v>4.5658273154650331E-4</v>
          </cell>
          <cell r="I276">
            <v>1.3324662160722018E-4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1.2140062622562562E-4</v>
          </cell>
          <cell r="H277">
            <v>4.5568856566295928E-4</v>
          </cell>
          <cell r="I277">
            <v>1.3322798377891494E-4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5.1083631725740999E-4</v>
          </cell>
          <cell r="H278">
            <v>9.1227129720946242E-4</v>
          </cell>
          <cell r="I278">
            <v>2.664746053861351E-4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0.68565012003498316</v>
          </cell>
          <cell r="E279">
            <v>0.74268999491445187</v>
          </cell>
          <cell r="F279">
            <v>0.62327618701348586</v>
          </cell>
          <cell r="G279">
            <v>2.6889830373270587</v>
          </cell>
          <cell r="H279">
            <v>2.8403694803595902</v>
          </cell>
          <cell r="I279">
            <v>3.4040811143128307E-3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0.68565012003498316</v>
          </cell>
          <cell r="E280">
            <v>0.74268999491445187</v>
          </cell>
          <cell r="F280">
            <v>0.62327618701348586</v>
          </cell>
          <cell r="G280">
            <v>2.6889830373270587</v>
          </cell>
          <cell r="H280">
            <v>2.8403694803595902</v>
          </cell>
          <cell r="I280">
            <v>3.4040811143128307E-3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0.69257587882321525</v>
          </cell>
          <cell r="E281">
            <v>0.75019191405500207</v>
          </cell>
          <cell r="F281">
            <v>0.62957190607422808</v>
          </cell>
          <cell r="G281">
            <v>2.7161444821485454</v>
          </cell>
          <cell r="H281">
            <v>2.869060081171301</v>
          </cell>
          <cell r="I281">
            <v>3.4384657720331639E-3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2.0690364591693301E-2</v>
          </cell>
          <cell r="F282">
            <v>2.1253969693615201E-2</v>
          </cell>
          <cell r="G282">
            <v>0.16883413461508201</v>
          </cell>
          <cell r="H282">
            <v>6.8301441179497005E-2</v>
          </cell>
          <cell r="I282">
            <v>1.37371725653987E-4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5.7388063191115994E-2</v>
          </cell>
          <cell r="F283">
            <v>4.9942959868381306E-2</v>
          </cell>
          <cell r="G283">
            <v>0.20777894413761783</v>
          </cell>
          <cell r="H283">
            <v>0.2194768277619939</v>
          </cell>
          <cell r="I283">
            <v>3.9185733978239212E-4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2093.6570637887298</v>
          </cell>
          <cell r="H284">
            <v>2077.4128485040201</v>
          </cell>
          <cell r="I284">
            <v>2063.7485576354002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2093.657063788733</v>
          </cell>
          <cell r="H285">
            <v>2077.4128485040164</v>
          </cell>
          <cell r="I285">
            <v>2063.7485576353984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8.1140120310009584E-2</v>
          </cell>
          <cell r="F286">
            <v>8.1139795779536159E-2</v>
          </cell>
          <cell r="G286">
            <v>8.1139437514716681E-2</v>
          </cell>
          <cell r="H286">
            <v>8.1137518118694935E-2</v>
          </cell>
          <cell r="I286">
            <v>3.4954892359016144E-2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8.1140120310009584E-2</v>
          </cell>
          <cell r="F287">
            <v>8.1139795779536159E-2</v>
          </cell>
          <cell r="G287">
            <v>8.1139437514716681E-2</v>
          </cell>
          <cell r="H287">
            <v>8.1137518118694935E-2</v>
          </cell>
          <cell r="I287">
            <v>3.4954892359016144E-2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0.11269461154168012</v>
          </cell>
          <cell r="F288">
            <v>0.11269416080491128</v>
          </cell>
          <cell r="G288">
            <v>0.11269366321488429</v>
          </cell>
          <cell r="H288">
            <v>0.11269099738707626</v>
          </cell>
          <cell r="I288">
            <v>4.8548461609744575E-2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6.5542684029804704E-3</v>
          </cell>
          <cell r="F289">
            <v>8.5602598065430802E-7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6.5542684029804704E-3</v>
          </cell>
          <cell r="F290">
            <v>6.5550088040396111E-3</v>
          </cell>
          <cell r="G290">
            <v>6.5547155203338047E-3</v>
          </cell>
          <cell r="H290">
            <v>6.6529482216897114E-3</v>
          </cell>
          <cell r="I290">
            <v>2.8140787800527041E-3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1.7496284526407308E-7</v>
          </cell>
          <cell r="F292"/>
          <cell r="G292">
            <v>1.0057578505755448E-3</v>
          </cell>
          <cell r="H292">
            <v>1.1643230652602172E-3</v>
          </cell>
          <cell r="I292">
            <v>1.4561047157657275E-3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9.9835825687745805E-5</v>
          </cell>
          <cell r="H293">
            <v>8.3836714478152939E-5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7.5057656896476064E-6</v>
          </cell>
          <cell r="F294">
            <v>1.809029515859214E-3</v>
          </cell>
          <cell r="G294">
            <v>1.7772860126119294E-3</v>
          </cell>
          <cell r="H294">
            <v>2.5509216270496481E-3</v>
          </cell>
          <cell r="I294">
            <v>1.8012226360993051E-3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6.5353908209198083E-5</v>
          </cell>
          <cell r="G295">
            <v>6.8995270092236783E-5</v>
          </cell>
          <cell r="H295">
            <v>7.3869705889028064E-5</v>
          </cell>
          <cell r="I295">
            <v>7.5888733676067168E-5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2.6576976493876948E-2</v>
          </cell>
          <cell r="F296">
            <v>6.3901697459817511E-2</v>
          </cell>
          <cell r="G296">
            <v>0.10660138075952207</v>
          </cell>
          <cell r="H296">
            <v>0.15111158487807108</v>
          </cell>
          <cell r="I296">
            <v>5.8189732173525972E-2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5.0884447073374445E-5</v>
          </cell>
          <cell r="F297">
            <v>5.0122161096129159E-4</v>
          </cell>
          <cell r="G297">
            <v>2.2516656228458904E-4</v>
          </cell>
          <cell r="H297">
            <v>3.9623172086577076E-4</v>
          </cell>
          <cell r="I297">
            <v>5.9957607697838124E-4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4.2847255719571719E-4</v>
          </cell>
          <cell r="F298">
            <v>1.1970061535373077E-3</v>
          </cell>
          <cell r="G298">
            <v>1.8132831969412209E-3</v>
          </cell>
          <cell r="H298">
            <v>2.3317515104552431E-3</v>
          </cell>
          <cell r="I298">
            <v>0.10307647581438148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5.3789004632536074E-2</v>
          </cell>
          <cell r="F299">
            <v>6.9133174662654492E-2</v>
          </cell>
          <cell r="G299">
            <v>0.11143782660311402</v>
          </cell>
          <cell r="H299">
            <v>0.24784504241126465</v>
          </cell>
          <cell r="I299">
            <v>0.4491362004531953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6.8472135082075558E-2</v>
          </cell>
          <cell r="F300">
            <v>6.7302950842117376E-2</v>
          </cell>
          <cell r="G300">
            <v>1.8250939331784068E-3</v>
          </cell>
          <cell r="H300">
            <v>1.0106206233257361E-3</v>
          </cell>
          <cell r="I300">
            <v>1.4243791646407599E-3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0.24189176940083071</v>
          </cell>
          <cell r="F301">
            <v>0.77547436774613343</v>
          </cell>
          <cell r="G301">
            <v>1.6064679491827041</v>
          </cell>
          <cell r="H301">
            <v>2.9366618562352746</v>
          </cell>
          <cell r="I301">
            <v>4.3637726576170417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1.2228586608984474E-2</v>
          </cell>
          <cell r="F302">
            <v>1.2878796020172976E-2</v>
          </cell>
          <cell r="G302">
            <v>1.2873334698039229E-2</v>
          </cell>
          <cell r="H302">
            <v>1.2817447964569607E-2</v>
          </cell>
          <cell r="I302">
            <v>1.2615562708363911E-2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1.5554772554075378E-3</v>
          </cell>
          <cell r="F303">
            <v>1.6698614540734747E-3</v>
          </cell>
          <cell r="G303">
            <v>1.7218438391937026E-3</v>
          </cell>
          <cell r="H303">
            <v>1.7056655439243694E-3</v>
          </cell>
          <cell r="I303">
            <v>1.7521153499334664E-3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1.2593962652087502E-4</v>
          </cell>
          <cell r="H304">
            <v>2.1508477977024766E-5</v>
          </cell>
          <cell r="I304">
            <v>2.0174405862804503E-4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44.576907287299655</v>
          </cell>
          <cell r="E305">
            <v>44.827339884344141</v>
          </cell>
          <cell r="F305">
            <v>44.633492412317821</v>
          </cell>
          <cell r="G305">
            <v>44.838274170932536</v>
          </cell>
          <cell r="H305">
            <v>45.051868113417164</v>
          </cell>
          <cell r="I305">
            <v>44.932089743881782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44.576907287299655</v>
          </cell>
          <cell r="E306">
            <v>44.827339884344141</v>
          </cell>
          <cell r="F306">
            <v>44.633492412317821</v>
          </cell>
          <cell r="G306">
            <v>44.838274170932536</v>
          </cell>
          <cell r="H306">
            <v>45.051868113417164</v>
          </cell>
          <cell r="I306">
            <v>44.932089743881782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0.19321150459042399</v>
          </cell>
          <cell r="E307">
            <v>1.4559643398348101E-6</v>
          </cell>
          <cell r="F307">
            <v>1.25858522979784E-6</v>
          </cell>
          <cell r="G307">
            <v>1.10231318738219E-6</v>
          </cell>
          <cell r="H307">
            <v>7.8601184439292902E-3</v>
          </cell>
          <cell r="I307">
            <v>4.3111758960257403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4.7117481887208941</v>
          </cell>
          <cell r="E308">
            <v>4.7382221183123505</v>
          </cell>
          <cell r="F308">
            <v>4.7540963186454306</v>
          </cell>
          <cell r="G308">
            <v>4.7540937660622848</v>
          </cell>
          <cell r="H308">
            <v>4.7619517513648084</v>
          </cell>
          <cell r="I308">
            <v>4.7492909260726348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1.519742180565381</v>
          </cell>
          <cell r="F309">
            <v>1.5196114780480401</v>
          </cell>
          <cell r="G309">
            <v>2.6177915240871772</v>
          </cell>
          <cell r="H309">
            <v>2.6177917713273207</v>
          </cell>
          <cell r="I309">
            <v>2.617792145856809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1.519742180565381</v>
          </cell>
          <cell r="F310">
            <v>1.5196114780480401</v>
          </cell>
          <cell r="G310">
            <v>2.6177915240871772</v>
          </cell>
          <cell r="H310">
            <v>2.6177917713273207</v>
          </cell>
          <cell r="I310">
            <v>2.617792145856809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2.2280674200363702E-6</v>
          </cell>
          <cell r="G311">
            <v>8.4850506683576604E-2</v>
          </cell>
          <cell r="H311">
            <v>2.50508365170889E-6</v>
          </cell>
          <cell r="I311">
            <v>4.95408468866377E-2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0.11743351129975878</v>
          </cell>
          <cell r="G312">
            <v>0.20228396975744736</v>
          </cell>
          <cell r="H312">
            <v>0.20230369529213607</v>
          </cell>
          <cell r="I312">
            <v>0.20229985270776299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4.835614501469178E-7</v>
          </cell>
          <cell r="E313">
            <v>5.5018849911461228E-7</v>
          </cell>
          <cell r="F313">
            <v>0.43412576915598627</v>
          </cell>
          <cell r="G313">
            <v>0.41756044668553033</v>
          </cell>
          <cell r="H313">
            <v>0.67912102654626472</v>
          </cell>
          <cell r="I313">
            <v>0.68458826632411329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0.43414909207266866</v>
          </cell>
          <cell r="G314">
            <v>0.41758519622380258</v>
          </cell>
          <cell r="H314">
            <v>0.67916364749419633</v>
          </cell>
          <cell r="I314">
            <v>0.68462757492449111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4.0560914319127204E-3</v>
          </cell>
          <cell r="E315">
            <v>6.3831995967740696E-2</v>
          </cell>
          <cell r="F315">
            <v>1.379436620291E-7</v>
          </cell>
          <cell r="G315">
            <v>1.0440905393816201E-7</v>
          </cell>
          <cell r="H315">
            <v>9.12671719511918E-2</v>
          </cell>
          <cell r="I315">
            <v>3.2776688523349397E-2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4.0571539848763168E-3</v>
          </cell>
          <cell r="E316">
            <v>6.7889149952616995E-2</v>
          </cell>
          <cell r="F316">
            <v>6.7889287896279002E-2</v>
          </cell>
          <cell r="G316">
            <v>6.7889392305333002E-2</v>
          </cell>
          <cell r="H316">
            <v>0.10469335180271599</v>
          </cell>
          <cell r="I316">
            <v>0.104691496604137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2.3670333342070293</v>
          </cell>
          <cell r="F317">
            <v>2.3668719747447788</v>
          </cell>
          <cell r="G317">
            <v>4.0772676750828865</v>
          </cell>
          <cell r="H317">
            <v>4.0772679537475245</v>
          </cell>
          <cell r="I317">
            <v>4.077268280636015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2.3670333342070293</v>
          </cell>
          <cell r="F318">
            <v>2.3668719747447788</v>
          </cell>
          <cell r="G318">
            <v>4.0772676750828865</v>
          </cell>
          <cell r="H318">
            <v>4.0772679537475245</v>
          </cell>
          <cell r="I318">
            <v>4.077268280636015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1.6364695683094801E-6</v>
          </cell>
          <cell r="G319">
            <v>0.132155111469999</v>
          </cell>
          <cell r="H319">
            <v>3.0967251164989702E-6</v>
          </cell>
          <cell r="I319">
            <v>7.7162944324768903E-2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0.18290347299999823</v>
          </cell>
          <cell r="G320">
            <v>0.31505853780610454</v>
          </cell>
          <cell r="H320">
            <v>0.31508782077166797</v>
          </cell>
          <cell r="I320">
            <v>0.3150842399095154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1.9019969847441671</v>
          </cell>
          <cell r="F321">
            <v>1.9018309221114018</v>
          </cell>
          <cell r="G321">
            <v>1.9556489828032197</v>
          </cell>
          <cell r="H321">
            <v>3.2762325538385544</v>
          </cell>
          <cell r="I321">
            <v>3.2762336416165683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1.9019969847441671</v>
          </cell>
          <cell r="F322">
            <v>1.9018309221114018</v>
          </cell>
          <cell r="G322">
            <v>1.9556489828032197</v>
          </cell>
          <cell r="H322">
            <v>3.2762325538385544</v>
          </cell>
          <cell r="I322">
            <v>3.2762336416165683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4.395229095459E-7</v>
          </cell>
          <cell r="G323">
            <v>4.1490378911137604E-3</v>
          </cell>
          <cell r="H323">
            <v>0.102060990986752</v>
          </cell>
          <cell r="I323">
            <v>6.2006953633967098E-2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0.14696872662034738</v>
          </cell>
          <cell r="G324">
            <v>0.15111773386386634</v>
          </cell>
          <cell r="H324">
            <v>0.25317938216087699</v>
          </cell>
          <cell r="I324">
            <v>0.25318041334386904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0.52286058085002785</v>
          </cell>
          <cell r="F325">
            <v>0.52276158689663854</v>
          </cell>
          <cell r="G325">
            <v>0.52283303850802698</v>
          </cell>
          <cell r="H325">
            <v>3.4638268589640893</v>
          </cell>
          <cell r="I325">
            <v>3.6025639214241147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0.52286058085002785</v>
          </cell>
          <cell r="F326">
            <v>0.52276158689663854</v>
          </cell>
          <cell r="G326">
            <v>0.52283303850802698</v>
          </cell>
          <cell r="H326">
            <v>3.4638268589640893</v>
          </cell>
          <cell r="I326">
            <v>3.6025639214241147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4.0401796826495098E-2</v>
          </cell>
          <cell r="F327">
            <v>2.1146378396187301E-7</v>
          </cell>
          <cell r="G327">
            <v>4.6833997516796498E-7</v>
          </cell>
          <cell r="H327">
            <v>0.227259138478558</v>
          </cell>
          <cell r="I327">
            <v>2.7780454570896E-2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4.0401796826495098E-2</v>
          </cell>
          <cell r="F328">
            <v>4.040199273705114E-2</v>
          </cell>
          <cell r="G328">
            <v>4.0402435396329629E-2</v>
          </cell>
          <cell r="H328">
            <v>0.26766248217719857</v>
          </cell>
          <cell r="I328">
            <v>0.27839737473841719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1127.96313645396</v>
          </cell>
          <cell r="E329">
            <v>1123.9505748691799</v>
          </cell>
          <cell r="F329">
            <v>1125.8559158098799</v>
          </cell>
          <cell r="G329">
            <v>1115.5817735610899</v>
          </cell>
          <cell r="H329">
            <v>961.08404197459697</v>
          </cell>
          <cell r="I329">
            <v>527.62475766165403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18.999379071476284</v>
          </cell>
          <cell r="E330">
            <v>18.931791597973806</v>
          </cell>
          <cell r="F330">
            <v>18.963885106726778</v>
          </cell>
          <cell r="G330">
            <v>18.790827746153113</v>
          </cell>
          <cell r="H330">
            <v>16.188472338224589</v>
          </cell>
          <cell r="I330">
            <v>8.8872964499746754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19.99934639102765</v>
          </cell>
          <cell r="E331">
            <v>19.928201682077681</v>
          </cell>
          <cell r="F331">
            <v>19.96198432287029</v>
          </cell>
          <cell r="G331">
            <v>19.779818680161174</v>
          </cell>
          <cell r="H331">
            <v>17.040497198131149</v>
          </cell>
          <cell r="I331">
            <v>9.355048894710178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6.88852822366992E-7</v>
          </cell>
          <cell r="F332">
            <v>6.2951638268995396E-7</v>
          </cell>
          <cell r="G332">
            <v>4.2892854698371599E-7</v>
          </cell>
          <cell r="H332">
            <v>0.25244662633512599</v>
          </cell>
          <cell r="I332">
            <v>7.0261175781377402E-2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1.3468353563257638</v>
          </cell>
          <cell r="F333">
            <v>1.3468335913040139</v>
          </cell>
          <cell r="G333">
            <v>1.3468320529113127</v>
          </cell>
          <cell r="H333">
            <v>1.1496087837007392</v>
          </cell>
          <cell r="I333">
            <v>0.6329644638163141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0.65258880346377679</v>
          </cell>
          <cell r="F334">
            <v>0.65247755920831629</v>
          </cell>
          <cell r="G334">
            <v>0.65255607160646145</v>
          </cell>
          <cell r="H334">
            <v>3.8539303161959588</v>
          </cell>
          <cell r="I334">
            <v>3.9968028298737082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0.65258880346377679</v>
          </cell>
          <cell r="F335">
            <v>0.65247755920831629</v>
          </cell>
          <cell r="G335">
            <v>0.65255607160646145</v>
          </cell>
          <cell r="H335">
            <v>3.8539303161959588</v>
          </cell>
          <cell r="I335">
            <v>3.9968028298737082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5.0425966864573298E-2</v>
          </cell>
          <cell r="F336">
            <v>1.6168863739408001E-7</v>
          </cell>
          <cell r="G336">
            <v>2.7596895516184398E-7</v>
          </cell>
          <cell r="H336">
            <v>0.24737954728334599</v>
          </cell>
          <cell r="I336">
            <v>3.2331126462392598E-2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5.0425966864573298E-2</v>
          </cell>
          <cell r="F337">
            <v>5.0426113079879119E-2</v>
          </cell>
          <cell r="G337">
            <v>5.0426363793076412E-2</v>
          </cell>
          <cell r="H337">
            <v>0.29780636829538426</v>
          </cell>
          <cell r="I337">
            <v>0.30886276149881198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1.50199412433288</v>
          </cell>
          <cell r="G338">
            <v>1.2673371194599083</v>
          </cell>
          <cell r="H338">
            <v>1.2721073314446785</v>
          </cell>
          <cell r="I338">
            <v>3.0266047153785407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4.8963671336017095E-8</v>
          </cell>
          <cell r="E339">
            <v>4.8433583983339704E-8</v>
          </cell>
          <cell r="F339">
            <v>1.502064658165158</v>
          </cell>
          <cell r="G339">
            <v>1.2673955865420949</v>
          </cell>
          <cell r="H339">
            <v>1.2721623572052829</v>
          </cell>
          <cell r="I339">
            <v>3.0267177368225848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2.9663435734724902E-3</v>
          </cell>
          <cell r="E340">
            <v>0.143537435664334</v>
          </cell>
          <cell r="F340">
            <v>1.72529698028328E-5</v>
          </cell>
          <cell r="G340">
            <v>1.8005866387392799E-5</v>
          </cell>
          <cell r="H340">
            <v>8.3541811180396497E-2</v>
          </cell>
          <cell r="I340">
            <v>0.25766621769530401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2.9663435734724902E-3</v>
          </cell>
          <cell r="E341">
            <v>0.14650003847852286</v>
          </cell>
          <cell r="F341">
            <v>0.14650116736240015</v>
          </cell>
          <cell r="G341">
            <v>0.14650131865606653</v>
          </cell>
          <cell r="H341">
            <v>0.1557794308819983</v>
          </cell>
          <cell r="I341">
            <v>0.34883269233920022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0.35861591857135122</v>
          </cell>
          <cell r="I342">
            <v>3.8574768609025543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0.35861591857135122</v>
          </cell>
          <cell r="I343">
            <v>3.8574768609025543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2.7686338053166799E-2</v>
          </cell>
          <cell r="I344">
            <v>0.27037816326365299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2.771431025699957E-2</v>
          </cell>
          <cell r="I345">
            <v>0.29809246170911019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3.5306953054803197E-7</v>
          </cell>
          <cell r="F347">
            <v>6.1861699771475728E-4</v>
          </cell>
          <cell r="G347">
            <v>1.8365950972176745E-4</v>
          </cell>
          <cell r="H347">
            <v>1.2614472449239173E-5</v>
          </cell>
          <cell r="I347">
            <v>2.387341233730152E-4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0.34654649801486304</v>
          </cell>
          <cell r="F348">
            <v>0.37789405840362089</v>
          </cell>
          <cell r="G348">
            <v>0.43798326465744525</v>
          </cell>
          <cell r="H348">
            <v>1.1678320720406461</v>
          </cell>
          <cell r="I348">
            <v>1.5660056280114665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7.2751384649477819E-5</v>
          </cell>
          <cell r="G349">
            <v>7.6542719363490529E-5</v>
          </cell>
          <cell r="H349">
            <v>9.9329543712735056E-5</v>
          </cell>
          <cell r="I349">
            <v>1.0308148842641212E-4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0.15435421894611967</v>
          </cell>
          <cell r="F350">
            <v>0.14935045293408403</v>
          </cell>
          <cell r="G350">
            <v>1.63256487840431E-3</v>
          </cell>
          <cell r="H350">
            <v>1.449446798875731E-3</v>
          </cell>
          <cell r="I350">
            <v>2.9156442824167543E-3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8.1109745270188383E-2</v>
          </cell>
          <cell r="F351">
            <v>8.0626941608937963E-2</v>
          </cell>
          <cell r="G351">
            <v>8.0445649742621389E-2</v>
          </cell>
          <cell r="H351">
            <v>8.0937739086697769E-2</v>
          </cell>
          <cell r="I351">
            <v>3.5480704979259842E-2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0.52842556562941401</v>
          </cell>
          <cell r="F352">
            <v>2.0887133339494857</v>
          </cell>
          <cell r="G352">
            <v>4.3478573812040429</v>
          </cell>
          <cell r="H352">
            <v>6.833265325865904</v>
          </cell>
          <cell r="I352">
            <v>9.1273140054057791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2.5417221399864317E-5</v>
          </cell>
          <cell r="F353">
            <v>4.0283336023764674E-5</v>
          </cell>
          <cell r="G353">
            <v>1.7400200727798044E-4</v>
          </cell>
          <cell r="H353">
            <v>6.4445618496653282E-4</v>
          </cell>
          <cell r="I353">
            <v>1.1475441290503558E-3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7.3509318162317455E-2</v>
          </cell>
          <cell r="F354">
            <v>7.6048222204650837E-2</v>
          </cell>
          <cell r="G354">
            <v>0.20520872762041242</v>
          </cell>
          <cell r="H354">
            <v>0.61091489468472226</v>
          </cell>
          <cell r="I354">
            <v>0.61304646549090747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2.5523010494702017E-3</v>
          </cell>
          <cell r="F355">
            <v>5.0494313571374343E-3</v>
          </cell>
          <cell r="G355">
            <v>4.9479228865192239E-3</v>
          </cell>
          <cell r="H355">
            <v>6.4935671515814558E-2</v>
          </cell>
          <cell r="I355">
            <v>4.9875943755366241E-2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2.1539195238485756E-2</v>
          </cell>
          <cell r="F356">
            <v>2.1352978790518961E-2</v>
          </cell>
          <cell r="G356">
            <v>2.1354347321294608E-2</v>
          </cell>
          <cell r="H356">
            <v>0.12967013047703654</v>
          </cell>
          <cell r="I356">
            <v>0.16531748076970329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1.4745573011728677E-3</v>
          </cell>
          <cell r="H357">
            <v>2.4480535929094359E-3</v>
          </cell>
          <cell r="I357">
            <v>3.1284784103760396E-3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8.4288431185687229E-6</v>
          </cell>
          <cell r="F358">
            <v>2.7555292675674132E-3</v>
          </cell>
          <cell r="G358">
            <v>2.7141531290012983E-3</v>
          </cell>
          <cell r="H358">
            <v>4.7379971859758006E-3</v>
          </cell>
          <cell r="I358">
            <v>3.6992797417646829E-3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9.1264250819705257E-7</v>
          </cell>
          <cell r="F359"/>
          <cell r="G359">
            <v>1.9743484039545266E-4</v>
          </cell>
          <cell r="H359">
            <v>1.334317067810285E-5</v>
          </cell>
          <cell r="I359">
            <v>2.208606120265193E-4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8.103892905992954E-3</v>
          </cell>
          <cell r="F360">
            <v>8.2152278296789196E-3</v>
          </cell>
          <cell r="G360">
            <v>8.2337153814191419E-3</v>
          </cell>
          <cell r="H360">
            <v>8.6982739918696414E-3</v>
          </cell>
          <cell r="I360">
            <v>8.7759507208407268E-3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8.1038929059929175E-3</v>
          </cell>
          <cell r="F361">
            <v>8.2152278296789231E-3</v>
          </cell>
          <cell r="G361">
            <v>8.2337153814191506E-3</v>
          </cell>
          <cell r="H361">
            <v>8.6982739918696362E-3</v>
          </cell>
          <cell r="I361">
            <v>8.7759507208407406E-3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3.0920679823687598E-4</v>
          </cell>
          <cell r="F362">
            <v>3.2606723489451499E-6</v>
          </cell>
          <cell r="G362">
            <v>1.73823137143524E-6</v>
          </cell>
          <cell r="H362">
            <v>1.50025498563858E-4</v>
          </cell>
          <cell r="I362">
            <v>1.6748756058345299E-4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3.0920679823687598E-4</v>
          </cell>
          <cell r="F363">
            <v>3.12365797258925E-4</v>
          </cell>
          <cell r="G363">
            <v>3.1384679833405246E-4</v>
          </cell>
          <cell r="H363">
            <v>3.2982042320440396E-4</v>
          </cell>
          <cell r="I363">
            <v>3.3017595790068834E-4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9.4806136515791068E-4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9.4806136515791068E-4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7.3160916690032893E-5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7.3160916690032893E-5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5.0397330456186827E-5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5.0397330456186827E-5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3.7602968050727101E-6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3.7602968050727101E-6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49.629903574715286</v>
          </cell>
          <cell r="F372">
            <v>50.570175624776887</v>
          </cell>
          <cell r="G372">
            <v>52.123274273796397</v>
          </cell>
          <cell r="H372">
            <v>54.56655637299064</v>
          </cell>
          <cell r="I372">
            <v>57.052432278137523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49.629903574715286</v>
          </cell>
          <cell r="F373">
            <v>50.570175624776887</v>
          </cell>
          <cell r="G373">
            <v>52.123274273796397</v>
          </cell>
          <cell r="H373">
            <v>54.56655637299064</v>
          </cell>
          <cell r="I373">
            <v>57.052432278137523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8.3498029398109297E-2</v>
          </cell>
          <cell r="E374">
            <v>8.5190493885244203E-2</v>
          </cell>
          <cell r="F374">
            <v>5.1135203230275601E-2</v>
          </cell>
          <cell r="G374">
            <v>8.4462411188199096E-2</v>
          </cell>
          <cell r="H374">
            <v>5.4045414227921501E-2</v>
          </cell>
          <cell r="I374">
            <v>2.64590137491773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2.6138252614308195</v>
          </cell>
          <cell r="E375">
            <v>2.6990155553173696</v>
          </cell>
          <cell r="F375">
            <v>2.7501502417666037</v>
          </cell>
          <cell r="G375">
            <v>2.8346118552941708</v>
          </cell>
          <cell r="H375">
            <v>2.9674845614877232</v>
          </cell>
          <cell r="I375">
            <v>3.1026733480976731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0.34658200322511595</v>
          </cell>
          <cell r="F376">
            <v>0.37872003142787802</v>
          </cell>
          <cell r="G376">
            <v>0.43904047387252004</v>
          </cell>
          <cell r="H376">
            <v>1.169238407568141</v>
          </cell>
          <cell r="I376">
            <v>1.571362875947854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0.34658200322511595</v>
          </cell>
          <cell r="F377">
            <v>0.37872003142787802</v>
          </cell>
          <cell r="G377">
            <v>0.43904047387252004</v>
          </cell>
          <cell r="H377">
            <v>1.169238407568141</v>
          </cell>
          <cell r="I377">
            <v>1.571362875947854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0.35008283154052139</v>
          </cell>
          <cell r="F378">
            <v>0.38254548629078605</v>
          </cell>
          <cell r="G378">
            <v>0.44347522613385876</v>
          </cell>
          <cell r="H378">
            <v>1.1810488965334751</v>
          </cell>
          <cell r="I378">
            <v>1.5872352282301552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2.75941629286139E-2</v>
          </cell>
          <cell r="F379">
            <v>2.1512451918253499E-3</v>
          </cell>
          <cell r="G379">
            <v>4.4243413283475896E-3</v>
          </cell>
          <cell r="H379">
            <v>5.3076200356916403E-2</v>
          </cell>
          <cell r="I379">
            <v>3.16034353999202E-2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2.75941629286139E-2</v>
          </cell>
          <cell r="F380">
            <v>2.9745408120439201E-2</v>
          </cell>
          <cell r="G380">
            <v>3.4169749448786799E-2</v>
          </cell>
          <cell r="H380">
            <v>9.3503378045205199E-2</v>
          </cell>
          <cell r="I380">
            <v>0.125106813445125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1.3906204352439418E-5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1.3906204352439418E-5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9.2999575383193399E-7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9.2999575383193399E-7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2.3674017864760617</v>
          </cell>
          <cell r="E385">
            <v>2.307502919452987</v>
          </cell>
          <cell r="F385">
            <v>3.679510339617666E-3</v>
          </cell>
          <cell r="G385">
            <v>1.9803940493044985E-4</v>
          </cell>
          <cell r="H385">
            <v>3.1008102732792619E-4</v>
          </cell>
          <cell r="I385">
            <v>9.0955875367354773E-5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330.01224903207702</v>
          </cell>
          <cell r="E386">
            <v>321.17946041034799</v>
          </cell>
          <cell r="F386">
            <v>0.510997166266004</v>
          </cell>
          <cell r="G386">
            <v>2.74003773687354E-2</v>
          </cell>
          <cell r="H386">
            <v>4.25844610863685E-2</v>
          </cell>
          <cell r="I386">
            <v>1.23994259508144E-2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3.5600026864301739</v>
          </cell>
          <cell r="E387">
            <v>3.4647190982777563</v>
          </cell>
          <cell r="F387">
            <v>5.5123750406257188E-3</v>
          </cell>
          <cell r="G387">
            <v>2.9558120138873105E-4</v>
          </cell>
          <cell r="H387">
            <v>4.5937929974507554E-4</v>
          </cell>
          <cell r="I387">
            <v>1.3375864024611002E-4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4.4668958430052099E-6</v>
          </cell>
          <cell r="F388">
            <v>4.1923357661860999E-6</v>
          </cell>
          <cell r="G388">
            <v>3.1285578697217402E-6</v>
          </cell>
          <cell r="H388">
            <v>2.5739581133664701E-5</v>
          </cell>
          <cell r="I388">
            <v>1.2402448578520499E-6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0.17497817226332668</v>
          </cell>
          <cell r="F389">
            <v>3.5029937965719293E-4</v>
          </cell>
          <cell r="G389">
            <v>1.8597274894893712E-5</v>
          </cell>
          <cell r="H389">
            <v>2.8956726166446461E-5</v>
          </cell>
          <cell r="I389">
            <v>8.4625436533793011E-6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2.4774094936254834E-2</v>
          </cell>
          <cell r="E390">
            <v>8.8549846275316688E-3</v>
          </cell>
          <cell r="F390">
            <v>0.16909436736858693</v>
          </cell>
          <cell r="G390">
            <v>0.29606908712265534</v>
          </cell>
          <cell r="H390">
            <v>0.99486630075768157</v>
          </cell>
          <cell r="I390">
            <v>1.1149777411578226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6.2062168807233338</v>
          </cell>
          <cell r="E392">
            <v>5.2427782216275469</v>
          </cell>
          <cell r="F392">
            <v>6.1658637453487559</v>
          </cell>
          <cell r="G392">
            <v>4.6170449858128757</v>
          </cell>
          <cell r="H392">
            <v>3.9063413117051726</v>
          </cell>
          <cell r="I392">
            <v>1.9931089614979614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6.8200341001791482</v>
          </cell>
          <cell r="E393">
            <v>5.9450687149209616</v>
          </cell>
          <cell r="F393">
            <v>0.13645459066050558</v>
          </cell>
          <cell r="G393">
            <v>9.7728274832725101E-2</v>
          </cell>
          <cell r="H393">
            <v>8.9930814348665913E-2</v>
          </cell>
          <cell r="I393">
            <v>7.0611514250817603E-2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0.55655525392875116</v>
          </cell>
          <cell r="E394">
            <v>0.58740722305524062</v>
          </cell>
          <cell r="F394">
            <v>0.34751093520303822</v>
          </cell>
          <cell r="G394">
            <v>0.30486972421863423</v>
          </cell>
          <cell r="H394">
            <v>0.27609070953180498</v>
          </cell>
          <cell r="I394">
            <v>0.1399936941218759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4.1026103177311049E-2</v>
          </cell>
          <cell r="E395">
            <v>1.3245353330168522E-2</v>
          </cell>
          <cell r="F395">
            <v>0.12955267046092372</v>
          </cell>
          <cell r="G395">
            <v>9.7980112715640694E-2</v>
          </cell>
          <cell r="H395">
            <v>9.1783375334658981E-2</v>
          </cell>
          <cell r="I395">
            <v>7.1154861010200798E-2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5.0842528528754469E-2</v>
          </cell>
          <cell r="E396">
            <v>2.7970703210460881E-2</v>
          </cell>
          <cell r="F396">
            <v>7.6642317074613067E-2</v>
          </cell>
          <cell r="G396">
            <v>5.8686984569801197E-2</v>
          </cell>
          <cell r="H396">
            <v>5.2640240275931803E-2</v>
          </cell>
          <cell r="I396">
            <v>4.0400680751209332E-2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0.2701219149480964</v>
          </cell>
          <cell r="E397">
            <v>0.22068261594135327</v>
          </cell>
          <cell r="F397">
            <v>0.2106131885373857</v>
          </cell>
          <cell r="G397">
            <v>0.18175463328420197</v>
          </cell>
          <cell r="H397">
            <v>0.18631692973518854</v>
          </cell>
          <cell r="I397">
            <v>0.17484573724960473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1.2786771051180219</v>
          </cell>
          <cell r="E398">
            <v>1.4311309447813543</v>
          </cell>
          <cell r="F398">
            <v>1.2958464128873697</v>
          </cell>
          <cell r="G398">
            <v>1.4038874137301989</v>
          </cell>
          <cell r="H398">
            <v>1.4064607073506872</v>
          </cell>
          <cell r="I398">
            <v>1.4184485624435659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6.4611905174912136</v>
          </cell>
          <cell r="E399">
            <v>6.9110545521591664</v>
          </cell>
          <cell r="F399">
            <v>6.6683929169481537</v>
          </cell>
          <cell r="G399">
            <v>3.4689214744402137</v>
          </cell>
          <cell r="H399">
            <v>1.162989142294566</v>
          </cell>
          <cell r="I399">
            <v>0.44045474790178485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1.6620820671963952</v>
          </cell>
          <cell r="E400">
            <v>1.9748423079420081</v>
          </cell>
          <cell r="F400">
            <v>1.7873548997070354</v>
          </cell>
          <cell r="G400">
            <v>1.8390294081206919</v>
          </cell>
          <cell r="H400">
            <v>2.9172836736037593</v>
          </cell>
          <cell r="I400">
            <v>2.9299221675716969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3.1166825990695211</v>
          </cell>
          <cell r="E401">
            <v>3.5834658113714783</v>
          </cell>
          <cell r="F401">
            <v>8.7697906425408014</v>
          </cell>
          <cell r="G401">
            <v>13.735238999397668</v>
          </cell>
          <cell r="H401">
            <v>16.24472371377724</v>
          </cell>
          <cell r="I401">
            <v>18.766196240359111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9.6330404655632076E-4</v>
          </cell>
          <cell r="G402">
            <v>1.1182811617162307E-3</v>
          </cell>
          <cell r="H402">
            <v>2.5625451142014056E-3</v>
          </cell>
          <cell r="I402">
            <v>9.0110866574527658E-4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3.19402399916381E-2</v>
          </cell>
          <cell r="G403">
            <v>3.6883659368886199E-2</v>
          </cell>
          <cell r="H403">
            <v>8.0026325825558797E-2</v>
          </cell>
          <cell r="I403">
            <v>2.71487867243769E-2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5.6631631190847765E-4</v>
          </cell>
          <cell r="G404">
            <v>6.5396559164691923E-4</v>
          </cell>
          <cell r="H404">
            <v>1.4189064862687739E-3</v>
          </cell>
          <cell r="I404">
            <v>4.813614667442719E-4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1.22134013154475E-6</v>
          </cell>
          <cell r="F405">
            <v>8.3904813241852795E-5</v>
          </cell>
          <cell r="G405">
            <v>9.2972674859257695E-7</v>
          </cell>
          <cell r="H405">
            <v>2.75693838688758E-5</v>
          </cell>
          <cell r="I405">
            <v>2.07367546116312E-7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1.2213878609769683E-6</v>
          </cell>
          <cell r="F406">
            <v>8.5080579838322625E-5</v>
          </cell>
          <cell r="G406">
            <v>8.5922339104691018E-5</v>
          </cell>
          <cell r="H406">
            <v>1.8305339869257998E-4</v>
          </cell>
          <cell r="I406">
            <v>7.9399670649361745E-5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2.483160222565351E-3</v>
          </cell>
          <cell r="G407">
            <v>6.2605430407637651E-4</v>
          </cell>
          <cell r="H407">
            <v>0.73148353610980765</v>
          </cell>
          <cell r="I407">
            <v>1.6754314535971508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3.2447102327402182E-3</v>
          </cell>
          <cell r="G408">
            <v>8.092640654572636E-4</v>
          </cell>
          <cell r="H408">
            <v>0.86061136501468416</v>
          </cell>
          <cell r="I408">
            <v>1.8616282606221068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4.7085879246475896E-3</v>
          </cell>
          <cell r="E409">
            <v>9.6622655965120902E-2</v>
          </cell>
          <cell r="F409">
            <v>2.85381418378967E-5</v>
          </cell>
          <cell r="G409">
            <v>2.8982189958339299E-5</v>
          </cell>
          <cell r="H409">
            <v>5.8636421034217498E-2</v>
          </cell>
          <cell r="I409">
            <v>9.42425937758882E-2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4.7085879246475896E-3</v>
          </cell>
          <cell r="E410">
            <v>0.10132161102646704</v>
          </cell>
          <cell r="F410">
            <v>0.10132148867408</v>
          </cell>
          <cell r="G410">
            <v>0.10132142660863587</v>
          </cell>
          <cell r="H410">
            <v>0.11013988918875388</v>
          </cell>
          <cell r="I410">
            <v>0.15855317434299909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1928.71044756281</v>
          </cell>
          <cell r="E411">
            <v>1522.3403367537701</v>
          </cell>
          <cell r="F411">
            <v>1510.45403988208</v>
          </cell>
          <cell r="G411">
            <v>1510.4501055637099</v>
          </cell>
          <cell r="H411">
            <v>1078.3001614197999</v>
          </cell>
          <cell r="I411">
            <v>2.6700383497731E-2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23.443732825984018</v>
          </cell>
          <cell r="E412">
            <v>18.504249909659688</v>
          </cell>
          <cell r="F412">
            <v>18.359770385269485</v>
          </cell>
          <cell r="G412">
            <v>18.359722563104778</v>
          </cell>
          <cell r="H412">
            <v>13.106882332952058</v>
          </cell>
          <cell r="I412">
            <v>3.245467238812852E-4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26.169748270865842</v>
          </cell>
          <cell r="E413">
            <v>20.655906875899177</v>
          </cell>
          <cell r="F413">
            <v>20.494627406812445</v>
          </cell>
          <cell r="G413">
            <v>20.494574023930898</v>
          </cell>
          <cell r="H413">
            <v>14.630938418179035</v>
          </cell>
          <cell r="I413">
            <v>3.6228471503027153E-4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2.3724881558999101E-7</v>
          </cell>
          <cell r="F414">
            <v>3.2406421715598498E-7</v>
          </cell>
          <cell r="G414">
            <v>2.8692610193842201E-7</v>
          </cell>
          <cell r="H414">
            <v>0.217224710670849</v>
          </cell>
          <cell r="I414">
            <v>8.4597333934502999E-8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1.6558654232608283</v>
          </cell>
          <cell r="F415">
            <v>1.6558602911915292</v>
          </cell>
          <cell r="G415">
            <v>1.6558570305117559</v>
          </cell>
          <cell r="H415">
            <v>0.92718669430802658</v>
          </cell>
          <cell r="I415">
            <v>3.9310211378984494E-5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3.6635575451124456E-4</v>
          </cell>
          <cell r="G416">
            <v>3.9916066382610164E-4</v>
          </cell>
          <cell r="H416">
            <v>2.0066564412793975E-3</v>
          </cell>
          <cell r="I416">
            <v>1.128332953834168E-3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1.0331232277217099E-2</v>
          </cell>
          <cell r="G417">
            <v>1.0823394922977E-2</v>
          </cell>
          <cell r="H417">
            <v>5.0979920400071203E-2</v>
          </cell>
          <cell r="I417">
            <v>2.7195717348823499E-2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3.6635575451124456E-4</v>
          </cell>
          <cell r="G418">
            <v>3.9916066382610164E-4</v>
          </cell>
          <cell r="H418">
            <v>2.0066564412793975E-3</v>
          </cell>
          <cell r="I418">
            <v>1.128332953834168E-3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1.8317787725562236E-4</v>
          </cell>
          <cell r="G419">
            <v>1.919041653010106E-4</v>
          </cell>
          <cell r="H419">
            <v>9.0389929787360176E-4</v>
          </cell>
          <cell r="I419">
            <v>4.8219357001460112E-4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6.3385843151447496E-7</v>
          </cell>
          <cell r="F420">
            <v>4.1606301987696298E-5</v>
          </cell>
          <cell r="G420">
            <v>3.4009326188357601E-7</v>
          </cell>
          <cell r="H420">
            <v>9.5041171880991997E-5</v>
          </cell>
          <cell r="I420">
            <v>1.6166986376512999E-7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6.3385843151447496E-7</v>
          </cell>
          <cell r="F421">
            <v>4.2221599142787054E-5</v>
          </cell>
          <cell r="G421">
            <v>4.2489083765346445E-5</v>
          </cell>
          <cell r="H421">
            <v>1.68667633446139E-4</v>
          </cell>
          <cell r="I421">
            <v>9.7047208773517118E-5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5.2393087838363062E-4</v>
          </cell>
          <cell r="H422">
            <v>1.0402011211277195E-3</v>
          </cell>
          <cell r="I422">
            <v>3.3645458434149249E-4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2.8908358865603336E-5</v>
          </cell>
          <cell r="H423">
            <v>1.8150824406506502E-5</v>
          </cell>
          <cell r="I423">
            <v>3.3141550435088805E-5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1.6376748522093189E-7</v>
          </cell>
          <cell r="H424">
            <v>1.7370044023862849E-6</v>
          </cell>
          <cell r="I424">
            <v>6.7076282164118565E-7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E425">
            <v>2.4572691310442923E-6</v>
          </cell>
          <cell r="F425">
            <v>2.369994653272425E-6</v>
          </cell>
          <cell r="G425">
            <v>5.5494593448111688E-4</v>
          </cell>
          <cell r="H425">
            <v>1.0615571635028381E-3</v>
          </cell>
          <cell r="I425">
            <v>3.7197718166504044E-4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9.1186029253508027E-6</v>
          </cell>
          <cell r="G426">
            <v>9.3056545393122952E-6</v>
          </cell>
          <cell r="H426">
            <v>1.0124284785635104E-5</v>
          </cell>
          <cell r="I426">
            <v>1.0566751601653292E-5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9.1186029253508027E-6</v>
          </cell>
          <cell r="G427">
            <v>9.3056545393122952E-6</v>
          </cell>
          <cell r="H427">
            <v>1.0124284785635104E-5</v>
          </cell>
          <cell r="I427">
            <v>1.0566751601653292E-5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F428">
            <v>3.9894096750649099E-7</v>
          </cell>
          <cell r="G428">
            <v>1.34542050858525E-8</v>
          </cell>
          <cell r="H428"/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F429">
            <v>3.9894096750649099E-7</v>
          </cell>
          <cell r="G429">
            <v>4.1239517259234398E-7</v>
          </cell>
          <cell r="H429">
            <v>4.4681375491121801E-7</v>
          </cell>
          <cell r="I429">
            <v>4.4681375491121801E-7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8.5495232431613111E-2</v>
          </cell>
          <cell r="G430">
            <v>8.549613278493412E-2</v>
          </cell>
          <cell r="H430">
            <v>8.5496476450450082E-2</v>
          </cell>
          <cell r="I430">
            <v>8.5496662121681888E-2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8.5495232431613111E-2</v>
          </cell>
          <cell r="G431">
            <v>8.549613278493412E-2</v>
          </cell>
          <cell r="H431">
            <v>8.5496476450450082E-2</v>
          </cell>
          <cell r="I431">
            <v>8.5496662121681888E-2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1.0000126936392699E-6</v>
          </cell>
          <cell r="G432">
            <v>3.4841442861997402E-8</v>
          </cell>
          <cell r="H432">
            <v>3.8768478170130502E-3</v>
          </cell>
          <cell r="I432">
            <v>5.9907762400062698E-3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1.2416383789531152E-2</v>
          </cell>
          <cell r="G433">
            <v>1.2416418630974011E-2</v>
          </cell>
          <cell r="H433">
            <v>1.2416450895207499E-2</v>
          </cell>
          <cell r="I433">
            <v>1.2416456106194299E-2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1.0320147939693108E-3</v>
          </cell>
          <cell r="G434">
            <v>7.6710505032358885E-4</v>
          </cell>
          <cell r="H434">
            <v>6.9604119583674094E-3</v>
          </cell>
          <cell r="I434">
            <v>2.3766218286280817E-3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2.9396785040337998E-2</v>
          </cell>
          <cell r="G435">
            <v>2.1208198450122801E-2</v>
          </cell>
          <cell r="H435">
            <v>0.18174409002403799</v>
          </cell>
          <cell r="I435">
            <v>5.8790118918694699E-2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1.0320147939693108E-3</v>
          </cell>
          <cell r="G436">
            <v>7.6710505032358885E-4</v>
          </cell>
          <cell r="H436">
            <v>6.9604119583674094E-3</v>
          </cell>
          <cell r="I436">
            <v>2.3766218286280817E-3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5.2121959291379365E-4</v>
          </cell>
          <cell r="G437">
            <v>3.7603188741352399E-4</v>
          </cell>
          <cell r="H437">
            <v>3.222412943688616E-3</v>
          </cell>
          <cell r="I437">
            <v>1.0423779950123179E-3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6.3034190807020305E-7</v>
          </cell>
          <cell r="E438">
            <v>1.9920085013288099E-5</v>
          </cell>
          <cell r="F438">
            <v>6.1474778084405894E-5</v>
          </cell>
          <cell r="G438">
            <v>9.9149860653970396E-7</v>
          </cell>
          <cell r="H438">
            <v>1.9237450698859001E-6</v>
          </cell>
          <cell r="I438">
            <v>2.01972086221787E-7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6.3034190807020305E-7</v>
          </cell>
          <cell r="E439">
            <v>2.0522364716956839E-5</v>
          </cell>
          <cell r="F439">
            <v>8.1895836408161468E-5</v>
          </cell>
          <cell r="G439">
            <v>8.264610384429595E-5</v>
          </cell>
          <cell r="H439">
            <v>5.3794550669734214E-4</v>
          </cell>
          <cell r="I439">
            <v>2.2320986924824384E-4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1.6481849978353062E-5</v>
          </cell>
          <cell r="F440">
            <v>3.8664766465338149E-4</v>
          </cell>
          <cell r="G440">
            <v>1.158703777721667E-4</v>
          </cell>
          <cell r="H440">
            <v>6.0883263545468769E-3</v>
          </cell>
          <cell r="I440">
            <v>7.8872269738080355E-5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2.1023306731833915E-6</v>
          </cell>
          <cell r="G441">
            <v>4.749029901375237E-6</v>
          </cell>
          <cell r="H441">
            <v>1.3442550155149801E-4</v>
          </cell>
          <cell r="I441">
            <v>3.2804050015904599E-5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2.5951832986173193E-3</v>
          </cell>
          <cell r="F442">
            <v>5.2340663783500335E-3</v>
          </cell>
          <cell r="G442">
            <v>5.4265419981933283E-3</v>
          </cell>
          <cell r="H442">
            <v>6.6553808395275249E-2</v>
          </cell>
          <cell r="I442">
            <v>5.0358491273368229E-2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2.6135907490323759E-3</v>
          </cell>
          <cell r="F443">
            <v>5.6242486894059812E-3</v>
          </cell>
          <cell r="G443">
            <v>5.5477136180420933E-3</v>
          </cell>
          <cell r="H443">
            <v>7.2776560251373607E-2</v>
          </cell>
          <cell r="I443">
            <v>5.0470186821338747E-2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0.52846754849310973</v>
          </cell>
          <cell r="F444">
            <v>2.0899281572022117</v>
          </cell>
          <cell r="G444">
            <v>4.3495161607211061</v>
          </cell>
          <cell r="H444">
            <v>6.8357418047638623</v>
          </cell>
          <cell r="I444">
            <v>9.1362944309381291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0.16243879564337385</v>
          </cell>
          <cell r="F445">
            <v>0.6269784471606632</v>
          </cell>
          <cell r="G445">
            <v>1.2546681232849344</v>
          </cell>
          <cell r="H445">
            <v>1.8474977850713146</v>
          </cell>
          <cell r="I445">
            <v>2.3426395976764427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0.52846754849310973</v>
          </cell>
          <cell r="F446">
            <v>2.0899281572022117</v>
          </cell>
          <cell r="G446">
            <v>4.3495161607211061</v>
          </cell>
          <cell r="H446">
            <v>6.8357418047638623</v>
          </cell>
          <cell r="I446">
            <v>9.1362944309381291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4.1961313386231998E-2</v>
          </cell>
          <cell r="F447">
            <v>0.121573768330247</v>
          </cell>
          <cell r="G447">
            <v>0.176854270974908</v>
          </cell>
          <cell r="H447">
            <v>0.247575461939256</v>
          </cell>
          <cell r="I447">
            <v>0.47690377934405997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4.1961313386231998E-2</v>
          </cell>
          <cell r="F448">
            <v>0.16353502589858435</v>
          </cell>
          <cell r="G448">
            <v>0.34038915287335753</v>
          </cell>
          <cell r="H448">
            <v>0.53813081430261922</v>
          </cell>
          <cell r="I448">
            <v>0.71927931720376803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1.7077197931578668E-3</v>
          </cell>
          <cell r="H449">
            <v>7.5589925749922608</v>
          </cell>
          <cell r="I449">
            <v>7.2978845607168132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1.7077197931578668E-3</v>
          </cell>
          <cell r="H450">
            <v>7.5589925749922608</v>
          </cell>
          <cell r="I450">
            <v>7.2978845607168132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1.2012168394492301E-4</v>
          </cell>
          <cell r="H451">
            <v>0.216555694219603</v>
          </cell>
          <cell r="I451">
            <v>0.182952552858406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1.2012168394492301E-4</v>
          </cell>
          <cell r="H452">
            <v>0.26633674531826101</v>
          </cell>
          <cell r="I452">
            <v>0.25712747923209101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0.79046629382641709</v>
          </cell>
          <cell r="F453">
            <v>0.76350484850512901</v>
          </cell>
          <cell r="G453">
            <v>0.57800711094065038</v>
          </cell>
          <cell r="H453">
            <v>0.11336180957750112</v>
          </cell>
          <cell r="I453">
            <v>5.5486546835225831E-2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5.3354429343155001E-8</v>
          </cell>
          <cell r="E454">
            <v>0.7904976559946445</v>
          </cell>
          <cell r="F454">
            <v>0.76354142318796736</v>
          </cell>
          <cell r="G454">
            <v>0.57803619371556303</v>
          </cell>
          <cell r="H454">
            <v>0.11336909624635534</v>
          </cell>
          <cell r="I454">
            <v>5.548970072165009E-2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5.4762815298786197E-3</v>
          </cell>
          <cell r="E455">
            <v>7.1427934639911997E-2</v>
          </cell>
          <cell r="F455">
            <v>2.8259778951773901E-5</v>
          </cell>
          <cell r="G455">
            <v>2.8767034704568101E-5</v>
          </cell>
          <cell r="H455">
            <v>1.6290670278916099E-2</v>
          </cell>
          <cell r="I455">
            <v>1.2632540995860799E-5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5.4762815298786197E-3</v>
          </cell>
          <cell r="E456">
            <v>7.6894511372020163E-2</v>
          </cell>
          <cell r="F456">
            <v>7.6894518309390786E-2</v>
          </cell>
          <cell r="G456">
            <v>7.6893464978218001E-2</v>
          </cell>
          <cell r="H456">
            <v>1.6752374008325674E-2</v>
          </cell>
          <cell r="I456">
            <v>7.0863349145244298E-3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1.0038161018180072E-3</v>
          </cell>
          <cell r="H457">
            <v>1.775315158970674E-3</v>
          </cell>
          <cell r="I457">
            <v>5.8866219665135514E-4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1.0139556584020273E-3</v>
          </cell>
          <cell r="H458">
            <v>1.7932476353239137E-3</v>
          </cell>
          <cell r="I458">
            <v>5.9460827944581333E-4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1.0038161018180072E-3</v>
          </cell>
          <cell r="H459">
            <v>1.775315158970674E-3</v>
          </cell>
          <cell r="I459">
            <v>5.8866219665135514E-4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1.00343114522916E-4</v>
          </cell>
          <cell r="H460">
            <v>1.2129272082854E-4</v>
          </cell>
          <cell r="I460">
            <v>3.5319203963813197E-5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1.00343114522916E-4</v>
          </cell>
          <cell r="H461">
            <v>1.79900598267546E-4</v>
          </cell>
          <cell r="I461">
            <v>6.5789414725553992E-5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4.9653357297367749E-3</v>
          </cell>
          <cell r="G463">
            <v>4.724872887424284E-3</v>
          </cell>
          <cell r="H463">
            <v>7.0417743610157856E-3</v>
          </cell>
          <cell r="I463">
            <v>3.8723486196088684E-3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61.718523117775248</v>
          </cell>
          <cell r="E464">
            <v>58.235859232060605</v>
          </cell>
          <cell r="F464">
            <v>58.285861370585984</v>
          </cell>
          <cell r="G464">
            <v>58.108779291032405</v>
          </cell>
          <cell r="H464">
            <v>58.774021165241791</v>
          </cell>
          <cell r="I464">
            <v>58.250778918045782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1.4007916075029028</v>
          </cell>
          <cell r="F465">
            <v>2.3971823389320419</v>
          </cell>
          <cell r="G465">
            <v>3.8612522506147142</v>
          </cell>
          <cell r="H465">
            <v>3.8618763001546292</v>
          </cell>
          <cell r="I465">
            <v>6.1600664465283845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3.9773299022294997</v>
          </cell>
          <cell r="F466">
            <v>3.9773337070029022</v>
          </cell>
          <cell r="G466">
            <v>3.9779053891176814</v>
          </cell>
          <cell r="H466">
            <v>5.8283632175234379</v>
          </cell>
          <cell r="I466">
            <v>6.1098495513108713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9.8138890286822669</v>
          </cell>
          <cell r="E467">
            <v>10.335084271030782</v>
          </cell>
          <cell r="F467">
            <v>10.478703658800633</v>
          </cell>
          <cell r="G467">
            <v>10.7030274955385</v>
          </cell>
          <cell r="H467">
            <v>11.048203701010092</v>
          </cell>
          <cell r="I467">
            <v>12.769568903475275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6.762866375667044E-2</v>
          </cell>
          <cell r="E468">
            <v>8.5489449260072903E-2</v>
          </cell>
          <cell r="F468">
            <v>8.4975911060915552E-2</v>
          </cell>
          <cell r="G468">
            <v>8.5403686489189071E-2</v>
          </cell>
          <cell r="H468">
            <v>8.5168153611489328E-2</v>
          </cell>
          <cell r="I468">
            <v>8.5414932652365216E-2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1.9918241349791628E-4</v>
          </cell>
          <cell r="F469">
            <v>4.1130863042362296E-4</v>
          </cell>
          <cell r="G469">
            <v>4.417601904219604E-4</v>
          </cell>
          <cell r="H469">
            <v>6.0854419713125916E-4</v>
          </cell>
          <cell r="I469">
            <v>2.635997395588741E-4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1.991264836154831E-4</v>
          </cell>
          <cell r="F470">
            <v>4.1148301229045379E-4</v>
          </cell>
          <cell r="G470">
            <v>4.4391191867522672E-4</v>
          </cell>
          <cell r="H470">
            <v>6.1933760887588273E-4</v>
          </cell>
          <cell r="I470">
            <v>2.6555463338220821E-4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3.9830889711339951E-4</v>
          </cell>
          <cell r="F471">
            <v>8.2279164271407642E-4</v>
          </cell>
          <cell r="G471">
            <v>8.8567210909718788E-4</v>
          </cell>
          <cell r="H471">
            <v>1.2278818060071418E-3</v>
          </cell>
          <cell r="I471">
            <v>5.291543729410822E-4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1.2220084009494978E-4</v>
          </cell>
          <cell r="G472">
            <v>1.2301505509416147E-4</v>
          </cell>
          <cell r="H472">
            <v>2.0529430389503966E-4</v>
          </cell>
          <cell r="I472">
            <v>8.033897748083159E-5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1.2224527350401522E-4</v>
          </cell>
          <cell r="G473">
            <v>1.2305948867636247E-4</v>
          </cell>
          <cell r="H473">
            <v>2.0534991018854532E-4</v>
          </cell>
          <cell r="I473">
            <v>8.0387431641059661E-5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8.9468165168481602E-6</v>
          </cell>
          <cell r="E474">
            <v>1.7064634361404799E-7</v>
          </cell>
          <cell r="F474">
            <v>4.9356154089790698E-5</v>
          </cell>
          <cell r="G474">
            <v>1.35347094158075E-5</v>
          </cell>
          <cell r="H474">
            <v>1.7572861386691698E-5</v>
          </cell>
          <cell r="I474">
            <v>1.2508003584493601E-5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8.9468165168481602E-6</v>
          </cell>
          <cell r="E475">
            <v>2.4947831703575995E-7</v>
          </cell>
          <cell r="F475">
            <v>4.9521919674779896E-5</v>
          </cell>
          <cell r="G475">
            <v>4.9948484907949105E-5</v>
          </cell>
          <cell r="H475">
            <v>8.2922731907516896E-5</v>
          </cell>
          <cell r="I475">
            <v>3.1343491857802996E-5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0.436726227590508</v>
          </cell>
          <cell r="E476">
            <v>0.55206722561510402</v>
          </cell>
          <cell r="F476">
            <v>3.1611931104199846</v>
          </cell>
          <cell r="G476">
            <v>7.8334089253658412</v>
          </cell>
          <cell r="H476">
            <v>7.8334212301148547</v>
          </cell>
          <cell r="I476">
            <v>7.8334275044522945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0.436726227590508</v>
          </cell>
          <cell r="E477">
            <v>0.55206722561510402</v>
          </cell>
          <cell r="F477">
            <v>3.1611931104199846</v>
          </cell>
          <cell r="G477">
            <v>7.8334089253658412</v>
          </cell>
          <cell r="H477">
            <v>7.8334212301148547</v>
          </cell>
          <cell r="I477">
            <v>7.8334275044522945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8.1729306054685965E-5</v>
          </cell>
          <cell r="H478">
            <v>2.265983954464503E-4</v>
          </cell>
          <cell r="I478">
            <v>8.252806182955529E-5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1.5581837553026398E-4</v>
          </cell>
          <cell r="H479">
            <v>2.2747750310975372E-4</v>
          </cell>
          <cell r="I479">
            <v>8.2563384298643881E-5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2.3754768158494981E-4</v>
          </cell>
          <cell r="H480">
            <v>4.540758985562044E-4</v>
          </cell>
          <cell r="I480">
            <v>1.6509144612819916E-4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1522.07780217244</v>
          </cell>
          <cell r="E481">
            <v>1357.8852707866699</v>
          </cell>
          <cell r="F481">
            <v>1547.17762661705</v>
          </cell>
          <cell r="G481">
            <v>1780.8469139362901</v>
          </cell>
          <cell r="H481">
            <v>1593.3748376507899</v>
          </cell>
          <cell r="I481">
            <v>831.84737300975996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27.207056987854074</v>
          </cell>
          <cell r="E482">
            <v>28.488389186919708</v>
          </cell>
          <cell r="F482">
            <v>27.348758133421619</v>
          </cell>
          <cell r="G482">
            <v>31.475012915262525</v>
          </cell>
          <cell r="H482">
            <v>28.23458029661959</v>
          </cell>
          <cell r="I482">
            <v>14.757136095812363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26.987195073979397</v>
          </cell>
          <cell r="E483">
            <v>24.075979978487123</v>
          </cell>
          <cell r="F483">
            <v>27.432227422288097</v>
          </cell>
          <cell r="G483">
            <v>31.575299892487337</v>
          </cell>
          <cell r="H483">
            <v>28.251326908701895</v>
          </cell>
          <cell r="I483">
            <v>14.749066897336148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0.3067781110616028</v>
          </cell>
          <cell r="E484">
            <v>4.5034187745614567</v>
          </cell>
          <cell r="F484">
            <v>3.18325782663248E-3</v>
          </cell>
          <cell r="G484">
            <v>1.5067309543390368E-4</v>
          </cell>
          <cell r="H484">
            <v>2.1201628216657812E-4</v>
          </cell>
          <cell r="I484">
            <v>3.5577270604824631E-4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7.1633174907521826E-4</v>
          </cell>
          <cell r="G485">
            <v>1.1660979724902872E-4</v>
          </cell>
          <cell r="H485">
            <v>7.3243680277405257E-2</v>
          </cell>
          <cell r="I485">
            <v>5.4865582796740954E-2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3.04693033779009E-7</v>
          </cell>
          <cell r="E486">
            <v>6.2259544658202996E-8</v>
          </cell>
          <cell r="F486">
            <v>7.9858230239266704E-8</v>
          </cell>
          <cell r="G486">
            <v>9.4310728707932901E-8</v>
          </cell>
          <cell r="H486">
            <v>1.85466742158323E-7</v>
          </cell>
          <cell r="I486">
            <v>3.1524687082139903E-7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2.2350525063181741</v>
          </cell>
          <cell r="E487">
            <v>2.2350525685777187</v>
          </cell>
          <cell r="F487">
            <v>2.235052648435949</v>
          </cell>
          <cell r="G487">
            <v>2.2350527427466775</v>
          </cell>
          <cell r="H487">
            <v>2.2350530704726617</v>
          </cell>
          <cell r="I487">
            <v>1.1208916865832526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0.62578958119881667</v>
          </cell>
          <cell r="E488">
            <v>0.73757494291065839</v>
          </cell>
          <cell r="F488">
            <v>0.73633281044449073</v>
          </cell>
          <cell r="G488">
            <v>0.73427102348382955</v>
          </cell>
          <cell r="H488">
            <v>0.7301918574680637</v>
          </cell>
          <cell r="I488">
            <v>0.7261785249809245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0.62578958119881667</v>
          </cell>
          <cell r="E489">
            <v>0.73757494291065839</v>
          </cell>
          <cell r="F489">
            <v>0.73633281044449073</v>
          </cell>
          <cell r="G489">
            <v>0.73427102348382955</v>
          </cell>
          <cell r="H489">
            <v>0.7301918574680637</v>
          </cell>
          <cell r="I489">
            <v>0.7261785249809245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5.3111193959180039</v>
          </cell>
          <cell r="E490">
            <v>6.2669392958979833</v>
          </cell>
          <cell r="F490">
            <v>5.7596659254250486</v>
          </cell>
          <cell r="G490">
            <v>7.5462174427756734</v>
          </cell>
          <cell r="H490">
            <v>7.2536306680629279</v>
          </cell>
          <cell r="I490">
            <v>6.2920721082559519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9.001897281216948</v>
          </cell>
          <cell r="E491">
            <v>10.609942374545128</v>
          </cell>
          <cell r="F491">
            <v>9.7346466345211891</v>
          </cell>
          <cell r="G491">
            <v>12.718344004678112</v>
          </cell>
          <cell r="H491">
            <v>12.156922907368044</v>
          </cell>
          <cell r="I491">
            <v>10.486786847093249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5.3111193959180039</v>
          </cell>
          <cell r="E492">
            <v>6.2669392958979833</v>
          </cell>
          <cell r="F492">
            <v>5.7596659254250486</v>
          </cell>
          <cell r="G492">
            <v>7.5462174427756734</v>
          </cell>
          <cell r="H492">
            <v>7.2536306680629279</v>
          </cell>
          <cell r="I492">
            <v>6.2920721082559519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5.2362576868090802E-2</v>
          </cell>
          <cell r="F493">
            <v>1.8948775949160901E-5</v>
          </cell>
          <cell r="G493">
            <v>7.1373780917729196E-2</v>
          </cell>
          <cell r="H493">
            <v>0.123093712835184</v>
          </cell>
          <cell r="I493">
            <v>0.19644608844658201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0.34119553927463425</v>
          </cell>
          <cell r="F494">
            <v>0.34121144848094059</v>
          </cell>
          <cell r="G494">
            <v>0.41258126547073948</v>
          </cell>
          <cell r="H494">
            <v>0.42308499683107037</v>
          </cell>
          <cell r="I494">
            <v>0.3920526019110942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2.2076747358883806E-4</v>
          </cell>
          <cell r="E495">
            <v>8.205508918481135E-5</v>
          </cell>
          <cell r="F495">
            <v>1.4282933732256164E-4</v>
          </cell>
          <cell r="G495">
            <v>8.4368161593381089E-4</v>
          </cell>
          <cell r="H495">
            <v>3.4721080122639472</v>
          </cell>
          <cell r="I495">
            <v>5.248432586781286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0.1722596837221429</v>
          </cell>
          <cell r="E496">
            <v>0.52156039105821728</v>
          </cell>
          <cell r="F496">
            <v>1.1302420471310035</v>
          </cell>
          <cell r="G496">
            <v>2.6395079420815604</v>
          </cell>
          <cell r="H496">
            <v>0.36656890856999558</v>
          </cell>
          <cell r="I496">
            <v>0.63712136026188604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0.17248045119573172</v>
          </cell>
          <cell r="E497">
            <v>0.52164244614740218</v>
          </cell>
          <cell r="F497">
            <v>1.1303848764683257</v>
          </cell>
          <cell r="G497">
            <v>2.6403516236974949</v>
          </cell>
          <cell r="H497">
            <v>3.838676920833942</v>
          </cell>
          <cell r="I497">
            <v>5.8855539470431761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5.0348600853039519E-7</v>
          </cell>
          <cell r="E498">
            <v>6.2985564899898753E-7</v>
          </cell>
          <cell r="F498">
            <v>8.1034664034019765E-2</v>
          </cell>
          <cell r="G498">
            <v>8.0287710054199823E-2</v>
          </cell>
          <cell r="H498">
            <v>0.33362161784689509</v>
          </cell>
          <cell r="I498">
            <v>0.29624522926991248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E499">
            <v>1.7253931503586582E-7</v>
          </cell>
          <cell r="F499">
            <v>8.1039273832926986E-2</v>
          </cell>
          <cell r="G499">
            <v>8.0292093891869129E-2</v>
          </cell>
          <cell r="H499">
            <v>0.33365537483642754</v>
          </cell>
          <cell r="I499">
            <v>0.29628137382021508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4.7437776282814896E-3</v>
          </cell>
          <cell r="E500">
            <v>1.1346649049259E-2</v>
          </cell>
          <cell r="F500">
            <v>4.4408671221690601E-7</v>
          </cell>
          <cell r="G500">
            <v>3.2979072273925001E-6</v>
          </cell>
          <cell r="H500">
            <v>4.1735461858512901E-2</v>
          </cell>
          <cell r="I500">
            <v>1.99681308714727E-2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4.7437776282814896E-3</v>
          </cell>
          <cell r="E501">
            <v>1.6090426677540501E-2</v>
          </cell>
          <cell r="F501">
            <v>1.6090870764252699E-2</v>
          </cell>
          <cell r="G501">
            <v>1.60941686714801E-2</v>
          </cell>
          <cell r="H501">
            <v>5.6502019829995101E-2</v>
          </cell>
          <cell r="I501">
            <v>5.6502143681689397E-2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1.6570597703498886E-5</v>
          </cell>
          <cell r="F502">
            <v>1.6596692298804755E-5</v>
          </cell>
          <cell r="G502">
            <v>1.6642043410873479E-5</v>
          </cell>
          <cell r="H502">
            <v>1.0726340506944552E-5</v>
          </cell>
          <cell r="I502">
            <v>5.8962858395680404E-6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1.0225226671147259E-4</v>
          </cell>
          <cell r="F503">
            <v>1.0241302907644816E-4</v>
          </cell>
          <cell r="G503">
            <v>1.0269293581844866E-4</v>
          </cell>
          <cell r="H503">
            <v>6.7213360090260705E-5</v>
          </cell>
          <cell r="I503">
            <v>4.2282658756814986E-5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1.1885677088501072E-4</v>
          </cell>
          <cell r="F504">
            <v>1.1904363907087449E-4</v>
          </cell>
          <cell r="G504">
            <v>1.1936899920784812E-4</v>
          </cell>
          <cell r="H504">
            <v>7.8127978944485363E-5</v>
          </cell>
          <cell r="I504">
            <v>4.9148839882920445E-5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6.3748589481688199E-6</v>
          </cell>
          <cell r="F505">
            <v>1.7706595352424E-8</v>
          </cell>
          <cell r="G505">
            <v>2.32392640735196E-8</v>
          </cell>
          <cell r="H505">
            <v>1.88736979240052E-6</v>
          </cell>
          <cell r="I505">
            <v>2.6126503768467299E-7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6.3748589481688199E-6</v>
          </cell>
          <cell r="F506">
            <v>6.3925655435212502E-6</v>
          </cell>
          <cell r="G506">
            <v>6.4158048075947702E-6</v>
          </cell>
          <cell r="H506">
            <v>4.1710002223187704E-6</v>
          </cell>
          <cell r="I506">
            <v>2.5889156054918399E-6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5.3966903066698274E-6</v>
          </cell>
          <cell r="E507">
            <v>5.6903763031566812E-5</v>
          </cell>
          <cell r="F507">
            <v>4.2084866959803463E-3</v>
          </cell>
          <cell r="G507">
            <v>1.1682284608825876E-3</v>
          </cell>
          <cell r="H507">
            <v>1.1077334334378803</v>
          </cell>
          <cell r="I507">
            <v>1.0902072619164531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5.3966903066698351E-6</v>
          </cell>
          <cell r="E508">
            <v>5.6950274408757438E-5</v>
          </cell>
          <cell r="F508">
            <v>4.2138615193468634E-3</v>
          </cell>
          <cell r="G508">
            <v>1.1682284608825855E-3</v>
          </cell>
          <cell r="H508">
            <v>1.1077334334378792</v>
          </cell>
          <cell r="I508">
            <v>1.0902072619164531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6.6217571250223389E-6</v>
          </cell>
          <cell r="E509">
            <v>6.9767066819505086E-5</v>
          </cell>
          <cell r="F509">
            <v>5.0170687310391966E-3</v>
          </cell>
          <cell r="G509">
            <v>1.3433183288290163E-3</v>
          </cell>
          <cell r="H509">
            <v>1.1915038549368571</v>
          </cell>
          <cell r="I509">
            <v>1.1016329141620769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6.6217571250223389E-6</v>
          </cell>
          <cell r="E510">
            <v>6.9767066819505086E-5</v>
          </cell>
          <cell r="F510">
            <v>5.0170687310391966E-3</v>
          </cell>
          <cell r="G510">
            <v>1.3433183288290163E-3</v>
          </cell>
          <cell r="H510">
            <v>1.1915038549368571</v>
          </cell>
          <cell r="I510">
            <v>1.1016329141620769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3.7510433610895801E-4</v>
          </cell>
          <cell r="E511">
            <v>4.9091873294084897E-6</v>
          </cell>
          <cell r="F511">
            <v>5.9867959758206999E-6</v>
          </cell>
          <cell r="G511">
            <v>4.6690767837201399E-6</v>
          </cell>
          <cell r="H511">
            <v>3.7124795369685698E-6</v>
          </cell>
          <cell r="I511">
            <v>6.7225641827753499E-6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3.7510433610895801E-4</v>
          </cell>
          <cell r="E512">
            <v>3.7974104035974279E-4</v>
          </cell>
          <cell r="F512">
            <v>3.8501724848019955E-4</v>
          </cell>
          <cell r="G512">
            <v>3.8839437900290552E-4</v>
          </cell>
          <cell r="H512">
            <v>0.30307726022366349</v>
          </cell>
          <cell r="I512">
            <v>0.24140685992856978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2.7147861681452694E-4</v>
          </cell>
          <cell r="H513">
            <v>0.16245936904198258</v>
          </cell>
          <cell r="I513">
            <v>0.11540124481716418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1.7415982977035975E-4</v>
          </cell>
          <cell r="H514">
            <v>4.109414696896193E-2</v>
          </cell>
          <cell r="I514">
            <v>3.327471592780009E-2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4.4563844658488674E-4</v>
          </cell>
          <cell r="H515">
            <v>0.20355351601094465</v>
          </cell>
          <cell r="I515">
            <v>0.14867596074496423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2651.0143959181501</v>
          </cell>
          <cell r="E516">
            <v>2731.8383052486402</v>
          </cell>
          <cell r="F516">
            <v>2702.2672247884302</v>
          </cell>
          <cell r="G516">
            <v>2611.2986343431899</v>
          </cell>
          <cell r="H516">
            <v>2267.1155294299701</v>
          </cell>
          <cell r="I516">
            <v>1214.4165488277799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47.165358893697253</v>
          </cell>
          <cell r="E517">
            <v>48.283003382296954</v>
          </cell>
          <cell r="F517">
            <v>47.761195930220246</v>
          </cell>
          <cell r="G517">
            <v>46.152700583600364</v>
          </cell>
          <cell r="H517">
            <v>40.161804743656283</v>
          </cell>
          <cell r="I517">
            <v>21.545347754841398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47.003801346066425</v>
          </cell>
          <cell r="E518">
            <v>48.436849383841128</v>
          </cell>
          <cell r="F518">
            <v>47.912539446603425</v>
          </cell>
          <cell r="G518">
            <v>46.299621176297798</v>
          </cell>
          <cell r="H518">
            <v>40.197083855141265</v>
          </cell>
          <cell r="I518">
            <v>21.532208312549308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0.312232927030615</v>
          </cell>
          <cell r="E519">
            <v>3.9982683139905311E-4</v>
          </cell>
          <cell r="F519">
            <v>4.0023472434239657E-4</v>
          </cell>
          <cell r="G519">
            <v>4.0059039394294336E-4</v>
          </cell>
          <cell r="H519">
            <v>4.027735995664549E-4</v>
          </cell>
          <cell r="I519">
            <v>4.1292258225161089E-4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8.3510096042623959E-4</v>
          </cell>
          <cell r="G520">
            <v>1.1913823499062872E-4</v>
          </cell>
          <cell r="H520">
            <v>9.2619803041471077E-2</v>
          </cell>
          <cell r="I520">
            <v>8.155570967906374E-2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4.2351193494298001E-7</v>
          </cell>
          <cell r="E521">
            <v>4.74611698609165E-8</v>
          </cell>
          <cell r="F521">
            <v>7.2627604756473796E-8</v>
          </cell>
          <cell r="G521">
            <v>7.1916208834042301E-8</v>
          </cell>
          <cell r="H521">
            <v>1.03252549466311E-7</v>
          </cell>
          <cell r="I521">
            <v>2.34031076668035E-7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3.0972404309078549</v>
          </cell>
          <cell r="E522">
            <v>3.0972404783690251</v>
          </cell>
          <cell r="F522">
            <v>3.0972405509966299</v>
          </cell>
          <cell r="G522">
            <v>3.0972406229128384</v>
          </cell>
          <cell r="H522">
            <v>3.097240841740232</v>
          </cell>
          <cell r="I522">
            <v>1.5532833164116084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8.6015716917684491E-4</v>
          </cell>
          <cell r="F523">
            <v>1.4875172955697423E-3</v>
          </cell>
          <cell r="G523">
            <v>1.6109533536035727E-3</v>
          </cell>
          <cell r="H523">
            <v>1.4469380345990678E-3</v>
          </cell>
          <cell r="I523">
            <v>7.9747419688033728E-4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8.6015716917684491E-4</v>
          </cell>
          <cell r="F524">
            <v>1.4875172955697423E-3</v>
          </cell>
          <cell r="G524">
            <v>1.6109533536035727E-3</v>
          </cell>
          <cell r="H524">
            <v>1.4469380345990678E-3</v>
          </cell>
          <cell r="I524">
            <v>7.9747419688033728E-4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8.6884562543115623E-4</v>
          </cell>
          <cell r="F525">
            <v>1.5025427227977201E-3</v>
          </cell>
          <cell r="G525">
            <v>1.6272256097005786E-3</v>
          </cell>
          <cell r="H525">
            <v>1.4615535703020883E-3</v>
          </cell>
          <cell r="I525">
            <v>8.0552949179832139E-4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9.3770390743189803E-5</v>
          </cell>
          <cell r="F526">
            <v>1.4118178052449301E-4</v>
          </cell>
          <cell r="G526">
            <v>1.11190852286032E-4</v>
          </cell>
          <cell r="H526">
            <v>1.0804413256419301E-4</v>
          </cell>
          <cell r="I526">
            <v>5.2518720261436398E-5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9.3770390743189803E-5</v>
          </cell>
          <cell r="F527">
            <v>1.702347970640918E-4</v>
          </cell>
          <cell r="G527">
            <v>1.72424352881858E-4</v>
          </cell>
          <cell r="H527">
            <v>1.7652749781822097E-4</v>
          </cell>
          <cell r="I527">
            <v>8.7945480235290986E-5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1.2553091471707702E-3</v>
          </cell>
          <cell r="H528">
            <v>1.474616713321483E-3</v>
          </cell>
          <cell r="I528">
            <v>2.8655837454736525E-4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9.6851746385238096E-7</v>
          </cell>
          <cell r="H529">
            <v>2.7994811543776235E-6</v>
          </cell>
          <cell r="I529">
            <v>4.8389973570609262E-7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1.2578874535297993E-3</v>
          </cell>
          <cell r="H530">
            <v>1.4786085183122273E-3</v>
          </cell>
          <cell r="I530">
            <v>2.8890815304399153E-4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0.95925262257407762</v>
          </cell>
          <cell r="E531">
            <v>1.1059398230145674</v>
          </cell>
          <cell r="F531">
            <v>1.3224145526090689</v>
          </cell>
          <cell r="G531">
            <v>1.3223090473994032</v>
          </cell>
          <cell r="H531">
            <v>0.67022521582764116</v>
          </cell>
          <cell r="I531">
            <v>1.502682634578574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1.1495589303873114E-4</v>
          </cell>
          <cell r="E532">
            <v>4.2874122200228679E-5</v>
          </cell>
          <cell r="F532">
            <v>7.0272557271574827E-5</v>
          </cell>
          <cell r="G532">
            <v>1.8622029884224234E-4</v>
          </cell>
          <cell r="H532">
            <v>0.65575771141276196</v>
          </cell>
          <cell r="I532">
            <v>1.5526142801363594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0.95936757846711662</v>
          </cell>
          <cell r="E533">
            <v>1.1059826971367672</v>
          </cell>
          <cell r="F533">
            <v>1.3224848251663428</v>
          </cell>
          <cell r="G533">
            <v>1.322495267698246</v>
          </cell>
          <cell r="H533">
            <v>1.3259829272404031</v>
          </cell>
          <cell r="I533">
            <v>3.0552969147149325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4.6181506676347736E-4</v>
          </cell>
          <cell r="H534">
            <v>9.3303440283881137E-4</v>
          </cell>
          <cell r="I534">
            <v>3.2294480464818665E-4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4.6181506676347736E-4</v>
          </cell>
          <cell r="H535">
            <v>9.3303440283881137E-4</v>
          </cell>
          <cell r="I535">
            <v>3.2294480464818665E-4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4.6647986541765399E-4</v>
          </cell>
          <cell r="H536">
            <v>9.4245899276647663E-4</v>
          </cell>
          <cell r="I536">
            <v>3.2620687338200658E-4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5.6061881833993797E-5</v>
          </cell>
          <cell r="H537">
            <v>6.8943090368989697E-5</v>
          </cell>
          <cell r="I537">
            <v>1.8668853850320999E-5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5.6061881833993797E-5</v>
          </cell>
          <cell r="H538">
            <v>1.034275639464794E-4</v>
          </cell>
          <cell r="I538">
            <v>3.5608568418376402E-5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1.7260934701957825E-5</v>
          </cell>
          <cell r="G539">
            <v>1.8358058298578177E-5</v>
          </cell>
          <cell r="H539">
            <v>9.0189442832919992E-5</v>
          </cell>
          <cell r="I539">
            <v>5.0653587975620209E-5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1.7311342739347182E-5</v>
          </cell>
          <cell r="G540">
            <v>1.8443710930462597E-5</v>
          </cell>
          <cell r="H540">
            <v>9.0276405089145958E-5</v>
          </cell>
          <cell r="I540">
            <v>5.0783631818616995E-5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5.67755638793254E-6</v>
          </cell>
          <cell r="E541">
            <v>8.6179856503277306E-8</v>
          </cell>
          <cell r="F541">
            <v>7.3825633331236703E-6</v>
          </cell>
          <cell r="G541">
            <v>4.2654195796165204E-6</v>
          </cell>
          <cell r="H541">
            <v>1.8121079300637402E-5</v>
          </cell>
          <cell r="I541">
            <v>7.7590039766629894E-6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5.67755638793254E-6</v>
          </cell>
          <cell r="E542">
            <v>1.1696587030260927E-7</v>
          </cell>
          <cell r="F542">
            <v>7.4560332929921902E-6</v>
          </cell>
          <cell r="G542">
            <v>7.5031421107973501E-6</v>
          </cell>
          <cell r="H542">
            <v>2.9770024386051488E-5</v>
          </cell>
          <cell r="I542">
            <v>1.7131098683570849E-5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6.020227394023603E-6</v>
          </cell>
          <cell r="F543">
            <v>1.5987108439233055</v>
          </cell>
          <cell r="G543">
            <v>1.9158745909762833</v>
          </cell>
          <cell r="H543">
            <v>2.7964475619246461</v>
          </cell>
          <cell r="I543">
            <v>4.3236777947481704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6.0146860245564298E-6</v>
          </cell>
          <cell r="F544">
            <v>2.2203626014725475</v>
          </cell>
          <cell r="G544">
            <v>2.9843469769267563</v>
          </cell>
          <cell r="H544">
            <v>3.7890415843145706</v>
          </cell>
          <cell r="I544">
            <v>4.5266693993425866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1.030383171366851E-5</v>
          </cell>
          <cell r="F545">
            <v>3.8190734453958548</v>
          </cell>
          <cell r="G545">
            <v>4.9002215679030403</v>
          </cell>
          <cell r="H545">
            <v>6.5854891462392171</v>
          </cell>
          <cell r="I545">
            <v>8.8503471940907623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213.780588366844</v>
          </cell>
          <cell r="E546">
            <v>1.9286105687469499E-2</v>
          </cell>
          <cell r="F546">
            <v>5.5236913325096101E-2</v>
          </cell>
          <cell r="G546">
            <v>2.7068877175889301E-2</v>
          </cell>
          <cell r="H546">
            <v>4.7015966922162797E-2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2.7300026415870202</v>
          </cell>
          <cell r="E547">
            <v>2.462857824227227E-4</v>
          </cell>
          <cell r="F547">
            <v>7.0538172077560602E-4</v>
          </cell>
          <cell r="G547">
            <v>3.4567266728710035E-4</v>
          </cell>
          <cell r="H547">
            <v>6.0039929197883862E-4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2.7763712774914793</v>
          </cell>
          <cell r="E548">
            <v>2.5046890503207104E-4</v>
          </cell>
          <cell r="F548">
            <v>7.1736251071553348E-4</v>
          </cell>
          <cell r="G548">
            <v>3.5154385942713428E-4</v>
          </cell>
          <cell r="H548">
            <v>6.1059697301510158E-4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8.8388934417039995E-5</v>
          </cell>
          <cell r="G549">
            <v>9.6262805746817162E-5</v>
          </cell>
          <cell r="H549">
            <v>1.4420256856454976E-4</v>
          </cell>
          <cell r="I549">
            <v>1.502888872753364E-4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8.8388934417039995E-5</v>
          </cell>
          <cell r="G550">
            <v>9.6262805746817162E-5</v>
          </cell>
          <cell r="H550">
            <v>1.4420256856454976E-4</v>
          </cell>
          <cell r="I550">
            <v>1.502888872753364E-4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1.9744979354500999E-8</v>
          </cell>
          <cell r="E551">
            <v>3.2316086425068798E-8</v>
          </cell>
          <cell r="F551">
            <v>7.6703218606812408E-6</v>
          </cell>
          <cell r="G551">
            <v>1.2554715116269001E-7</v>
          </cell>
          <cell r="H551">
            <v>1.64221670983498E-7</v>
          </cell>
          <cell r="I551">
            <v>5.1213481059192702E-8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1.9744979354500999E-8</v>
          </cell>
          <cell r="E552">
            <v>5.2061065779569701E-8</v>
          </cell>
          <cell r="F552">
            <v>7.7223829264608106E-6</v>
          </cell>
          <cell r="G552">
            <v>7.8479300776235005E-6</v>
          </cell>
          <cell r="H552">
            <v>1.15430658129581E-5</v>
          </cell>
          <cell r="I552">
            <v>1.15942792940173E-5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0.47088542261404442</v>
          </cell>
          <cell r="G553">
            <v>0.47098193301806562</v>
          </cell>
          <cell r="H553">
            <v>1.6534847262741281</v>
          </cell>
          <cell r="I553">
            <v>1.6534873098029377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0.47088542261404442</v>
          </cell>
          <cell r="G554">
            <v>0.47098193301806562</v>
          </cell>
          <cell r="H554">
            <v>1.6534847262741281</v>
          </cell>
          <cell r="I554">
            <v>1.6534873098029377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1.88736852692185E-6</v>
          </cell>
          <cell r="G555">
            <v>1.40161057164181E-5</v>
          </cell>
          <cell r="H555">
            <v>0.167484536904458</v>
          </cell>
          <cell r="I555">
            <v>8.7859068204866705E-2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6.8386200748074027E-2</v>
          </cell>
          <cell r="G556">
            <v>6.8400216853790441E-2</v>
          </cell>
          <cell r="H556">
            <v>0.240133738184096</v>
          </cell>
          <cell r="I556">
            <v>0.240134244281454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2.8112984602040827E-4</v>
          </cell>
          <cell r="H557">
            <v>6.4874788685733266E-4</v>
          </cell>
          <cell r="I557">
            <v>1.0572345011385942E-3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2.9692365759458858E-4</v>
          </cell>
          <cell r="H558">
            <v>6.8519439735493495E-4</v>
          </cell>
          <cell r="I558">
            <v>1.116629697831774E-3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3.5570178730247202E-5</v>
          </cell>
          <cell r="H559">
            <v>5.8728293294535899E-5</v>
          </cell>
          <cell r="I559">
            <v>7.6408307403184902E-5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3.5570178730247202E-5</v>
          </cell>
          <cell r="H560">
            <v>8.4594850084254342E-5</v>
          </cell>
          <cell r="I560">
            <v>1.196083828019794E-4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8.2120689996323833E-3</v>
          </cell>
          <cell r="F561">
            <v>8.212236768543631E-3</v>
          </cell>
          <cell r="G561">
            <v>8.2142791985498481E-3</v>
          </cell>
          <cell r="H561">
            <v>1.9328496268681487E-2</v>
          </cell>
          <cell r="I561">
            <v>2.1191053824726431E-2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2.1547618432379605</v>
          </cell>
          <cell r="F562">
            <v>2.1548058640624843</v>
          </cell>
          <cell r="G562">
            <v>2.1553417765402156</v>
          </cell>
          <cell r="H562">
            <v>5.0715972124426321</v>
          </cell>
          <cell r="I562">
            <v>5.5603130224023225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2.1629739122375913</v>
          </cell>
          <cell r="F563">
            <v>2.1630181008310299</v>
          </cell>
          <cell r="G563">
            <v>2.1635560557387672</v>
          </cell>
          <cell r="H563">
            <v>5.0909257087113096</v>
          </cell>
          <cell r="I563">
            <v>5.5815040762270467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0.11763379862925399</v>
          </cell>
          <cell r="F564">
            <v>2.9695524313396101E-6</v>
          </cell>
          <cell r="G564">
            <v>2.6486919161432802E-5</v>
          </cell>
          <cell r="H564">
            <v>6.9965481616002995E-2</v>
          </cell>
          <cell r="I564">
            <v>0.165254620289077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0.11763379862925399</v>
          </cell>
          <cell r="F565">
            <v>0.117636768181685</v>
          </cell>
          <cell r="G565">
            <v>0.11766325510084701</v>
          </cell>
          <cell r="H565">
            <v>0.27686893540166602</v>
          </cell>
          <cell r="I565">
            <v>0.30354209556485001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1.2427560556990624E-3</v>
          </cell>
          <cell r="H566">
            <v>1.4598705461882702E-3</v>
          </cell>
          <cell r="I566">
            <v>2.836927908018919E-4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1.2553091471707702E-3</v>
          </cell>
          <cell r="H567">
            <v>1.474616713321483E-3</v>
          </cell>
          <cell r="I567">
            <v>2.8655837454736525E-4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1.2427560556990624E-3</v>
          </cell>
          <cell r="H568">
            <v>1.4598705461882702E-3</v>
          </cell>
          <cell r="I568">
            <v>2.836927908018919E-4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1.03102217977288E-4</v>
          </cell>
          <cell r="H569">
            <v>9.0905822895345206E-5</v>
          </cell>
          <cell r="I569">
            <v>1.7349836700518399E-5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1.03102217977288E-4</v>
          </cell>
          <cell r="H570">
            <v>1.3982854711817999E-4</v>
          </cell>
          <cell r="I570">
            <v>3.6134240854897201E-5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5.2754097581511144E-6</v>
          </cell>
          <cell r="E571">
            <v>5.4299589438083612E-6</v>
          </cell>
          <cell r="F571">
            <v>1.0929338963480246E-3</v>
          </cell>
          <cell r="G571">
            <v>4.4426602008250079E-4</v>
          </cell>
          <cell r="H571">
            <v>2.8748322469864165E-3</v>
          </cell>
          <cell r="I571">
            <v>1.1934905780984005E-3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5.2754097581511144E-6</v>
          </cell>
          <cell r="E572">
            <v>5.4299589438083612E-6</v>
          </cell>
          <cell r="F572">
            <v>1.4102459552316452E-3</v>
          </cell>
          <cell r="G572">
            <v>5.553412731734667E-4</v>
          </cell>
          <cell r="H572">
            <v>3.3822125225202518E-3</v>
          </cell>
          <cell r="I572">
            <v>1.3261242648498735E-3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5.3796392992851096E-4</v>
          </cell>
          <cell r="E573">
            <v>2.8305190103913999E-6</v>
          </cell>
          <cell r="F573">
            <v>1.58954101312861E-5</v>
          </cell>
          <cell r="G573">
            <v>9.4719986509577707E-6</v>
          </cell>
          <cell r="H573">
            <v>1.9483179449508499E-5</v>
          </cell>
          <cell r="I573">
            <v>1.73942436164448E-5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5.3796392992851096E-4</v>
          </cell>
          <cell r="E574">
            <v>4.8335353052830505E-6</v>
          </cell>
          <cell r="F574">
            <v>1.9274424432557031E-5</v>
          </cell>
          <cell r="G574">
            <v>1.9450873010576982E-5</v>
          </cell>
          <cell r="H574">
            <v>1.265801915441982E-4</v>
          </cell>
          <cell r="I574">
            <v>5.2524676847559696E-5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0.48734814334819476</v>
          </cell>
          <cell r="F575">
            <v>0.48735168682379038</v>
          </cell>
          <cell r="G575">
            <v>0.48735147852145644</v>
          </cell>
          <cell r="H575">
            <v>0.48731537720433732</v>
          </cell>
          <cell r="I575">
            <v>0.35366207399945604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0.75334696513798038</v>
          </cell>
          <cell r="F576">
            <v>0.75335244267313051</v>
          </cell>
          <cell r="G576">
            <v>0.75335212067758583</v>
          </cell>
          <cell r="H576">
            <v>0.75329631495007832</v>
          </cell>
          <cell r="I576">
            <v>0.54669388561010301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1.2406951084861757</v>
          </cell>
          <cell r="F577">
            <v>1.2407041294969219</v>
          </cell>
          <cell r="G577">
            <v>1.2407035991990432</v>
          </cell>
          <cell r="H577">
            <v>1.240611692154415</v>
          </cell>
          <cell r="I577">
            <v>0.9003559596095595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2.69431853902343E-6</v>
          </cell>
          <cell r="G578">
            <v>5.6019098444809398E-8</v>
          </cell>
          <cell r="H578">
            <v>6.74721166038008E-2</v>
          </cell>
          <cell r="I578">
            <v>6.0570422052637596E-7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6.7476034834459395E-2</v>
          </cell>
          <cell r="G579">
            <v>6.7476090853557893E-2</v>
          </cell>
          <cell r="H579">
            <v>6.7473378725003197E-2</v>
          </cell>
          <cell r="I579">
            <v>4.8967698474350202E-2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0.56333793705201696</v>
          </cell>
          <cell r="E580">
            <v>1.1276305213887727</v>
          </cell>
          <cell r="F580">
            <v>1.410485137027965</v>
          </cell>
          <cell r="G580">
            <v>2.6857448693293855</v>
          </cell>
          <cell r="H580">
            <v>6.4142045496139524</v>
          </cell>
          <cell r="I580">
            <v>6.4142167233014957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0.56333793705201696</v>
          </cell>
          <cell r="E581">
            <v>1.1276305213887727</v>
          </cell>
          <cell r="F581">
            <v>1.410485137027965</v>
          </cell>
          <cell r="G581">
            <v>2.6857448693293855</v>
          </cell>
          <cell r="H581">
            <v>6.4142045496139524</v>
          </cell>
          <cell r="I581">
            <v>6.4142167233014957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2.2874667800139799E-2</v>
          </cell>
          <cell r="G582">
            <v>0.103004922170028</v>
          </cell>
          <cell r="H582">
            <v>0.16649326856560301</v>
          </cell>
          <cell r="I582">
            <v>4.6572758449015199E-2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0.113973695482357</v>
          </cell>
          <cell r="G583">
            <v>0.21697861765238499</v>
          </cell>
          <cell r="H583">
            <v>0.51822104632085297</v>
          </cell>
          <cell r="I583">
            <v>0.51822356689054805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2.3171124297623601E-2</v>
          </cell>
          <cell r="F584">
            <v>2.3169380504282612E-2</v>
          </cell>
          <cell r="G584">
            <v>2.3170249427466511E-2</v>
          </cell>
          <cell r="H584">
            <v>4.0881128294334662E-4</v>
          </cell>
          <cell r="I584">
            <v>2.9746312527350704E-4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4.5984410587563578E-2</v>
          </cell>
          <cell r="F585">
            <v>4.5980949930758894E-2</v>
          </cell>
          <cell r="G585">
            <v>4.5982674358108405E-2</v>
          </cell>
          <cell r="H585">
            <v>8.1130918147219368E-4</v>
          </cell>
          <cell r="I585">
            <v>5.903324461748147E-4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6.9155534885187178E-2</v>
          </cell>
          <cell r="F586">
            <v>6.9150330435041457E-2</v>
          </cell>
          <cell r="G586">
            <v>6.9152923785574916E-2</v>
          </cell>
          <cell r="H586">
            <v>1.2201204644155411E-3</v>
          </cell>
          <cell r="I586">
            <v>8.8779557144832175E-4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2.30871878447824E-7</v>
          </cell>
          <cell r="G587">
            <v>1.5996062276007201E-7</v>
          </cell>
          <cell r="H587">
            <v>6.5716954961579803E-5</v>
          </cell>
          <cell r="I587">
            <v>3.4498594035129501E-7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3.7615252345561899E-3</v>
          </cell>
          <cell r="G588">
            <v>3.7616851951789501E-3</v>
          </cell>
          <cell r="H588">
            <v>6.6315871399018797E-5</v>
          </cell>
          <cell r="I588">
            <v>4.82278118431874E-5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2.9198464884078098E-4</v>
          </cell>
          <cell r="H589">
            <v>9.7096717404277963E-4</v>
          </cell>
          <cell r="I589">
            <v>9.0733869520172783E-4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2.5140746340646954E-4</v>
          </cell>
          <cell r="H590">
            <v>7.9535694470268489E-4</v>
          </cell>
          <cell r="I590">
            <v>6.6615752439669047E-4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1.9572957372403801E-5</v>
          </cell>
          <cell r="H591">
            <v>5.3113092992822299E-6</v>
          </cell>
          <cell r="I591">
            <v>3.1391041234016998E-6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1.9572957372403801E-5</v>
          </cell>
          <cell r="H592">
            <v>5.3020600170250599E-5</v>
          </cell>
          <cell r="I592">
            <v>4.9216635460114919E-5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4.2799766625617206</v>
          </cell>
          <cell r="E593">
            <v>3.5069471986731875</v>
          </cell>
          <cell r="F593">
            <v>4.2793832830776442</v>
          </cell>
          <cell r="G593">
            <v>2.0859357608432845</v>
          </cell>
          <cell r="H593">
            <v>0.67728217728122975</v>
          </cell>
          <cell r="I593">
            <v>0.28810596807573113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4.5052385921702305</v>
          </cell>
          <cell r="E594">
            <v>3.6915233670244092</v>
          </cell>
          <cell r="F594">
            <v>4.5046139821869895</v>
          </cell>
          <cell r="G594">
            <v>2.1957218535192475</v>
          </cell>
          <cell r="H594">
            <v>0.71292860766445265</v>
          </cell>
          <cell r="I594">
            <v>0.30326944007971668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5.8409289736969499E-8</v>
          </cell>
          <cell r="E595">
            <v>4.6373305418896098E-7</v>
          </cell>
          <cell r="F595">
            <v>5.6691968839137896E-7</v>
          </cell>
          <cell r="G595">
            <v>2.8182474047201399E-7</v>
          </cell>
          <cell r="H595">
            <v>3.2868206156590203E-2</v>
          </cell>
          <cell r="I595">
            <v>3.9216649555490302E-7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0.34576935828562272</v>
          </cell>
          <cell r="E596">
            <v>0.34576957048979629</v>
          </cell>
          <cell r="F596">
            <v>0.34576973285397433</v>
          </cell>
          <cell r="G596">
            <v>0.30298319653264644</v>
          </cell>
          <cell r="H596">
            <v>5.4855304324935981E-2</v>
          </cell>
          <cell r="I596">
            <v>3.3153469081041186E-2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6.6446959385323314</v>
          </cell>
          <cell r="E597">
            <v>6.9687101085865324</v>
          </cell>
          <cell r="F597">
            <v>6.9023822711650551</v>
          </cell>
          <cell r="G597">
            <v>3.623957156055142</v>
          </cell>
          <cell r="H597">
            <v>1.2471713370832151</v>
          </cell>
          <cell r="I597">
            <v>0.4752801768037338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8.4110075171295406</v>
          </cell>
          <cell r="E598">
            <v>8.7988763997304691</v>
          </cell>
          <cell r="F598">
            <v>8.6822418505220913</v>
          </cell>
          <cell r="G598">
            <v>4.5299464450689308</v>
          </cell>
          <cell r="H598">
            <v>1.539717700102734</v>
          </cell>
          <cell r="I598">
            <v>0.57960997171187012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3.9239214598229796E-6</v>
          </cell>
          <cell r="E599">
            <v>3.4218887269566803E-2</v>
          </cell>
          <cell r="F599">
            <v>9.1515207709549296E-7</v>
          </cell>
          <cell r="G599">
            <v>4.7880905399514004E-7</v>
          </cell>
          <cell r="H599">
            <v>1.6320022652387901E-2</v>
          </cell>
          <cell r="I599">
            <v>4.6349856690142599E-7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0.43757251269513681</v>
          </cell>
          <cell r="E600">
            <v>0.47179128328828723</v>
          </cell>
          <cell r="F600">
            <v>0.47179156480138862</v>
          </cell>
          <cell r="G600">
            <v>0.43245168910807846</v>
          </cell>
          <cell r="H600">
            <v>8.4462991099917797E-2</v>
          </cell>
          <cell r="I600">
            <v>4.0597260711801988E-2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6.582272639635268</v>
          </cell>
          <cell r="E601">
            <v>7.0678500097876711</v>
          </cell>
          <cell r="F601">
            <v>6.7951545092366317</v>
          </cell>
          <cell r="G601">
            <v>7.8447853412440418</v>
          </cell>
          <cell r="H601">
            <v>9.7901906102815452</v>
          </cell>
          <cell r="I601">
            <v>12.176892377067011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7.1200017865154441</v>
          </cell>
          <cell r="E602">
            <v>7.6289076134071383</v>
          </cell>
          <cell r="F602">
            <v>7.3111261478062266</v>
          </cell>
          <cell r="G602">
            <v>8.3957409721892606</v>
          </cell>
          <cell r="H602">
            <v>10.367919273007606</v>
          </cell>
          <cell r="I602">
            <v>12.817781449544224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6.582272639635268</v>
          </cell>
          <cell r="E603">
            <v>7.0678500097876711</v>
          </cell>
          <cell r="F603">
            <v>6.7951545092366317</v>
          </cell>
          <cell r="G603">
            <v>7.8447853412440418</v>
          </cell>
          <cell r="H603">
            <v>9.7901906102815452</v>
          </cell>
          <cell r="I603">
            <v>12.176892377067011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2.3842320091045199E-2</v>
          </cell>
          <cell r="F604">
            <v>7.50087074315125E-2</v>
          </cell>
          <cell r="G604">
            <v>3.7053831380173499E-2</v>
          </cell>
          <cell r="H604">
            <v>0.29695048876348701</v>
          </cell>
          <cell r="I604">
            <v>0.39394054302938097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0.62214127825174415</v>
          </cell>
          <cell r="F605">
            <v>0.67855014884572773</v>
          </cell>
          <cell r="G605">
            <v>0.65975540530798304</v>
          </cell>
          <cell r="H605">
            <v>0.79546902220452087</v>
          </cell>
          <cell r="I605">
            <v>0.79547197414959037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0.40998731240009834</v>
          </cell>
          <cell r="E606">
            <v>0.82065025250657897</v>
          </cell>
          <cell r="F606">
            <v>0.82048829346472207</v>
          </cell>
          <cell r="G606">
            <v>1.7485715249802847</v>
          </cell>
          <cell r="H606">
            <v>4.4620391218912552</v>
          </cell>
          <cell r="I606">
            <v>4.6680495635659014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0.40998731240009834</v>
          </cell>
          <cell r="E607">
            <v>0.82065025250657897</v>
          </cell>
          <cell r="F607">
            <v>0.82048829346472207</v>
          </cell>
          <cell r="G607">
            <v>1.7485715249802847</v>
          </cell>
          <cell r="H607">
            <v>4.4620391218912552</v>
          </cell>
          <cell r="I607">
            <v>4.6680495635659014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4.0511780077628402E-6</v>
          </cell>
          <cell r="G608">
            <v>7.4963475760639095E-2</v>
          </cell>
          <cell r="H608">
            <v>0.121168172211429</v>
          </cell>
          <cell r="I608">
            <v>4.7156928252808303E-2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6.6302831267275403E-2</v>
          </cell>
          <cell r="G609">
            <v>0.14126630702791401</v>
          </cell>
          <cell r="H609">
            <v>0.36050033558990402</v>
          </cell>
          <cell r="I609">
            <v>0.377145951959102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4.5962918238914005E-2</v>
          </cell>
          <cell r="F610">
            <v>4.5960863177317818E-2</v>
          </cell>
          <cell r="G610">
            <v>4.5962762998483536E-2</v>
          </cell>
          <cell r="H610">
            <v>1.3873012773731199E-4</v>
          </cell>
          <cell r="I610">
            <v>1.3086266015349993E-4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0.49394226740493552</v>
          </cell>
          <cell r="F611">
            <v>0.493920182606508</v>
          </cell>
          <cell r="G611">
            <v>0.49394059910768284</v>
          </cell>
          <cell r="H611">
            <v>1.4908686497179069E-3</v>
          </cell>
          <cell r="I611">
            <v>1.4063206069482262E-3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0.53990518564384948</v>
          </cell>
          <cell r="F612">
            <v>0.53988104578382579</v>
          </cell>
          <cell r="G612">
            <v>0.53990336210616618</v>
          </cell>
          <cell r="H612">
            <v>1.6295987774552182E-3</v>
          </cell>
          <cell r="I612">
            <v>1.5371832671017284E-3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2.9363551731390301E-2</v>
          </cell>
          <cell r="F613">
            <v>5.9751232333909306E-8</v>
          </cell>
          <cell r="G613">
            <v>1.4093244495050001E-7</v>
          </cell>
          <cell r="H613">
            <v>8.7928895562649107E-5</v>
          </cell>
          <cell r="I613">
            <v>1.95073577618968E-5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2.9363551731390301E-2</v>
          </cell>
          <cell r="F614">
            <v>2.9363611482622599E-2</v>
          </cell>
          <cell r="G614">
            <v>2.9363752415067602E-2</v>
          </cell>
          <cell r="H614">
            <v>8.8586152863982698E-5</v>
          </cell>
          <cell r="I614">
            <v>8.3553129331845897E-5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0.66801894152096941</v>
          </cell>
          <cell r="E615">
            <v>8.8930512902243256E-2</v>
          </cell>
          <cell r="F615">
            <v>4.9053194278534856E-2</v>
          </cell>
          <cell r="G615">
            <v>3.9574487049070753E-2</v>
          </cell>
          <cell r="H615">
            <v>0.21303649701887523</v>
          </cell>
          <cell r="I615">
            <v>9.8774400280410096E-2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1.9446313781273806E-3</v>
          </cell>
          <cell r="E616">
            <v>1.1433126924622805E-3</v>
          </cell>
          <cell r="F616">
            <v>8.7782266547525021E-4</v>
          </cell>
          <cell r="G616">
            <v>5.524234343897977E-4</v>
          </cell>
          <cell r="H616">
            <v>2.5414030505555133E-2</v>
          </cell>
          <cell r="I616">
            <v>2.9464907317269797E-3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0.66996357289909636</v>
          </cell>
          <cell r="E617">
            <v>9.0073825594705476E-2</v>
          </cell>
          <cell r="F617">
            <v>4.9931016944010094E-2</v>
          </cell>
          <cell r="G617">
            <v>4.0126910483460558E-2</v>
          </cell>
          <cell r="H617">
            <v>0.23845052752443038</v>
          </cell>
          <cell r="I617">
            <v>0.10172089101213712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2.3940358853327441</v>
          </cell>
          <cell r="E618">
            <v>1.1892614960611552E-4</v>
          </cell>
          <cell r="F618">
            <v>2.3593596023104952</v>
          </cell>
          <cell r="G618">
            <v>1.9132322898464187</v>
          </cell>
          <cell r="H618">
            <v>1.1842118075138333</v>
          </cell>
          <cell r="I618">
            <v>0.67865338296745303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2.6236009702276628</v>
          </cell>
          <cell r="E619">
            <v>1.2997393399575476E-4</v>
          </cell>
          <cell r="F619">
            <v>2.5680104514944149</v>
          </cell>
          <cell r="G619">
            <v>2.0683592322664008</v>
          </cell>
          <cell r="H619">
            <v>1.2631592613480893</v>
          </cell>
          <cell r="I619">
            <v>0.71437198207100316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5.65889140576149E-7</v>
          </cell>
          <cell r="E620">
            <v>8.3891521119365104E-7</v>
          </cell>
          <cell r="F620">
            <v>0.182294858970273</v>
          </cell>
          <cell r="G620">
            <v>1.40169134395014E-6</v>
          </cell>
          <cell r="H620">
            <v>8.5735274191034896E-2</v>
          </cell>
          <cell r="I620">
            <v>6.2723693524033598E-3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0.18498861424058258</v>
          </cell>
          <cell r="E621">
            <v>1.6215101368760587E-5</v>
          </cell>
          <cell r="F621">
            <v>0.182310770943241</v>
          </cell>
          <cell r="G621">
            <v>0.18231029218783704</v>
          </cell>
          <cell r="H621">
            <v>0.1180245492144192</v>
          </cell>
          <cell r="I621">
            <v>6.849384593892377E-2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0.67716719443393725</v>
          </cell>
          <cell r="E622">
            <v>1.3554995130429806</v>
          </cell>
          <cell r="F622">
            <v>1.3552136362803091</v>
          </cell>
          <cell r="G622">
            <v>1.3554664484204813</v>
          </cell>
          <cell r="H622">
            <v>4.8216026851987293</v>
          </cell>
          <cell r="I622">
            <v>7.710329316004338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0.67716719443393725</v>
          </cell>
          <cell r="E623">
            <v>1.3554995130429806</v>
          </cell>
          <cell r="F623">
            <v>1.3552136362803091</v>
          </cell>
          <cell r="G623">
            <v>1.3554664484204813</v>
          </cell>
          <cell r="H623">
            <v>4.8216026851987293</v>
          </cell>
          <cell r="I623">
            <v>7.710329316004338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5.4754028624984297E-2</v>
          </cell>
          <cell r="F624">
            <v>2.49019874035581E-8</v>
          </cell>
          <cell r="G624">
            <v>4.38365053738371E-8</v>
          </cell>
          <cell r="H624">
            <v>0.20013775953941501</v>
          </cell>
          <cell r="I624">
            <v>0.28377280196981403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0.109508057249969</v>
          </cell>
          <cell r="F625">
            <v>0.109508082151956</v>
          </cell>
          <cell r="G625">
            <v>0.10950812598846101</v>
          </cell>
          <cell r="H625">
            <v>0.38955041081856201</v>
          </cell>
          <cell r="I625">
            <v>0.62292794610046498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4.01248846404949E-2</v>
          </cell>
          <cell r="F626">
            <v>4.01217602597152E-2</v>
          </cell>
          <cell r="G626">
            <v>4.0123150452400079E-2</v>
          </cell>
          <cell r="H626">
            <v>9.4646315444127296E-5</v>
          </cell>
          <cell r="I626">
            <v>7.020648501749665E-5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0.19680760284527513</v>
          </cell>
          <cell r="F627">
            <v>0.19679227814348099</v>
          </cell>
          <cell r="G627">
            <v>0.19679909686688088</v>
          </cell>
          <cell r="H627">
            <v>4.6422848632685028E-4</v>
          </cell>
          <cell r="I627">
            <v>3.4435413694726581E-4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0.23693248748576981</v>
          </cell>
          <cell r="F628">
            <v>0.23691403840319625</v>
          </cell>
          <cell r="G628">
            <v>0.23692224731928094</v>
          </cell>
          <cell r="H628">
            <v>5.588748017709773E-4</v>
          </cell>
          <cell r="I628">
            <v>4.1456062196476248E-4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1.2886138579981299E-2</v>
          </cell>
          <cell r="F629">
            <v>4.1115133945495002E-8</v>
          </cell>
          <cell r="G629">
            <v>7.5016513370649703E-8</v>
          </cell>
          <cell r="H629">
            <v>2.9964391757381899E-5</v>
          </cell>
          <cell r="I629">
            <v>5.9627103108610404E-7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1.2886138579981299E-2</v>
          </cell>
          <cell r="F630">
            <v>1.28861796951153E-2</v>
          </cell>
          <cell r="G630">
            <v>1.28862547116286E-2</v>
          </cell>
          <cell r="H630">
            <v>3.0328744182862999E-5</v>
          </cell>
          <cell r="I630">
            <v>2.2471801129050901E-5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0.66353081599119379</v>
          </cell>
          <cell r="F631">
            <v>0.65280796651660977</v>
          </cell>
          <cell r="G631">
            <v>0.41106228723724741</v>
          </cell>
          <cell r="H631">
            <v>6.6810913715217496E-2</v>
          </cell>
          <cell r="I631">
            <v>4.540979379345049E-2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6.7815404170478892E-8</v>
          </cell>
          <cell r="E632">
            <v>0.66355438046181736</v>
          </cell>
          <cell r="F632">
            <v>0.65283595522290971</v>
          </cell>
          <cell r="G632">
            <v>0.41108294941390244</v>
          </cell>
          <cell r="H632">
            <v>6.6815144873381069E-2</v>
          </cell>
          <cell r="I632">
            <v>4.5412418973200051E-2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4.7764220176385198E-3</v>
          </cell>
          <cell r="E633">
            <v>5.6247115890460303E-2</v>
          </cell>
          <cell r="F633">
            <v>1.5196309889591899E-5</v>
          </cell>
          <cell r="G633">
            <v>1.01573503032521E-5</v>
          </cell>
          <cell r="H633">
            <v>9.6022732238788197E-3</v>
          </cell>
          <cell r="I633">
            <v>9.6432268723776305E-6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4.7764220176385198E-3</v>
          </cell>
          <cell r="E634">
            <v>6.1018163186178767E-2</v>
          </cell>
          <cell r="F634">
            <v>6.1018165353321628E-2</v>
          </cell>
          <cell r="G634">
            <v>5.3467628185315398E-2</v>
          </cell>
          <cell r="H634">
            <v>9.6803530824471646E-3</v>
          </cell>
          <cell r="I634">
            <v>5.8506165298208802E-3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0.42667692033984289</v>
          </cell>
          <cell r="F635">
            <v>0.42653584649063581</v>
          </cell>
          <cell r="G635">
            <v>0.4266511984694013</v>
          </cell>
          <cell r="H635">
            <v>0.42664525584352969</v>
          </cell>
          <cell r="I635">
            <v>0.24665524016237853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0.42667692033984289</v>
          </cell>
          <cell r="F636">
            <v>0.42653584649063581</v>
          </cell>
          <cell r="G636">
            <v>0.4266511984694013</v>
          </cell>
          <cell r="H636">
            <v>0.42664525584352969</v>
          </cell>
          <cell r="I636">
            <v>0.24665524016237853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3.44705502602628E-2</v>
          </cell>
          <cell r="F637">
            <v>1.7660259634535202E-8</v>
          </cell>
          <cell r="G637">
            <v>2.20453832889697E-8</v>
          </cell>
          <cell r="H637">
            <v>1.54956469503835E-7</v>
          </cell>
          <cell r="I637">
            <v>4.8089989445531902E-7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3.44705502602628E-2</v>
          </cell>
          <cell r="F638">
            <v>3.4470567920522402E-2</v>
          </cell>
          <cell r="G638">
            <v>3.4470589965905699E-2</v>
          </cell>
          <cell r="H638">
            <v>3.4470810367232999E-2</v>
          </cell>
          <cell r="I638">
            <v>1.9928198201311802E-2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2.7437668996462314E-4</v>
          </cell>
          <cell r="F639">
            <v>2.7815898471096357E-4</v>
          </cell>
          <cell r="G639">
            <v>2.8094250419105724E-4</v>
          </cell>
          <cell r="H639">
            <v>2.9698784156158791E-4</v>
          </cell>
          <cell r="I639">
            <v>2.1267399374776068E-4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2.7437668996462314E-4</v>
          </cell>
          <cell r="F640">
            <v>2.7815898471096357E-4</v>
          </cell>
          <cell r="G640">
            <v>2.8094250419105724E-4</v>
          </cell>
          <cell r="H640">
            <v>2.9698784156158791E-4</v>
          </cell>
          <cell r="I640">
            <v>2.1267399374776068E-4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1.4837770389619299E-5</v>
          </cell>
          <cell r="F641">
            <v>2.12699204388375E-7</v>
          </cell>
          <cell r="G641">
            <v>1.56642463122091E-7</v>
          </cell>
          <cell r="H641">
            <v>2.2862751734118902E-6</v>
          </cell>
          <cell r="I641">
            <v>4.0576147134294798E-6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1.4837770389619299E-5</v>
          </cell>
          <cell r="F642">
            <v>1.50504695940076E-5</v>
          </cell>
          <cell r="G642">
            <v>1.5207112057129701E-5</v>
          </cell>
          <cell r="H642">
            <v>1.6088923065206599E-5</v>
          </cell>
          <cell r="I642">
            <v>1.14940977758706E-5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7.0850682918563695E-2</v>
          </cell>
          <cell r="G643">
            <v>7.0105398656536297E-2</v>
          </cell>
          <cell r="H643">
            <v>0.11052263892669</v>
          </cell>
          <cell r="I643">
            <v>3.2562775767775103E-2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2.5124355644880773E-3</v>
          </cell>
          <cell r="G644">
            <v>2.5854473263403474E-3</v>
          </cell>
          <cell r="H644">
            <v>4.3503591917952427E-3</v>
          </cell>
          <cell r="I644">
            <v>1.3510087818544979E-3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1.2562177822440382E-3</v>
          </cell>
          <cell r="G645">
            <v>1.2430035222790129E-3</v>
          </cell>
          <cell r="H645">
            <v>1.9596212575654238E-3</v>
          </cell>
          <cell r="I645">
            <v>5.7735418027969956E-4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2.5124355644880773E-3</v>
          </cell>
          <cell r="G646">
            <v>2.5854473263403474E-3</v>
          </cell>
          <cell r="H646">
            <v>4.3503591917952427E-3</v>
          </cell>
          <cell r="I646">
            <v>1.3510087818544979E-3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1.0401225169031399E-6</v>
          </cell>
          <cell r="F647">
            <v>2.0944205569214101E-4</v>
          </cell>
          <cell r="G647">
            <v>1.9317053681498999E-6</v>
          </cell>
          <cell r="H647">
            <v>8.1326894439331298E-7</v>
          </cell>
          <cell r="I647">
            <v>1.90262535571802E-7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1.0401225169031399E-6</v>
          </cell>
          <cell r="F648">
            <v>2.1044793843738352E-4</v>
          </cell>
          <cell r="G648">
            <v>2.1226092192108199E-4</v>
          </cell>
          <cell r="H648">
            <v>3.5240133298820929E-4</v>
          </cell>
          <cell r="I648">
            <v>1.3318990118294457E-4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7.5529584673318694E-4</v>
          </cell>
          <cell r="H649">
            <v>5.5797092234766599E-4</v>
          </cell>
          <cell r="I649">
            <v>1.1029635447260142E-4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1.4511336935448105E-4</v>
          </cell>
          <cell r="H650">
            <v>5.5786883069756054E-4</v>
          </cell>
          <cell r="I650">
            <v>1.1042293743615548E-4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9.0040921608766763E-4</v>
          </cell>
          <cell r="H651">
            <v>1.1158397530452266E-3</v>
          </cell>
          <cell r="I651">
            <v>2.2071929190875696E-4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0.27097538908252694</v>
          </cell>
          <cell r="F652">
            <v>0.27087538896716712</v>
          </cell>
          <cell r="G652">
            <v>0.27095278853486643</v>
          </cell>
          <cell r="H652">
            <v>0.27095044139324642</v>
          </cell>
          <cell r="I652">
            <v>0.1566405213945519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0.27097538908252694</v>
          </cell>
          <cell r="F653">
            <v>0.27087538896716712</v>
          </cell>
          <cell r="G653">
            <v>0.27095278853486643</v>
          </cell>
          <cell r="H653">
            <v>0.27095044139324642</v>
          </cell>
          <cell r="I653">
            <v>0.1566405213945519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2.1891752033932E-2</v>
          </cell>
          <cell r="G654">
            <v>1.1735897872953699E-8</v>
          </cell>
          <cell r="H654">
            <v>3.4555566401794998E-8</v>
          </cell>
          <cell r="I654">
            <v>6.6191849307246295E-8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2.1891752033932E-2</v>
          </cell>
          <cell r="F655">
            <v>2.1891752033932E-2</v>
          </cell>
          <cell r="G655">
            <v>2.1891763769829799E-2</v>
          </cell>
          <cell r="H655">
            <v>2.1891822564200199E-2</v>
          </cell>
          <cell r="I655">
            <v>1.2655781230560201E-2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6.5353908209198083E-5</v>
          </cell>
          <cell r="G656">
            <v>6.8995270092236783E-5</v>
          </cell>
          <cell r="H656">
            <v>7.3869705889028064E-5</v>
          </cell>
          <cell r="I656">
            <v>7.5888733676067168E-5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6.5353908209198083E-5</v>
          </cell>
          <cell r="G657">
            <v>6.8995270092236783E-5</v>
          </cell>
          <cell r="H657">
            <v>7.3869705889028064E-5</v>
          </cell>
          <cell r="I657">
            <v>7.5888733676067168E-5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2.03668371245574E-8</v>
          </cell>
          <cell r="F658">
            <v>5.8161211806275797E-6</v>
          </cell>
          <cell r="G658">
            <v>6.9832028496809396E-8</v>
          </cell>
          <cell r="H658">
            <v>5.6030534903018699E-8</v>
          </cell>
          <cell r="I658">
            <v>2.5376139493351299E-8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2.03668371245574E-8</v>
          </cell>
          <cell r="F659">
            <v>5.8364880177521398E-6</v>
          </cell>
          <cell r="G659">
            <v>5.9063200462489504E-6</v>
          </cell>
          <cell r="H659">
            <v>6.4044666782075899E-6</v>
          </cell>
          <cell r="I659">
            <v>6.4298428177009397E-6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0.17038946541913877</v>
          </cell>
          <cell r="E660">
            <v>0.66791814156364038</v>
          </cell>
          <cell r="F660">
            <v>1.1218254728600281</v>
          </cell>
          <cell r="G660">
            <v>1.4985100688130588</v>
          </cell>
          <cell r="H660">
            <v>1.9501495041913504</v>
          </cell>
          <cell r="I660">
            <v>2.407651000983305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0.69209376036670933</v>
          </cell>
          <cell r="E661">
            <v>0.61966651117770122</v>
          </cell>
          <cell r="F661">
            <v>0.98131988934888081</v>
          </cell>
          <cell r="G661">
            <v>1.2000184943612742</v>
          </cell>
          <cell r="H661">
            <v>1.6764503092268666</v>
          </cell>
          <cell r="I661">
            <v>2.4661968626601953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1.2875826241418684</v>
          </cell>
          <cell r="F662">
            <v>2.10314536220891</v>
          </cell>
          <cell r="G662">
            <v>2.6985285631743339</v>
          </cell>
          <cell r="H662">
            <v>3.6265998134182178</v>
          </cell>
          <cell r="I662">
            <v>4.8738478636434985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0.23672340834955719</v>
          </cell>
          <cell r="F663">
            <v>0.2367305102707421</v>
          </cell>
          <cell r="G663">
            <v>0.23671861648678824</v>
          </cell>
          <cell r="H663">
            <v>3.4082595984142309E-4</v>
          </cell>
          <cell r="I663">
            <v>2.4677413347976018E-4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4.127927191568459E-2</v>
          </cell>
          <cell r="F664">
            <v>4.1280510332019404E-2</v>
          </cell>
          <cell r="G664">
            <v>4.1278436321910424E-2</v>
          </cell>
          <cell r="H664">
            <v>5.9432430321564497E-5</v>
          </cell>
          <cell r="I664">
            <v>4.3031893756051212E-5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0.27800268026524166</v>
          </cell>
          <cell r="F665">
            <v>0.27801102060276173</v>
          </cell>
          <cell r="G665">
            <v>0.2779970528086983</v>
          </cell>
          <cell r="H665">
            <v>4.0025839016298765E-4</v>
          </cell>
          <cell r="I665">
            <v>2.8980602723581162E-4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1.34768384740466E-6</v>
          </cell>
          <cell r="G666">
            <v>3.6756475432566899E-8</v>
          </cell>
          <cell r="H666">
            <v>2.12046320207225E-5</v>
          </cell>
          <cell r="I666">
            <v>9.6032001957682303E-8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1.5120189476106299E-2</v>
          </cell>
          <cell r="G667">
            <v>1.5120226232581699E-2</v>
          </cell>
          <cell r="H667">
            <v>2.1588915113670101E-5</v>
          </cell>
          <cell r="I667">
            <v>1.5535904418916101E-5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2.862655235752759E-2</v>
          </cell>
          <cell r="F668">
            <v>9.8075570397196346E-2</v>
          </cell>
          <cell r="G668">
            <v>0.17306082970565001</v>
          </cell>
          <cell r="H668">
            <v>0.26878537386126444</v>
          </cell>
          <cell r="I668">
            <v>0.48270526284701815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2.8627966849992723E-2</v>
          </cell>
          <cell r="F669">
            <v>9.8080065735734703E-2</v>
          </cell>
          <cell r="G669">
            <v>0.17306985546625708</v>
          </cell>
          <cell r="H669">
            <v>0.26880181715441426</v>
          </cell>
          <cell r="I669">
            <v>0.48272900129067658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3.3134852655211598E-5</v>
          </cell>
          <cell r="E670">
            <v>3.1183753823373198E-3</v>
          </cell>
          <cell r="F670">
            <v>6.887188209442E-3</v>
          </cell>
          <cell r="G670">
            <v>1.0701195989169399E-2</v>
          </cell>
          <cell r="H670">
            <v>1.9393835782160199E-2</v>
          </cell>
          <cell r="I670">
            <v>3.8151655214072801E-2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3.3134852655211598E-5</v>
          </cell>
          <cell r="E671">
            <v>3.1492400938699888E-3</v>
          </cell>
          <cell r="F671">
            <v>1.0031304005291092E-2</v>
          </cell>
          <cell r="G671">
            <v>2.072308103678883E-2</v>
          </cell>
          <cell r="H671">
            <v>3.799959157371096E-2</v>
          </cell>
          <cell r="I671">
            <v>5.6482912329586063E-2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1.371121974552288E-2</v>
          </cell>
          <cell r="G672">
            <v>1.3712858379410791E-2</v>
          </cell>
          <cell r="H672">
            <v>1.3715549075893656E-2</v>
          </cell>
          <cell r="I672">
            <v>1.3715051926517735E-2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1.371121974552288E-2</v>
          </cell>
          <cell r="G673">
            <v>1.3712858379410791E-2</v>
          </cell>
          <cell r="H673">
            <v>1.3715549075893656E-2</v>
          </cell>
          <cell r="I673">
            <v>1.3715051926517735E-2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4.5254043104303198E-5</v>
          </cell>
          <cell r="G674">
            <v>2.3797709725116001E-7</v>
          </cell>
          <cell r="H674">
            <v>1.0344150098761701E-3</v>
          </cell>
          <cell r="I674">
            <v>8.3961883173634005E-4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1.9912661997753601E-3</v>
          </cell>
          <cell r="G675">
            <v>1.9915041768726102E-3</v>
          </cell>
          <cell r="H675">
            <v>1.99176404048085E-3</v>
          </cell>
          <cell r="I675">
            <v>1.9918227434401899E-3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1.2957575140737876</v>
          </cell>
          <cell r="E676">
            <v>1.4868852598387206</v>
          </cell>
          <cell r="F676">
            <v>1.4868853806197804</v>
          </cell>
          <cell r="G676">
            <v>1.4868855237249476</v>
          </cell>
          <cell r="H676">
            <v>1.486886379381233</v>
          </cell>
          <cell r="I676">
            <v>1.4868866898194748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1.4397305711930974</v>
          </cell>
          <cell r="E677">
            <v>1.6520947331541334</v>
          </cell>
          <cell r="F677">
            <v>1.6520948673553122</v>
          </cell>
          <cell r="G677">
            <v>1.6520950263610512</v>
          </cell>
          <cell r="H677">
            <v>1.6520959770902586</v>
          </cell>
          <cell r="I677">
            <v>1.6520963220216374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1.54619198743754E-2</v>
          </cell>
          <cell r="F678">
            <v>2.9104525448337401E-7</v>
          </cell>
          <cell r="G678">
            <v>2.6932512991973501E-7</v>
          </cell>
          <cell r="H678">
            <v>3.5071101490864703E-2</v>
          </cell>
          <cell r="I678">
            <v>5.8816573397209998E-2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0.12014303026915876</v>
          </cell>
          <cell r="F679">
            <v>0.12014322710147018</v>
          </cell>
          <cell r="G679">
            <v>0.1201433587586969</v>
          </cell>
          <cell r="H679">
            <v>0.12034177187944443</v>
          </cell>
          <cell r="I679">
            <v>0.12033776081414438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4.0878654334400191E-4</v>
          </cell>
          <cell r="F680">
            <v>4.0864757936973453E-4</v>
          </cell>
          <cell r="G680">
            <v>4.0869777969437907E-4</v>
          </cell>
          <cell r="H680">
            <v>4.0897718494151792E-4</v>
          </cell>
          <cell r="I680">
            <v>2.3762855447758796E-4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4.0878654334400191E-4</v>
          </cell>
          <cell r="F681">
            <v>4.0864757936973453E-4</v>
          </cell>
          <cell r="G681">
            <v>4.0869777969437907E-4</v>
          </cell>
          <cell r="H681">
            <v>4.0897718494151792E-4</v>
          </cell>
          <cell r="I681">
            <v>2.3762855447758796E-4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3.2899056328312502E-5</v>
          </cell>
          <cell r="H682">
            <v>1.8569954285018999E-8</v>
          </cell>
          <cell r="I682">
            <v>3.27973008178309E-8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3.2899056328312502E-5</v>
          </cell>
          <cell r="F683">
            <v>3.2899056328312502E-5</v>
          </cell>
          <cell r="G683">
            <v>3.2899056328312502E-5</v>
          </cell>
          <cell r="H683">
            <v>3.2934157379923201E-5</v>
          </cell>
          <cell r="I683">
            <v>1.9086876865843201E-5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0.16979297962436732</v>
          </cell>
          <cell r="E684">
            <v>0.19483767359672591</v>
          </cell>
          <cell r="F684">
            <v>0.12894133117846288</v>
          </cell>
          <cell r="G684">
            <v>0.13423960097267343</v>
          </cell>
          <cell r="H684">
            <v>0.15076482010284076</v>
          </cell>
          <cell r="I684">
            <v>0.15509189431658021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0.27166876739898788</v>
          </cell>
          <cell r="E685">
            <v>0.31174027775476143</v>
          </cell>
          <cell r="F685">
            <v>0.20630612988554045</v>
          </cell>
          <cell r="G685">
            <v>0.21478336155627747</v>
          </cell>
          <cell r="H685">
            <v>0.24122371216454513</v>
          </cell>
          <cell r="I685">
            <v>0.24814703090652826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1.9515313624979E-3</v>
          </cell>
          <cell r="F686">
            <v>1.8785129341481301E-7</v>
          </cell>
          <cell r="G686">
            <v>1.78803018305122E-7</v>
          </cell>
          <cell r="H686">
            <v>4.8084011693967496E-3</v>
          </cell>
          <cell r="I686">
            <v>4.7863161226053101E-3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1.3192595843742187E-2</v>
          </cell>
          <cell r="F687">
            <v>1.3191216726499149E-2</v>
          </cell>
          <cell r="G687">
            <v>1.3190511690342731E-2</v>
          </cell>
          <cell r="H687">
            <v>1.0313666438131043E-2</v>
          </cell>
          <cell r="I687">
            <v>1.0604488477992164E-2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7.5296563821357299E-2</v>
          </cell>
          <cell r="F688">
            <v>7.529157045318817E-2</v>
          </cell>
          <cell r="G688">
            <v>7.5293039708559995E-2</v>
          </cell>
          <cell r="H688">
            <v>5.2036327008077485E-5</v>
          </cell>
          <cell r="I688">
            <v>3.8739834977352887E-5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0.29072159408448855</v>
          </cell>
          <cell r="F689">
            <v>0.29070231458645651</v>
          </cell>
          <cell r="G689">
            <v>0.29070798741191023</v>
          </cell>
          <cell r="H689">
            <v>2.0091333747953885E-4</v>
          </cell>
          <cell r="I689">
            <v>1.4957530606451826E-4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0.36601815790584574</v>
          </cell>
          <cell r="F690">
            <v>0.3659938850396447</v>
          </cell>
          <cell r="G690">
            <v>0.36600102712047017</v>
          </cell>
          <cell r="H690">
            <v>2.5294966448761601E-4</v>
          </cell>
          <cell r="I690">
            <v>1.8831514104187107E-4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1.9906174592426901E-2</v>
          </cell>
          <cell r="F691">
            <v>1.7813799822413401E-8</v>
          </cell>
          <cell r="G691">
            <v>3.5552968984982199E-8</v>
          </cell>
          <cell r="H691">
            <v>1.3533770556245E-5</v>
          </cell>
          <cell r="I691">
            <v>2.8874211505581701E-7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1.9906174592426901E-2</v>
          </cell>
          <cell r="F692">
            <v>1.9906192406226701E-2</v>
          </cell>
          <cell r="G692">
            <v>1.9906227959195701E-2</v>
          </cell>
          <cell r="H692">
            <v>1.36851604760167E-5</v>
          </cell>
          <cell r="I692">
            <v>1.01630843626932E-5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1.5196030977437353E-4</v>
          </cell>
          <cell r="H693">
            <v>4.2377636440214664E-4</v>
          </cell>
          <cell r="I693">
            <v>3.2120577119456044E-4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1.5172875080369592E-4</v>
          </cell>
          <cell r="H694">
            <v>4.2402082966448175E-4</v>
          </cell>
          <cell r="I694">
            <v>3.2363598148196792E-4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3.0368906057806931E-4</v>
          </cell>
          <cell r="H695">
            <v>8.4779719406662872E-4</v>
          </cell>
          <cell r="I695">
            <v>6.4484175267652847E-4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2.1736840087935266E-3</v>
          </cell>
          <cell r="I696">
            <v>2.2886290048625495E-3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2.1736840087935266E-3</v>
          </cell>
          <cell r="I697">
            <v>2.2886290048625495E-3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2.2086962299010601E-4</v>
          </cell>
          <cell r="I698">
            <v>1.08167979597132E-4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2.2095891361109099E-4</v>
          </cell>
          <cell r="I699">
            <v>1.8382051823165601E-4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1.3235064738839709E-4</v>
          </cell>
          <cell r="H700">
            <v>2.3386793078932874E-4</v>
          </cell>
          <cell r="I700">
            <v>1.8915579715251271E-4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1.1395784220925001E-4</v>
          </cell>
          <cell r="H701">
            <v>1.9157031037626422E-4</v>
          </cell>
          <cell r="I701">
            <v>1.4740647744998861E-4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1.3906390775307501E-5</v>
          </cell>
          <cell r="H702">
            <v>4.0440432729512901E-7</v>
          </cell>
          <cell r="I702">
            <v>1.6900783913848401E-7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1.3906390775307501E-5</v>
          </cell>
          <cell r="H703">
            <v>2.4623715439068704E-5</v>
          </cell>
          <cell r="I703">
            <v>1.9843015526902019E-5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1.3170397265113394</v>
          </cell>
          <cell r="E704">
            <v>1.4633772751990262</v>
          </cell>
          <cell r="F704">
            <v>1.3717501196448949</v>
          </cell>
          <cell r="G704">
            <v>1.4740071144776821</v>
          </cell>
          <cell r="H704">
            <v>1.4952619493211121</v>
          </cell>
          <cell r="I704">
            <v>1.4959410142643783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1.7104412032614797</v>
          </cell>
          <cell r="E705">
            <v>1.8955664186515875</v>
          </cell>
          <cell r="F705">
            <v>1.7700001543805099</v>
          </cell>
          <cell r="G705">
            <v>1.8897527108688217</v>
          </cell>
          <cell r="H705">
            <v>1.8927366447102694</v>
          </cell>
          <cell r="I705">
            <v>1.8935962205878203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3.54263989968822E-2</v>
          </cell>
          <cell r="F706">
            <v>2.2343357068431598E-2</v>
          </cell>
          <cell r="G706">
            <v>2.3611326534631698E-2</v>
          </cell>
          <cell r="H706">
            <v>2.15014213357986E-2</v>
          </cell>
          <cell r="I706">
            <v>5.1354359066543502E-2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0.16396377752952815</v>
          </cell>
          <cell r="F707">
            <v>0.11809283361149181</v>
          </cell>
          <cell r="G707">
            <v>0.11453475747910749</v>
          </cell>
          <cell r="H707">
            <v>0.13389352609079996</v>
          </cell>
          <cell r="I707">
            <v>0.15576518010530802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3.4336661784726869E-4</v>
          </cell>
          <cell r="F708">
            <v>3.4323779591115169E-4</v>
          </cell>
          <cell r="G708">
            <v>3.4328638966385418E-4</v>
          </cell>
          <cell r="H708">
            <v>3.4355968378266971E-4</v>
          </cell>
          <cell r="I708">
            <v>1.9979245241357645E-4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3.4336661784726869E-4</v>
          </cell>
          <cell r="F709">
            <v>3.4323779591115169E-4</v>
          </cell>
          <cell r="G709">
            <v>3.4328638966385418E-4</v>
          </cell>
          <cell r="H709">
            <v>3.4355968378266971E-4</v>
          </cell>
          <cell r="I709">
            <v>1.9979245241357645E-4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2.76120989140802E-5</v>
          </cell>
          <cell r="H710">
            <v>1.8081877753852199E-8</v>
          </cell>
          <cell r="I710">
            <v>3.1560376783959598E-8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2.76120989140802E-5</v>
          </cell>
          <cell r="F711">
            <v>2.76120989140802E-5</v>
          </cell>
          <cell r="G711">
            <v>2.76120989140802E-5</v>
          </cell>
          <cell r="H711">
            <v>2.76467221711349E-5</v>
          </cell>
          <cell r="I711">
            <v>1.6028766594166001E-5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1.8817226153719459E-5</v>
          </cell>
          <cell r="F712">
            <v>1.8844099611091624E-5</v>
          </cell>
          <cell r="G712">
            <v>1.889275466652403E-5</v>
          </cell>
          <cell r="H712">
            <v>1.1681236791009874E-5</v>
          </cell>
          <cell r="I712">
            <v>6.7523959246966541E-6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1.0931805893672791E-4</v>
          </cell>
          <cell r="F713">
            <v>1.0947405135100673E-4</v>
          </cell>
          <cell r="G713">
            <v>1.09756738838541E-4</v>
          </cell>
          <cell r="H713">
            <v>6.8612558975269798E-5</v>
          </cell>
          <cell r="I713">
            <v>4.3505504446872699E-5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1.2815302985869453E-4</v>
          </cell>
          <cell r="F714">
            <v>1.2833589900876236E-4</v>
          </cell>
          <cell r="G714">
            <v>1.2866729217822585E-4</v>
          </cell>
          <cell r="H714">
            <v>8.0434169839481383E-5</v>
          </cell>
          <cell r="I714">
            <v>5.1001291686166968E-5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6.8806466426866204E-6</v>
          </cell>
          <cell r="F715">
            <v>1.7508116696578301E-8</v>
          </cell>
          <cell r="G715">
            <v>2.3597966957283199E-8</v>
          </cell>
          <cell r="H715">
            <v>2.08033819149667E-6</v>
          </cell>
          <cell r="I715">
            <v>2.5069385026033099E-7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6.8806466426866204E-6</v>
          </cell>
          <cell r="F716">
            <v>6.8981547593831996E-6</v>
          </cell>
          <cell r="G716">
            <v>6.9217527263404803E-6</v>
          </cell>
          <cell r="H716">
            <v>4.2965072627486701E-6</v>
          </cell>
          <cell r="I716">
            <v>2.6897635016918499E-6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1.8770714839823803</v>
          </cell>
          <cell r="E717">
            <v>2.160083427280397</v>
          </cell>
          <cell r="F717">
            <v>2.1218002395647386</v>
          </cell>
          <cell r="G717">
            <v>2.2235274311043129</v>
          </cell>
          <cell r="H717">
            <v>2.2087181355092791</v>
          </cell>
          <cell r="I717">
            <v>2.2268630266164013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1.8770714839823803</v>
          </cell>
          <cell r="E718">
            <v>2.160083427280397</v>
          </cell>
          <cell r="F718">
            <v>2.1218002395647386</v>
          </cell>
          <cell r="G718">
            <v>2.2235274311043129</v>
          </cell>
          <cell r="H718">
            <v>2.2087181355092791</v>
          </cell>
          <cell r="I718">
            <v>2.2268630266164013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2.0856349822026465</v>
          </cell>
          <cell r="E719">
            <v>2.4000926969782164</v>
          </cell>
          <cell r="F719">
            <v>2.3575558217385986</v>
          </cell>
          <cell r="G719">
            <v>2.4705860345603461</v>
          </cell>
          <cell r="H719">
            <v>2.4541312616769746</v>
          </cell>
          <cell r="I719">
            <v>2.4742922517959984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1.51532231885558E-4</v>
          </cell>
          <cell r="E720">
            <v>2.29372450577261E-2</v>
          </cell>
          <cell r="F720">
            <v>2.1832223109516999E-6</v>
          </cell>
          <cell r="G720">
            <v>8.6630828986973309E-3</v>
          </cell>
          <cell r="H720">
            <v>3.6785489248159303E-2</v>
          </cell>
          <cell r="I720">
            <v>0.10381518416206099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0.15066240035607956</v>
          </cell>
          <cell r="E721">
            <v>0.17359957451397809</v>
          </cell>
          <cell r="F721">
            <v>0.17360115200647855</v>
          </cell>
          <cell r="G721">
            <v>0.18226368935616363</v>
          </cell>
          <cell r="H721">
            <v>0.18420257892134731</v>
          </cell>
          <cell r="I721">
            <v>0.19036476903885943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1.1081324646540398</v>
          </cell>
          <cell r="E722">
            <v>1.4007947421418014</v>
          </cell>
          <cell r="F722">
            <v>2.3976985615909028</v>
          </cell>
          <cell r="G722">
            <v>3.8613871719650028</v>
          </cell>
          <cell r="H722">
            <v>3.8639916461078907</v>
          </cell>
          <cell r="I722">
            <v>6.1623008961615451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0.35966880638755255</v>
          </cell>
          <cell r="E723">
            <v>0.45106354450162622</v>
          </cell>
          <cell r="F723">
            <v>0.76302152577520843</v>
          </cell>
          <cell r="G723">
            <v>1.2052647973870483</v>
          </cell>
          <cell r="H723">
            <v>1.1615601767603916</v>
          </cell>
          <cell r="I723">
            <v>1.7865161432749692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1.1081324646540398</v>
          </cell>
          <cell r="E724">
            <v>1.4007947421418014</v>
          </cell>
          <cell r="F724">
            <v>2.3976985615909028</v>
          </cell>
          <cell r="G724">
            <v>3.8613871719650028</v>
          </cell>
          <cell r="H724">
            <v>3.8639916461078907</v>
          </cell>
          <cell r="I724">
            <v>6.1623008961615451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1.59848014857077E-2</v>
          </cell>
          <cell r="F725">
            <v>5.4197059500988902E-2</v>
          </cell>
          <cell r="G725">
            <v>7.9577931626850104E-2</v>
          </cell>
          <cell r="H725">
            <v>9.4600155513565196E-2</v>
          </cell>
          <cell r="I725">
            <v>0.24980295392547799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7.6247815278143935E-2</v>
          </cell>
          <cell r="F726">
            <v>0.13044457106430707</v>
          </cell>
          <cell r="G726">
            <v>0.21002202425221606</v>
          </cell>
          <cell r="H726">
            <v>0.21119456432046513</v>
          </cell>
          <cell r="I726">
            <v>0.34072578283283866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3.1295931777539157E-5</v>
          </cell>
          <cell r="F727">
            <v>3.1257326534772538E-5</v>
          </cell>
          <cell r="G727">
            <v>3.1270900917950848E-5</v>
          </cell>
          <cell r="H727">
            <v>3.1454108017934198E-5</v>
          </cell>
          <cell r="I727">
            <v>1.9107506506785263E-5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3.1295931777539157E-5</v>
          </cell>
          <cell r="F728">
            <v>3.1257326534772538E-5</v>
          </cell>
          <cell r="G728">
            <v>3.1270900917950848E-5</v>
          </cell>
          <cell r="H728">
            <v>3.1454108017934198E-5</v>
          </cell>
          <cell r="I728">
            <v>1.9107506506785263E-5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2.39245385689099E-6</v>
          </cell>
          <cell r="H729">
            <v>1.0932136690487E-8</v>
          </cell>
          <cell r="I729">
            <v>1.5275778780228801E-8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2.39245385689099E-6</v>
          </cell>
          <cell r="F730">
            <v>2.39245385689099E-6</v>
          </cell>
          <cell r="G730">
            <v>2.39245385689099E-6</v>
          </cell>
          <cell r="H730">
            <v>2.4197792262884401E-6</v>
          </cell>
          <cell r="I730">
            <v>1.42568119899929E-6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4.7439197422766091</v>
          </cell>
          <cell r="E731">
            <v>3.6877672308554792</v>
          </cell>
          <cell r="F731">
            <v>3.1445391816173398</v>
          </cell>
          <cell r="G731">
            <v>3.1103742149769391</v>
          </cell>
          <cell r="H731">
            <v>2.3498300884513994</v>
          </cell>
          <cell r="I731">
            <v>0.99329803957844953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4.7439197422766091</v>
          </cell>
          <cell r="E732">
            <v>3.6877672308554792</v>
          </cell>
          <cell r="F732">
            <v>3.1445391816173398</v>
          </cell>
          <cell r="G732">
            <v>3.1103742149769391</v>
          </cell>
          <cell r="H732">
            <v>2.3498300884513994</v>
          </cell>
          <cell r="I732">
            <v>0.99329803957844953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6.5887774198286193</v>
          </cell>
          <cell r="E733">
            <v>5.1218989317437202</v>
          </cell>
          <cell r="F733">
            <v>4.3674155300240818</v>
          </cell>
          <cell r="G733">
            <v>4.3199641874679724</v>
          </cell>
          <cell r="H733">
            <v>3.2636529006269419</v>
          </cell>
          <cell r="I733">
            <v>1.3795806105256259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3.6372134962830898E-7</v>
          </cell>
          <cell r="E734">
            <v>2.95352118982808E-7</v>
          </cell>
          <cell r="F734">
            <v>2.9393781693534001E-7</v>
          </cell>
          <cell r="G734">
            <v>2.8106916684039799E-7</v>
          </cell>
          <cell r="H734">
            <v>3.5386700221712197E-2</v>
          </cell>
          <cell r="I734">
            <v>7.7044761817307602E-8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0.33507214267634267</v>
          </cell>
          <cell r="E735">
            <v>0.3350612270618693</v>
          </cell>
          <cell r="F735">
            <v>0.33505359269981616</v>
          </cell>
          <cell r="G735">
            <v>0.33505113532440395</v>
          </cell>
          <cell r="H735">
            <v>0.16623654618429085</v>
          </cell>
          <cell r="I735">
            <v>8.102299301481751E-2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7.8359233413709425E-6</v>
          </cell>
          <cell r="F736">
            <v>7.8118861654031108E-6</v>
          </cell>
          <cell r="G736">
            <v>7.7856022810234456E-6</v>
          </cell>
          <cell r="H736">
            <v>7.7847855361621039E-6</v>
          </cell>
          <cell r="I736">
            <v>4.9495731058462987E-6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7.8359233413709425E-6</v>
          </cell>
          <cell r="F737">
            <v>7.8118861654031108E-6</v>
          </cell>
          <cell r="G737">
            <v>7.7856022810234456E-6</v>
          </cell>
          <cell r="H737">
            <v>7.7847855361621039E-6</v>
          </cell>
          <cell r="I737">
            <v>4.9495731058462987E-6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5.1671043477529297E-7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5.1671043477529297E-7</v>
          </cell>
          <cell r="F739">
            <v>5.1671043477529297E-7</v>
          </cell>
          <cell r="G739">
            <v>5.1671043477529297E-7</v>
          </cell>
          <cell r="H739">
            <v>5.1671043477529297E-7</v>
          </cell>
          <cell r="I739">
            <v>2.9871083713094798E-7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2.7269018829804291E-6</v>
          </cell>
          <cell r="F740">
            <v>1.1210308378613323E-5</v>
          </cell>
          <cell r="G740">
            <v>6.2057135547677174E-5</v>
          </cell>
          <cell r="H740">
            <v>6.8846741529001874E-4</v>
          </cell>
          <cell r="I740">
            <v>1.0462003115509614E-5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3.9374220341446553E-7</v>
          </cell>
          <cell r="G741">
            <v>1.309253043200337E-6</v>
          </cell>
          <cell r="H741">
            <v>4.1848082077499714E-6</v>
          </cell>
          <cell r="I741">
            <v>2.1315024784891375E-6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9.1012056194426515E-4</v>
          </cell>
          <cell r="F742">
            <v>1.6630163175713833E-3</v>
          </cell>
          <cell r="G742">
            <v>1.7223721599273782E-3</v>
          </cell>
          <cell r="H742">
            <v>1.5352813939184162E-3</v>
          </cell>
          <cell r="I742">
            <v>9.1714979444940169E-4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9.1461779292537255E-4</v>
          </cell>
          <cell r="F743">
            <v>1.6765134178566665E-3</v>
          </cell>
          <cell r="G743">
            <v>1.7873112951709593E-3</v>
          </cell>
          <cell r="H743">
            <v>2.2284877400258261E-3</v>
          </cell>
          <cell r="I743">
            <v>9.3104202878650322E-4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2267.7887067189999</v>
          </cell>
          <cell r="E744">
            <v>2010.0567984331799</v>
          </cell>
          <cell r="F744">
            <v>1939.16336783559</v>
          </cell>
          <cell r="G744">
            <v>1369.8941365118701</v>
          </cell>
          <cell r="H744">
            <v>449.64987018392497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30.256634904290866</v>
          </cell>
          <cell r="E745">
            <v>26.817998743397201</v>
          </cell>
          <cell r="F745">
            <v>25.872246662533762</v>
          </cell>
          <cell r="G745">
            <v>18.277160130112211</v>
          </cell>
          <cell r="H745">
            <v>5.999642615378284</v>
          </cell>
          <cell r="I745">
            <v>0.87197303143740545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30.770538761451814</v>
          </cell>
          <cell r="E746">
            <v>27.273497943462402</v>
          </cell>
          <cell r="F746">
            <v>26.311578939424493</v>
          </cell>
          <cell r="G746">
            <v>18.58743740178922</v>
          </cell>
          <cell r="H746">
            <v>6.1010837202703572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1.0382589304065163E-4</v>
          </cell>
          <cell r="G747">
            <v>1.5756589965587801E-4</v>
          </cell>
          <cell r="H747">
            <v>4.6227532559183675E-4</v>
          </cell>
          <cell r="I747">
            <v>0.8867822630160731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9.2702180331381197</v>
          </cell>
          <cell r="E748">
            <v>9.27018925884569</v>
          </cell>
          <cell r="F748">
            <v>9.2385249391549795E-2</v>
          </cell>
          <cell r="G748">
            <v>4.5567058875370499E-2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0.10000235202953738</v>
          </cell>
          <cell r="E749">
            <v>0.10000204162724592</v>
          </cell>
          <cell r="F749">
            <v>9.9660463205555427E-4</v>
          </cell>
          <cell r="G749">
            <v>4.9155403317551805E-4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0.10000235202953738</v>
          </cell>
          <cell r="E750">
            <v>0.10000204162724592</v>
          </cell>
          <cell r="F750">
            <v>9.9660463205555427E-4</v>
          </cell>
          <cell r="G750">
            <v>4.9155403317551805E-4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3.2498780612229256E-4</v>
          </cell>
          <cell r="H751">
            <v>4.6166067573083844E-4</v>
          </cell>
          <cell r="I751">
            <v>1.3966387996277376E-4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3.2470006383574694E-4</v>
          </cell>
          <cell r="H752">
            <v>4.604160101215972E-4</v>
          </cell>
          <cell r="I752">
            <v>1.3963645255489753E-4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6.4968786995803956E-4</v>
          </cell>
          <cell r="H753">
            <v>9.2207668585243493E-4</v>
          </cell>
          <cell r="I753">
            <v>2.7930033251767123E-4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4.6999252531503971E-7</v>
          </cell>
          <cell r="E754">
            <v>4.9788183533868421E-7</v>
          </cell>
          <cell r="F754">
            <v>5.9912058745232824E-2</v>
          </cell>
          <cell r="G754">
            <v>5.6730100007495281E-2</v>
          </cell>
          <cell r="H754">
            <v>0.10436697436121165</v>
          </cell>
          <cell r="I754">
            <v>9.1396718202274338E-2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5.9915335526668848E-2</v>
          </cell>
          <cell r="G755">
            <v>5.6732709681783539E-2</v>
          </cell>
          <cell r="H755">
            <v>0.10437420930023161</v>
          </cell>
          <cell r="I755">
            <v>9.1401620116570229E-2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3.30650026097271E-3</v>
          </cell>
          <cell r="E756">
            <v>7.8537641427855395E-3</v>
          </cell>
          <cell r="F756">
            <v>5.9936478484103895E-8</v>
          </cell>
          <cell r="G756">
            <v>3.4024166511715302E-8</v>
          </cell>
          <cell r="H756">
            <v>9.6855786919896707E-3</v>
          </cell>
          <cell r="I756">
            <v>5.0790508249698701E-3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3.30650026097271E-3</v>
          </cell>
          <cell r="E757">
            <v>1.11602644037582E-2</v>
          </cell>
          <cell r="F757">
            <v>1.1160324340236699E-2</v>
          </cell>
          <cell r="G757">
            <v>1.1160358364403201E-2</v>
          </cell>
          <cell r="H757">
            <v>1.5603948081758299E-2</v>
          </cell>
          <cell r="I757">
            <v>1.46116242563248E-2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7.1200017865154441</v>
          </cell>
          <cell r="E758">
            <v>7.6289076134071383</v>
          </cell>
          <cell r="F758">
            <v>7.3111261478062266</v>
          </cell>
          <cell r="G758">
            <v>8.3957409721892606</v>
          </cell>
          <cell r="H758">
            <v>10.367980840841176</v>
          </cell>
          <cell r="I758">
            <v>13.667560343103434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7.7403376327097932</v>
          </cell>
          <cell r="E759">
            <v>8.2914026328150481</v>
          </cell>
          <cell r="F759">
            <v>7.9428937635635961</v>
          </cell>
          <cell r="G759">
            <v>9.1152454822116749</v>
          </cell>
          <cell r="H759">
            <v>11.241747021073504</v>
          </cell>
          <cell r="I759">
            <v>14.799997848601199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0.79547241665400503</v>
          </cell>
          <cell r="E760">
            <v>1.85576302294199E-8</v>
          </cell>
          <cell r="F760">
            <v>2.1242284908305002E-8</v>
          </cell>
          <cell r="G760">
            <v>2.45608658431011E-8</v>
          </cell>
          <cell r="H760">
            <v>4.67996163069315E-8</v>
          </cell>
          <cell r="I760">
            <v>6.8229999533579199E-8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0.79547241665400503</v>
          </cell>
          <cell r="E761">
            <v>0.79547243521163502</v>
          </cell>
          <cell r="F761">
            <v>0.79547245645391995</v>
          </cell>
          <cell r="G761">
            <v>0.79547248101478596</v>
          </cell>
          <cell r="H761">
            <v>0.79547256504810804</v>
          </cell>
          <cell r="I761">
            <v>0.79547263327810802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7.9367977254032255E-4</v>
          </cell>
          <cell r="H762">
            <v>1.7225458587386748</v>
          </cell>
          <cell r="I762">
            <v>10.759517347099711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7.9972633300985304E-4</v>
          </cell>
          <cell r="H763">
            <v>1.7356688814699535</v>
          </cell>
          <cell r="I763">
            <v>10.841487525140117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1.07595121277926E-4</v>
          </cell>
          <cell r="H764">
            <v>2.4919540957646801E-5</v>
          </cell>
          <cell r="I764">
            <v>0.37200048680150199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1.07595121277926E-4</v>
          </cell>
          <cell r="H765">
            <v>9.0209188317842706E-2</v>
          </cell>
          <cell r="I765">
            <v>0.46220967511934502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1.0896417990618166E-3</v>
          </cell>
          <cell r="H766">
            <v>1.8529114645776962E-3</v>
          </cell>
          <cell r="I766">
            <v>6.1232044156694866E-4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9.5956042317567975E-5</v>
          </cell>
          <cell r="H767">
            <v>3.1452094049159117E-4</v>
          </cell>
          <cell r="I767">
            <v>4.2832068899016815E-5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7.9676556994053011E-7</v>
          </cell>
          <cell r="H768">
            <v>4.1422769579444954E-6</v>
          </cell>
          <cell r="I768">
            <v>1.265595062208698E-6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E769">
            <v>2.4572693585079989E-6</v>
          </cell>
          <cell r="F769">
            <v>2.3699940730341593E-6</v>
          </cell>
          <cell r="G769">
            <v>1.1881186482474949E-3</v>
          </cell>
          <cell r="H769">
            <v>2.1721531814271884E-3</v>
          </cell>
          <cell r="I769">
            <v>6.5806292654631792E-4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2.6569747801635415E-2</v>
          </cell>
          <cell r="F770">
            <v>6.463771427176486E-2</v>
          </cell>
          <cell r="G770">
            <v>0.10756317841441912</v>
          </cell>
          <cell r="H770">
            <v>0.15232589093794663</v>
          </cell>
          <cell r="I770">
            <v>5.9438699261282479E-2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2.6569747801635415E-2</v>
          </cell>
          <cell r="F771">
            <v>6.463771427176486E-2</v>
          </cell>
          <cell r="G771">
            <v>0.10756317841441912</v>
          </cell>
          <cell r="H771">
            <v>0.15232589093794663</v>
          </cell>
          <cell r="I771">
            <v>5.9438699261282479E-2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3.6902427502271413E-2</v>
          </cell>
          <cell r="F772">
            <v>8.9774603155229032E-2</v>
          </cell>
          <cell r="G772">
            <v>0.14939330335335982</v>
          </cell>
          <cell r="H772">
            <v>0.21156373741381473</v>
          </cell>
          <cell r="I772">
            <v>8.2553748974003388E-2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2.2107118480022298E-3</v>
          </cell>
          <cell r="F773">
            <v>5.6392966206945004E-3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2.2107118480022298E-3</v>
          </cell>
          <cell r="F774">
            <v>7.8499569370025172E-3</v>
          </cell>
          <cell r="G774">
            <v>7.8498748429965091E-3</v>
          </cell>
          <cell r="H774">
            <v>1.1323410252092747E-2</v>
          </cell>
          <cell r="I774">
            <v>4.3673090160836793E-3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6.1459713299870475E-4</v>
          </cell>
          <cell r="F775">
            <v>1.4683745959950601E-3</v>
          </cell>
          <cell r="G775">
            <v>1.4765865198263924E-3</v>
          </cell>
          <cell r="H775">
            <v>1.8928420778760804E-2</v>
          </cell>
          <cell r="I775">
            <v>1.3130658140816601E-2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6.1490370568940446E-4</v>
          </cell>
          <cell r="F776">
            <v>1.466732013226314E-3</v>
          </cell>
          <cell r="G776">
            <v>1.4676140293744778E-3</v>
          </cell>
          <cell r="H776">
            <v>1.8351341072188367E-2</v>
          </cell>
          <cell r="I776">
            <v>1.3019164461828523E-2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1.22950083868811E-3</v>
          </cell>
          <cell r="F777">
            <v>2.9351066092213772E-3</v>
          </cell>
          <cell r="G777">
            <v>2.9442005492008685E-3</v>
          </cell>
          <cell r="H777">
            <v>3.7279761850949146E-2</v>
          </cell>
          <cell r="I777">
            <v>2.6149822602645128E-2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4514.4823507839201</v>
          </cell>
          <cell r="E778">
            <v>3846.5258774742401</v>
          </cell>
          <cell r="F778">
            <v>3257.8192607931301</v>
          </cell>
          <cell r="G778">
            <v>3138.63651961507</v>
          </cell>
          <cell r="H778">
            <v>1899.99331170609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60.231821361856269</v>
          </cell>
          <cell r="E779">
            <v>51.320005598328557</v>
          </cell>
          <cell r="F779">
            <v>43.465636231662572</v>
          </cell>
          <cell r="G779">
            <v>41.875559706336432</v>
          </cell>
          <cell r="H779">
            <v>25.349990991864694</v>
          </cell>
          <cell r="I779">
            <v>1.0669097326930278E-3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61.254848721627134</v>
          </cell>
          <cell r="E780">
            <v>52.191667265593516</v>
          </cell>
          <cell r="F780">
            <v>44.20378915594469</v>
          </cell>
          <cell r="G780">
            <v>42.586655625713284</v>
          </cell>
          <cell r="H780">
            <v>25.780099209037868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1.0358970278312724E-4</v>
          </cell>
          <cell r="G781">
            <v>1.5341269835231842E-4</v>
          </cell>
          <cell r="H781">
            <v>4.571163479982077E-4</v>
          </cell>
          <cell r="I781">
            <v>1.0835891192849856E-3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1.4243092643873294</v>
          </cell>
          <cell r="E782">
            <v>1.542799046171105</v>
          </cell>
          <cell r="F782">
            <v>1.6642043974106202</v>
          </cell>
          <cell r="G782">
            <v>1.4024528245474228</v>
          </cell>
          <cell r="H782">
            <v>0.90537857775110364</v>
          </cell>
          <cell r="I782">
            <v>1.8394402450963796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3.5539404513210915E-2</v>
          </cell>
          <cell r="F783">
            <v>0.10779625893203937</v>
          </cell>
          <cell r="G783">
            <v>0.18023272929145231</v>
          </cell>
          <cell r="H783">
            <v>0.29643236147706586</v>
          </cell>
          <cell r="I783">
            <v>0.93786060082679745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1.4243092643873294</v>
          </cell>
          <cell r="E784">
            <v>1.5783384506843166</v>
          </cell>
          <cell r="F784">
            <v>1.7720006563426602</v>
          </cell>
          <cell r="G784">
            <v>1.5826855538388778</v>
          </cell>
          <cell r="H784">
            <v>1.2018109392281693</v>
          </cell>
          <cell r="I784">
            <v>2.7773008459231749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1.7081729718088139E-4</v>
          </cell>
          <cell r="H785">
            <v>4.0296633449547455E-4</v>
          </cell>
          <cell r="I785">
            <v>3.1234582237954441E-4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5.6066438349416724E-7</v>
          </cell>
          <cell r="I786">
            <v>5.8506221575308171E-7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1.7275233646079515E-4</v>
          </cell>
          <cell r="H787">
            <v>4.0532207175271109E-4</v>
          </cell>
          <cell r="I787">
            <v>3.1474324948551773E-4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0.25211502971001748</v>
          </cell>
          <cell r="E788">
            <v>0.31294679805733605</v>
          </cell>
          <cell r="F788">
            <v>0.25276162989209106</v>
          </cell>
          <cell r="G788">
            <v>1.0344109807639332</v>
          </cell>
          <cell r="H788">
            <v>0.98268683562857051</v>
          </cell>
          <cell r="I788">
            <v>1.2799510993738968E-3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0.34228454320264584</v>
          </cell>
          <cell r="E789">
            <v>0.31293459679031793</v>
          </cell>
          <cell r="F789">
            <v>0.25291887886667458</v>
          </cell>
          <cell r="G789">
            <v>1.0099861068907809</v>
          </cell>
          <cell r="H789">
            <v>0.95103038035194165</v>
          </cell>
          <cell r="I789">
            <v>1.2811843654136723E-3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0.59439957291266332</v>
          </cell>
          <cell r="E790">
            <v>0.62588139484765382</v>
          </cell>
          <cell r="F790">
            <v>0.50568050875876569</v>
          </cell>
          <cell r="G790">
            <v>2.0443970876547133</v>
          </cell>
          <cell r="H790">
            <v>1.9337172159805132</v>
          </cell>
          <cell r="I790">
            <v>2.56113546478757E-3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2.0115043882236696</v>
          </cell>
          <cell r="E791">
            <v>3.788724970743091</v>
          </cell>
          <cell r="F791">
            <v>3.8592164766289785</v>
          </cell>
          <cell r="G791">
            <v>4.0913798293867858</v>
          </cell>
          <cell r="H791">
            <v>3.566160989862341</v>
          </cell>
          <cell r="I791">
            <v>3.3737640720271274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2.0115043882236696</v>
          </cell>
          <cell r="E792">
            <v>3.788724970743091</v>
          </cell>
          <cell r="F792">
            <v>3.8592164766289785</v>
          </cell>
          <cell r="G792">
            <v>4.0913798293867858</v>
          </cell>
          <cell r="H792">
            <v>3.566160989862341</v>
          </cell>
          <cell r="I792">
            <v>3.3737640720271274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2.0318226143673441</v>
          </cell>
          <cell r="E793">
            <v>3.8269949199425151</v>
          </cell>
          <cell r="F793">
            <v>3.8981984612413991</v>
          </cell>
          <cell r="G793">
            <v>4.1327068983704915</v>
          </cell>
          <cell r="H793">
            <v>3.6021828180427695</v>
          </cell>
          <cell r="I793">
            <v>3.4078424969970982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E794">
            <v>2.7710846503446899E-8</v>
          </cell>
          <cell r="F794">
            <v>2.09504420524933E-8</v>
          </cell>
          <cell r="G794">
            <v>1.96204136474398E-8</v>
          </cell>
          <cell r="H794">
            <v>2.9083631048291799E-8</v>
          </cell>
          <cell r="I794">
            <v>4.2865924907922497E-8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0.31562546711168799</v>
          </cell>
          <cell r="E795">
            <v>0.31562549482253449</v>
          </cell>
          <cell r="F795">
            <v>0.31562551577297654</v>
          </cell>
          <cell r="G795">
            <v>0.31562553539339017</v>
          </cell>
          <cell r="H795">
            <v>0.3156255981712115</v>
          </cell>
          <cell r="I795">
            <v>0.31562564103713642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3.5167079462119974</v>
          </cell>
          <cell r="E796">
            <v>4.8490309803427083</v>
          </cell>
          <cell r="F796">
            <v>9.5937964544754646</v>
          </cell>
          <cell r="G796">
            <v>12.26100806707036</v>
          </cell>
          <cell r="H796">
            <v>29.982366739566764</v>
          </cell>
          <cell r="I796">
            <v>37.987866143755831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1.2460534955344388E-3</v>
          </cell>
          <cell r="E797">
            <v>8.0682633900223228E-4</v>
          </cell>
          <cell r="F797">
            <v>7.0801049859365228E-4</v>
          </cell>
          <cell r="G797">
            <v>4.5487433962339216E-2</v>
          </cell>
          <cell r="H797">
            <v>9.1180998583989989</v>
          </cell>
          <cell r="I797">
            <v>14.559894029018821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4.8498357787876971</v>
          </cell>
          <cell r="F798">
            <v>9.5945044649740669</v>
          </cell>
          <cell r="G798">
            <v>12.306495501032698</v>
          </cell>
          <cell r="H798">
            <v>39.100466597965749</v>
          </cell>
          <cell r="I798">
            <v>52.547760172774645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8.574369508022917</v>
          </cell>
          <cell r="E799">
            <v>9.981356998404209</v>
          </cell>
          <cell r="F799">
            <v>8.6158686882407789</v>
          </cell>
          <cell r="G799">
            <v>7.1230220689943318</v>
          </cell>
          <cell r="H799">
            <v>3.0627300039800049</v>
          </cell>
          <cell r="I799">
            <v>0.53481269684648525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8.574369508022917</v>
          </cell>
          <cell r="E800">
            <v>9.981356998404209</v>
          </cell>
          <cell r="F800">
            <v>8.6158686882407789</v>
          </cell>
          <cell r="G800">
            <v>7.1230220689943318</v>
          </cell>
          <cell r="H800">
            <v>3.0627300039800049</v>
          </cell>
          <cell r="I800">
            <v>0.53481269684648525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7.4760940758174368E-2</v>
          </cell>
          <cell r="I801">
            <v>1031.87437075048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-7.4760940758174493E-2</v>
          </cell>
          <cell r="I802">
            <v>-1031.87437075048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1.5831728631142801E-4</v>
          </cell>
          <cell r="I803">
            <v>2.1851457262951346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6.1567833565555355E-5</v>
          </cell>
          <cell r="I804">
            <v>0.84977889355921887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0.19945961547815499</v>
          </cell>
          <cell r="I805">
            <v>2132.1444828645299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0.19945961547815499</v>
          </cell>
          <cell r="I806">
            <v>2132.3439424800099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5.146218429949946E-4</v>
          </cell>
          <cell r="H807">
            <v>1.1758147529585582E-3</v>
          </cell>
          <cell r="I807">
            <v>1.1801859643204842E-3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5.146218429949946E-4</v>
          </cell>
          <cell r="H808">
            <v>1.1758147529585582E-3</v>
          </cell>
          <cell r="I808">
            <v>1.1801859643204842E-3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3.58398639350938E-5</v>
          </cell>
          <cell r="H809">
            <v>6.6232678327615905E-5</v>
          </cell>
          <cell r="I809">
            <v>3.7523353471153598E-5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3.58398639350938E-5</v>
          </cell>
          <cell r="H810">
            <v>7.1318322790528394E-5</v>
          </cell>
          <cell r="I810">
            <v>6.0209453027145703E-5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1.4100661717434573</v>
          </cell>
          <cell r="E811">
            <v>1.5273710557093936</v>
          </cell>
          <cell r="F811">
            <v>1.6475623534365145</v>
          </cell>
          <cell r="G811">
            <v>1.3884282963019485</v>
          </cell>
          <cell r="H811">
            <v>0.89632479197359238</v>
          </cell>
          <cell r="I811">
            <v>1.8210458426454164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1.4243092643873294</v>
          </cell>
          <cell r="E812">
            <v>1.542799046171105</v>
          </cell>
          <cell r="F812">
            <v>1.6642043974106202</v>
          </cell>
          <cell r="G812">
            <v>1.4024528245474228</v>
          </cell>
          <cell r="H812">
            <v>0.90537857775110364</v>
          </cell>
          <cell r="I812">
            <v>1.8394402450963796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1.4100661717434573</v>
          </cell>
          <cell r="E813">
            <v>1.5273710557093936</v>
          </cell>
          <cell r="F813">
            <v>1.6475623534365145</v>
          </cell>
          <cell r="G813">
            <v>1.3884282963019485</v>
          </cell>
          <cell r="H813">
            <v>0.89632479197359238</v>
          </cell>
          <cell r="I813">
            <v>1.8210458426454164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1.7897514364911601E-8</v>
          </cell>
          <cell r="E814">
            <v>3.1854889839228698E-2</v>
          </cell>
          <cell r="F814">
            <v>4.41297301982796E-2</v>
          </cell>
          <cell r="G814">
            <v>2.98779431073911E-2</v>
          </cell>
          <cell r="H814">
            <v>4.193882306446E-2</v>
          </cell>
          <cell r="I814">
            <v>0.12558224321450001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0.10913970547655336</v>
          </cell>
          <cell r="E815">
            <v>0.12094500650872639</v>
          </cell>
          <cell r="F815">
            <v>0.13587811519282461</v>
          </cell>
          <cell r="G815">
            <v>0.1213098766727323</v>
          </cell>
          <cell r="H815">
            <v>9.2414730351394303E-2</v>
          </cell>
          <cell r="I815">
            <v>0.1611922571448389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4.1581118441750539E-4</v>
          </cell>
          <cell r="H816">
            <v>1.0744438737730229E-3</v>
          </cell>
          <cell r="I816">
            <v>1.0533596694092412E-3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4.1897899536276912E-4</v>
          </cell>
          <cell r="H817">
            <v>1.0826294041073677E-3</v>
          </cell>
          <cell r="I817">
            <v>1.0613845720936856E-3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4.1733942368995502E-5</v>
          </cell>
          <cell r="H818">
            <v>6.0213620852653899E-6</v>
          </cell>
          <cell r="I818">
            <v>1.0615812157491501E-6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4.1733942368995502E-5</v>
          </cell>
          <cell r="H819">
            <v>7.7553016009413096E-5</v>
          </cell>
          <cell r="I819">
            <v>7.8614597225162204E-5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1043.1351239016899</v>
          </cell>
          <cell r="E820">
            <v>1201.8342791136999</v>
          </cell>
          <cell r="F820">
            <v>1090.2968220626001</v>
          </cell>
          <cell r="G820">
            <v>1090.2967604970599</v>
          </cell>
          <cell r="H820">
            <v>913.15395900773899</v>
          </cell>
          <cell r="I820">
            <v>439.4234977022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17.570538434514276</v>
          </cell>
          <cell r="E821">
            <v>20.243662502801754</v>
          </cell>
          <cell r="F821">
            <v>18.364928740416129</v>
          </cell>
          <cell r="G821">
            <v>18.364927703408011</v>
          </cell>
          <cell r="H821">
            <v>15.381139380449506</v>
          </cell>
          <cell r="I821">
            <v>7.4016369293810191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18.495303615278189</v>
          </cell>
          <cell r="E822">
            <v>21.309118424001841</v>
          </cell>
          <cell r="F822">
            <v>19.331503937280125</v>
          </cell>
          <cell r="G822">
            <v>19.331502845692629</v>
          </cell>
          <cell r="H822">
            <v>16.190673032052104</v>
          </cell>
          <cell r="I822">
            <v>7.7911967677694998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0.213525667735776</v>
          </cell>
          <cell r="F823">
            <v>1.63835430557053E-7</v>
          </cell>
          <cell r="G823">
            <v>1.71459791890091E-7</v>
          </cell>
          <cell r="H823">
            <v>0.23804215608853699</v>
          </cell>
          <cell r="I823">
            <v>8.85502376860255E-7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1.6354447059121715</v>
          </cell>
          <cell r="F824">
            <v>1.6354427731837791</v>
          </cell>
          <cell r="G824">
            <v>1.6354414740700218</v>
          </cell>
          <cell r="H824">
            <v>1.2461788726509742</v>
          </cell>
          <cell r="I824">
            <v>0.59919228882379694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1.6910912420907258E-4</v>
          </cell>
          <cell r="H825">
            <v>3.9893667115051994E-4</v>
          </cell>
          <cell r="I825">
            <v>3.0922236415574874E-4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1.7081729718088139E-4</v>
          </cell>
          <cell r="H826">
            <v>4.0296633449547455E-4</v>
          </cell>
          <cell r="I826">
            <v>3.1234582237954441E-4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1.6910912420907258E-4</v>
          </cell>
          <cell r="H827">
            <v>3.9893667115051994E-4</v>
          </cell>
          <cell r="I827">
            <v>3.0922236415574874E-4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1.86405217254947E-5</v>
          </cell>
          <cell r="H828">
            <v>2.5277267071106599E-5</v>
          </cell>
          <cell r="I828">
            <v>2.01549526188817E-5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1.86405217254947E-5</v>
          </cell>
          <cell r="H829">
            <v>3.6036544328352295E-5</v>
          </cell>
          <cell r="I829">
            <v>2.8876837377261599E-5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6.3804502314637483</v>
          </cell>
          <cell r="E830">
            <v>5.2970504098382269</v>
          </cell>
          <cell r="F830">
            <v>6.3799850291965514</v>
          </cell>
          <cell r="G830">
            <v>4.7536522360810762</v>
          </cell>
          <cell r="H830">
            <v>4.0389692850201753</v>
          </cell>
          <cell r="I830">
            <v>2.0839819075943047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479.80985740607298</v>
          </cell>
          <cell r="E831">
            <v>396.224990868536</v>
          </cell>
          <cell r="F831">
            <v>473.46204690353301</v>
          </cell>
          <cell r="G831">
            <v>348.18959235710798</v>
          </cell>
          <cell r="H831">
            <v>288.35173123435101</v>
          </cell>
          <cell r="I831">
            <v>146.92072448539801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8.5072669752849883</v>
          </cell>
          <cell r="E832">
            <v>7.0252657955414195</v>
          </cell>
          <cell r="F832">
            <v>8.3947171436796726</v>
          </cell>
          <cell r="G832">
            <v>6.1735743325728327</v>
          </cell>
          <cell r="H832">
            <v>5.1126193481267999</v>
          </cell>
          <cell r="I832">
            <v>2.6049773844928774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3.2156862005962102E-7</v>
          </cell>
          <cell r="F833">
            <v>3.70496795495338E-7</v>
          </cell>
          <cell r="G833">
            <v>2.8970527997503698E-7</v>
          </cell>
          <cell r="H833">
            <v>7.3009420219127997E-6</v>
          </cell>
          <cell r="I833">
            <v>2.3859763165752002E-2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0.43610081113441013</v>
          </cell>
          <cell r="F834">
            <v>0.4361007327164903</v>
          </cell>
          <cell r="G834">
            <v>0.43609906201962245</v>
          </cell>
          <cell r="H834">
            <v>0.28037658476460769</v>
          </cell>
          <cell r="I834">
            <v>0.14245940213867789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4.1173669064313385</v>
          </cell>
          <cell r="E835">
            <v>4.2663155146651688</v>
          </cell>
          <cell r="F835">
            <v>2.9611629277159457</v>
          </cell>
          <cell r="G835">
            <v>2.9280927394688998</v>
          </cell>
          <cell r="H835">
            <v>2.8804069473656195</v>
          </cell>
          <cell r="I835">
            <v>1.9578967445755849E-4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723.65842597884</v>
          </cell>
          <cell r="E836">
            <v>749.83727227448401</v>
          </cell>
          <cell r="F836">
            <v>520.44681759855996</v>
          </cell>
          <cell r="G836">
            <v>514.63448148241298</v>
          </cell>
          <cell r="H836">
            <v>506.25334226426003</v>
          </cell>
          <cell r="I836">
            <v>3.3399415054524699E-2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7.7980433833926739</v>
          </cell>
          <cell r="E837">
            <v>8.0801430201991824</v>
          </cell>
          <cell r="F837">
            <v>5.6082631206741373</v>
          </cell>
          <cell r="G837">
            <v>5.5456301883880696</v>
          </cell>
          <cell r="H837">
            <v>5.4553161881924641</v>
          </cell>
          <cell r="I837">
            <v>3.5990748981168857E-4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5.0514397342060899E-6</v>
          </cell>
          <cell r="F838">
            <v>5.80401748413421E-6</v>
          </cell>
          <cell r="G838">
            <v>5.8292625390374998E-6</v>
          </cell>
          <cell r="H838">
            <v>3.24975199713688E-2</v>
          </cell>
          <cell r="I838">
            <v>1.1747137163442401E-6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0.31321730049882524</v>
          </cell>
          <cell r="F839">
            <v>0.31020816278010055</v>
          </cell>
          <cell r="G839">
            <v>0.24363274009605035</v>
          </cell>
          <cell r="H839">
            <v>0.16651012097439435</v>
          </cell>
          <cell r="I839">
            <v>1.8344816856696866E-5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2.7174096770241632E-5</v>
          </cell>
          <cell r="F840">
            <v>4.2227323755089932E-2</v>
          </cell>
          <cell r="G840">
            <v>6.209103010744307E-4</v>
          </cell>
          <cell r="H840">
            <v>0.20074987126698068</v>
          </cell>
          <cell r="I840">
            <v>0.16138735869658982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3.575710628171153E-5</v>
          </cell>
          <cell r="F841">
            <v>5.4506377726413237E-2</v>
          </cell>
          <cell r="G841">
            <v>7.9124430959920942E-4</v>
          </cell>
          <cell r="H841">
            <v>0.23618842097520568</v>
          </cell>
          <cell r="I841">
            <v>0.1793257396586897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6.9616032413791803E-4</v>
          </cell>
          <cell r="E842">
            <v>2.2485436278237799E-6</v>
          </cell>
          <cell r="F842">
            <v>4.2893772721642603E-2</v>
          </cell>
          <cell r="G842">
            <v>1.57253479518908E-5</v>
          </cell>
          <cell r="H842">
            <v>2.0153942414669598E-2</v>
          </cell>
          <cell r="I842">
            <v>1.4905983767526799E-3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6.9616032413791803E-4</v>
          </cell>
          <cell r="E843">
            <v>3.8202978716250172E-6</v>
          </cell>
          <cell r="F843">
            <v>4.2896651842164846E-2</v>
          </cell>
          <cell r="G843">
            <v>4.2896543671102898E-2</v>
          </cell>
          <cell r="H843">
            <v>2.7770487010409763E-2</v>
          </cell>
          <cell r="I843">
            <v>1.6116203137346644E-2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1440.94612688691</v>
          </cell>
          <cell r="E844">
            <v>1508.6877041036701</v>
          </cell>
          <cell r="F844">
            <v>1463.1560028671599</v>
          </cell>
          <cell r="G844">
            <v>1454.89651455187</v>
          </cell>
          <cell r="H844">
            <v>1289.1386458039001</v>
          </cell>
          <cell r="I844">
            <v>831.85558298107298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24.189717310422335</v>
          </cell>
          <cell r="E845">
            <v>25.326921243629688</v>
          </cell>
          <cell r="F845">
            <v>24.562563047981278</v>
          </cell>
          <cell r="G845">
            <v>24.423907838221798</v>
          </cell>
          <cell r="H845">
            <v>21.64126668865001</v>
          </cell>
          <cell r="I845">
            <v>13.964679886320257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25.548690193030296</v>
          </cell>
          <cell r="E846">
            <v>26.749781987653783</v>
          </cell>
          <cell r="F846">
            <v>25.942482320339757</v>
          </cell>
          <cell r="G846">
            <v>25.796037492054467</v>
          </cell>
          <cell r="H846">
            <v>22.85706818801237</v>
          </cell>
          <cell r="I846">
            <v>14.749212464203415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8.7439697312310094E-8</v>
          </cell>
          <cell r="E847">
            <v>7.1536962520549898E-7</v>
          </cell>
          <cell r="F847">
            <v>1.6931651345374201E-6</v>
          </cell>
          <cell r="G847">
            <v>1.19300036150826E-6</v>
          </cell>
          <cell r="H847">
            <v>0.36119976537904502</v>
          </cell>
          <cell r="I847">
            <v>0.75349382175896795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2.7746815853149172</v>
          </cell>
          <cell r="E848">
            <v>2.7746714191235755</v>
          </cell>
          <cell r="F848">
            <v>2.7746642315999432</v>
          </cell>
          <cell r="G848">
            <v>2.7746599860265331</v>
          </cell>
          <cell r="H848">
            <v>1.779800853619117</v>
          </cell>
          <cell r="I848">
            <v>1.4377119388589481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9.9025221999757544</v>
          </cell>
          <cell r="E849">
            <v>11.655196349815363</v>
          </cell>
          <cell r="F849">
            <v>11.655196636499401</v>
          </cell>
          <cell r="G849">
            <v>11.655197284156323</v>
          </cell>
          <cell r="H849">
            <v>13.36870485019403</v>
          </cell>
          <cell r="I849">
            <v>33.106277905244042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9.9025221999757544</v>
          </cell>
          <cell r="E850">
            <v>11.655196349815363</v>
          </cell>
          <cell r="F850">
            <v>11.655196636499401</v>
          </cell>
          <cell r="G850">
            <v>11.655197284156323</v>
          </cell>
          <cell r="H850">
            <v>13.36870485019403</v>
          </cell>
          <cell r="I850">
            <v>33.106277905244042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3.094538172812304</v>
          </cell>
          <cell r="E851">
            <v>3.5825398470653251</v>
          </cell>
          <cell r="F851">
            <v>3.496558990949814</v>
          </cell>
          <cell r="G851">
            <v>3.3620761396604735</v>
          </cell>
          <cell r="H851">
            <v>3.613163473025415</v>
          </cell>
          <cell r="I851">
            <v>8.4887892064728252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7.1017669761016501E-7</v>
          </cell>
          <cell r="E852">
            <v>0.123762132904464</v>
          </cell>
          <cell r="F852">
            <v>8.4465929812672198E-6</v>
          </cell>
          <cell r="G852">
            <v>4.7278084093054299E-7</v>
          </cell>
          <cell r="H852">
            <v>0.36596486413239698</v>
          </cell>
          <cell r="I852">
            <v>1.8311085319932201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0.69925266056869662</v>
          </cell>
          <cell r="E853">
            <v>0.82301476154256503</v>
          </cell>
          <cell r="F853">
            <v>0.82302309954567721</v>
          </cell>
          <cell r="G853">
            <v>0.82302339601579177</v>
          </cell>
          <cell r="H853">
            <v>0.94570558099043089</v>
          </cell>
          <cell r="I853">
            <v>2.341927950891654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2.6485499890368375E-2</v>
          </cell>
          <cell r="G854">
            <v>1.2308768385050524E-4</v>
          </cell>
          <cell r="H854">
            <v>4.8010828358441786E-5</v>
          </cell>
          <cell r="I854">
            <v>2.0120795283805309E-5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2.6486805898862192E-2</v>
          </cell>
          <cell r="G855">
            <v>1.231382309153162E-4</v>
          </cell>
          <cell r="H855">
            <v>4.7996409438018557E-5</v>
          </cell>
          <cell r="I855">
            <v>2.0121482702871336E-5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8.2793461009004305E-5</v>
          </cell>
          <cell r="E856">
            <v>2.7769178131382098E-3</v>
          </cell>
          <cell r="F856">
            <v>1.6983789322606299E-5</v>
          </cell>
          <cell r="G856">
            <v>1.01342796254441E-5</v>
          </cell>
          <cell r="H856">
            <v>9.3175096079469608E-6</v>
          </cell>
          <cell r="I856">
            <v>4.6039363745207001E-6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8.2793461009004305E-5</v>
          </cell>
          <cell r="E857">
            <v>2.8568099839814073E-3</v>
          </cell>
          <cell r="F857">
            <v>2.856849209913226E-3</v>
          </cell>
          <cell r="G857">
            <v>4.2007152942600146E-5</v>
          </cell>
          <cell r="H857">
            <v>2.1299384094773901E-5</v>
          </cell>
          <cell r="I857">
            <v>8.9920703480301013E-6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13.722990981559031</v>
          </cell>
          <cell r="E858">
            <v>12.559153388906028</v>
          </cell>
          <cell r="F858">
            <v>11.04570233959384</v>
          </cell>
          <cell r="G858">
            <v>10.385532788613258</v>
          </cell>
          <cell r="H858">
            <v>9.6083130736560332</v>
          </cell>
          <cell r="I858">
            <v>3.8133664834944168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13.722990981559031</v>
          </cell>
          <cell r="E859">
            <v>12.559153388906028</v>
          </cell>
          <cell r="F859">
            <v>11.04570233959384</v>
          </cell>
          <cell r="G859">
            <v>10.385532788613258</v>
          </cell>
          <cell r="H859">
            <v>9.6083130736560332</v>
          </cell>
          <cell r="I859">
            <v>3.8133664834944168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5.7094608259236981E-4</v>
          </cell>
          <cell r="H860">
            <v>6.6009684873646651E-4</v>
          </cell>
          <cell r="I860">
            <v>2.6032579104665824E-4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5.767132147397676E-4</v>
          </cell>
          <cell r="H861">
            <v>6.6676449367319881E-4</v>
          </cell>
          <cell r="I861">
            <v>2.6295534449157393E-4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5.7094608259236981E-4</v>
          </cell>
          <cell r="H862">
            <v>6.6009684873646651E-4</v>
          </cell>
          <cell r="I862">
            <v>2.6032579104665824E-4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6.6760120886701004E-5</v>
          </cell>
          <cell r="H863">
            <v>5.0160728011603402E-5</v>
          </cell>
          <cell r="I863">
            <v>1.74311805451471E-5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6.6760120886701004E-5</v>
          </cell>
          <cell r="H864">
            <v>8.1399082643649002E-5</v>
          </cell>
          <cell r="I864">
            <v>3.1964511920789695E-5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0.15438738063782731</v>
          </cell>
          <cell r="F865">
            <v>0.15001067330980869</v>
          </cell>
          <cell r="G865">
            <v>1.230158063718565E-3</v>
          </cell>
          <cell r="H865">
            <v>6.0669914133430725E-4</v>
          </cell>
          <cell r="I865">
            <v>2.9904470586611018E-4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0.16251303225034461</v>
          </cell>
          <cell r="F866">
            <v>0.15790597190506175</v>
          </cell>
          <cell r="G866">
            <v>1.2949032249669091E-3</v>
          </cell>
          <cell r="H866">
            <v>6.3863067508874451E-4</v>
          </cell>
          <cell r="I866">
            <v>3.1478390091169476E-4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1.21421156705159E-2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1.21421156705159E-2</v>
          </cell>
          <cell r="F868">
            <v>1.2141583453537183E-2</v>
          </cell>
          <cell r="G868">
            <v>1.7850457523669976E-4</v>
          </cell>
          <cell r="H868">
            <v>9.0495765105377498E-5</v>
          </cell>
          <cell r="I868">
            <v>3.8190601102113307E-5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7.2874701145552175E-5</v>
          </cell>
          <cell r="G869">
            <v>7.4950317696060505E-5</v>
          </cell>
          <cell r="H869">
            <v>1.1474471218385299E-4</v>
          </cell>
          <cell r="I869">
            <v>4.1860848463548479E-5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7.2947080477083092E-5</v>
          </cell>
          <cell r="G870">
            <v>7.5031630901746055E-5</v>
          </cell>
          <cell r="H870">
            <v>1.1484158234640751E-4</v>
          </cell>
          <cell r="I870">
            <v>4.1904150928451212E-5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5.6795956654153702E-6</v>
          </cell>
          <cell r="E871">
            <v>9.3307478596724603E-8</v>
          </cell>
          <cell r="F871">
            <v>2.24382796289969E-5</v>
          </cell>
          <cell r="G871">
            <v>7.7970814834362805E-6</v>
          </cell>
          <cell r="H871">
            <v>9.6108495778620196E-6</v>
          </cell>
          <cell r="I871">
            <v>5.6636178494683001E-6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5.6795956654153702E-6</v>
          </cell>
          <cell r="E872">
            <v>1.2817473082679936E-7</v>
          </cell>
          <cell r="F872">
            <v>2.2519894044595029E-5</v>
          </cell>
          <cell r="G872">
            <v>2.2620077585064096E-5</v>
          </cell>
          <cell r="H872">
            <v>3.4227537603398298E-5</v>
          </cell>
          <cell r="I872">
            <v>1.28736682303419E-5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5.3909555063222564E-2</v>
          </cell>
          <cell r="F873">
            <v>6.9794813458565308E-2</v>
          </cell>
          <cell r="G873">
            <v>0.11239131775826924</v>
          </cell>
          <cell r="H873">
            <v>0.24920077468650459</v>
          </cell>
          <cell r="I873">
            <v>0.45180610458675541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5.4454096023457105E-2</v>
          </cell>
          <cell r="F874">
            <v>7.0499811574308416E-2</v>
          </cell>
          <cell r="G874">
            <v>0.11352658359421135</v>
          </cell>
          <cell r="H874">
            <v>0.25171795422879262</v>
          </cell>
          <cell r="I874">
            <v>0.45636980261288418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5.3909555063222564E-2</v>
          </cell>
          <cell r="F875">
            <v>6.9794813458565308E-2</v>
          </cell>
          <cell r="G875">
            <v>0.11239131775826924</v>
          </cell>
          <cell r="H875">
            <v>0.24920077468650459</v>
          </cell>
          <cell r="I875">
            <v>0.45180610458675541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4.5606239392038898E-3</v>
          </cell>
          <cell r="F876">
            <v>1.0018754765102899E-3</v>
          </cell>
          <cell r="G876">
            <v>3.51585054549156E-3</v>
          </cell>
          <cell r="H876">
            <v>4.7948434170416903E-3</v>
          </cell>
          <cell r="I876">
            <v>1.46310849170648E-2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4.5606239392038898E-3</v>
          </cell>
          <cell r="F877">
            <v>5.5624994157141804E-3</v>
          </cell>
          <cell r="G877">
            <v>9.0783499612057394E-3</v>
          </cell>
          <cell r="H877">
            <v>1.8353655277567299E-2</v>
          </cell>
          <cell r="I877">
            <v>3.2984740194632101E-2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5.1193722496859426E-3</v>
          </cell>
          <cell r="G878">
            <v>4.7983468419017447E-3</v>
          </cell>
          <cell r="H878">
            <v>7.1460450338776014E-3</v>
          </cell>
          <cell r="I878">
            <v>3.918631515327434E-3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0.153139339960747</v>
          </cell>
          <cell r="G879">
            <v>0.140785722333542</v>
          </cell>
          <cell r="H879">
            <v>0.20192920604749701</v>
          </cell>
          <cell r="I879">
            <v>0.10678895212787901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5.1193722496859426E-3</v>
          </cell>
          <cell r="G880">
            <v>4.7983468419017447E-3</v>
          </cell>
          <cell r="H880">
            <v>7.1460450338776014E-3</v>
          </cell>
          <cell r="I880">
            <v>3.918631515327434E-3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2.7152365241267158E-3</v>
          </cell>
          <cell r="G881">
            <v>2.4962007505947054E-3</v>
          </cell>
          <cell r="H881">
            <v>3.5803050717641339E-3</v>
          </cell>
          <cell r="I881">
            <v>1.8934211370191332E-3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1.9572846641632301E-4</v>
          </cell>
          <cell r="F882">
            <v>1.5115150706048499E-4</v>
          </cell>
          <cell r="G882">
            <v>2.29699520340455E-6</v>
          </cell>
          <cell r="H882">
            <v>4.2435138474070398E-4</v>
          </cell>
          <cell r="I882">
            <v>1.46433152861765E-6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1.9572846641632301E-4</v>
          </cell>
          <cell r="F883">
            <v>3.466902763893176E-4</v>
          </cell>
          <cell r="G883">
            <v>3.484892478674959E-4</v>
          </cell>
          <cell r="H883">
            <v>4.5605414870161499E-4</v>
          </cell>
          <cell r="I883">
            <v>3.1080288570643706E-4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726.71223035977005</v>
          </cell>
          <cell r="E884">
            <v>618.97455037384998</v>
          </cell>
          <cell r="F884">
            <v>0.37895673329961899</v>
          </cell>
          <cell r="G884">
            <v>6.0429740433533302E-2</v>
          </cell>
          <cell r="H884">
            <v>3.51190015721735E-2</v>
          </cell>
          <cell r="I884">
            <v>8.8432724588181997E-3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6.9844572117345569</v>
          </cell>
          <cell r="E885">
            <v>6.0014775774036124</v>
          </cell>
          <cell r="F885">
            <v>3.7225086166219343E-3</v>
          </cell>
          <cell r="G885">
            <v>6.0641558836228913E-4</v>
          </cell>
          <cell r="H885">
            <v>3.5986652165063613E-4</v>
          </cell>
          <cell r="I885">
            <v>9.0617544841745711E-5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9.8604101812723268</v>
          </cell>
          <cell r="E886">
            <v>8.3985692045298457</v>
          </cell>
          <cell r="F886">
            <v>5.1418824056936058E-3</v>
          </cell>
          <cell r="G886">
            <v>8.1994220398281376E-4</v>
          </cell>
          <cell r="H886">
            <v>4.7651291142704918E-4</v>
          </cell>
          <cell r="I886">
            <v>1.1999012834217359E-4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2.22387981055399E-7</v>
          </cell>
          <cell r="F887">
            <v>2.0865943902145499E-7</v>
          </cell>
          <cell r="G887">
            <v>2.20801152980233E-7</v>
          </cell>
          <cell r="H887">
            <v>2.3390990937850299E-7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0.47738235574879462</v>
          </cell>
          <cell r="F888">
            <v>4.2032242489808969E-4</v>
          </cell>
          <cell r="G888">
            <v>7.3207553339116327E-5</v>
          </cell>
          <cell r="H888">
            <v>3.6382469178467329E-5</v>
          </cell>
          <cell r="I888">
            <v>1.025054209271032E-5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1068.13098910142</v>
          </cell>
          <cell r="E889">
            <v>1094.4820772938999</v>
          </cell>
          <cell r="F889">
            <v>1024.6413147061101</v>
          </cell>
          <cell r="G889">
            <v>1013.1981052510999</v>
          </cell>
          <cell r="H889">
            <v>996.69863995894696</v>
          </cell>
          <cell r="I889">
            <v>986.58530544611403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11.510032210144667</v>
          </cell>
          <cell r="E890">
            <v>11.793987901873949</v>
          </cell>
          <cell r="F890">
            <v>11.041393477436525</v>
          </cell>
          <cell r="G890">
            <v>10.918083030723093</v>
          </cell>
          <cell r="H890">
            <v>10.740287068523136</v>
          </cell>
          <cell r="I890">
            <v>10.631307170755536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11.510032210144667</v>
          </cell>
          <cell r="E891">
            <v>11.793987901873949</v>
          </cell>
          <cell r="F891">
            <v>11.041393477436525</v>
          </cell>
          <cell r="G891">
            <v>10.918083030723093</v>
          </cell>
          <cell r="H891">
            <v>10.740287068523136</v>
          </cell>
          <cell r="I891">
            <v>10.631307170755536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1783.6625564462299</v>
          </cell>
          <cell r="E892">
            <v>1640.9695254692001</v>
          </cell>
          <cell r="F892">
            <v>1692.58459924976</v>
          </cell>
          <cell r="G892">
            <v>1575.7184170022399</v>
          </cell>
          <cell r="H892">
            <v>789.95915929592502</v>
          </cell>
          <cell r="I892">
            <v>4.3282544967114998E-2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21.680656356622499</v>
          </cell>
          <cell r="E893">
            <v>19.94620352645169</v>
          </cell>
          <cell r="F893">
            <v>20.57359163493317</v>
          </cell>
          <cell r="G893">
            <v>19.153067596985622</v>
          </cell>
          <cell r="H893">
            <v>9.6020589805870582</v>
          </cell>
          <cell r="I893">
            <v>5.2610510899647929E-4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24.201662909718124</v>
          </cell>
          <cell r="E894">
            <v>22.265529517899527</v>
          </cell>
          <cell r="F894">
            <v>22.965869732018394</v>
          </cell>
          <cell r="G894">
            <v>21.380168480356001</v>
          </cell>
          <cell r="H894">
            <v>10.718577466701834</v>
          </cell>
          <cell r="I894">
            <v>5.8728012167048817E-4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1.2870888305798101E-7</v>
          </cell>
          <cell r="F895">
            <v>1.5995897944791101E-7</v>
          </cell>
          <cell r="G895">
            <v>1.5996569994486399E-7</v>
          </cell>
          <cell r="H895">
            <v>3.3570724296035498E-7</v>
          </cell>
          <cell r="I895">
            <v>3.7838240812751203E-8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1.7515302601925229</v>
          </cell>
          <cell r="F896">
            <v>1.7515294331425642</v>
          </cell>
          <cell r="G896">
            <v>1.7515289932216542</v>
          </cell>
          <cell r="H896">
            <v>0.77709508970126473</v>
          </cell>
          <cell r="I896">
            <v>7.2962842662005478E-5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6.7297797637627432E-5</v>
          </cell>
          <cell r="F897">
            <v>1.5586285984956268E-3</v>
          </cell>
          <cell r="G897">
            <v>7.7124810518016426E-4</v>
          </cell>
          <cell r="H897">
            <v>3.1452251987864354E-3</v>
          </cell>
          <cell r="I897">
            <v>1.3649352548105342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6.7242835422211923E-5</v>
          </cell>
          <cell r="F898">
            <v>1.5566405518138721E-3</v>
          </cell>
          <cell r="G898">
            <v>7.7124810518016534E-4</v>
          </cell>
          <cell r="H898">
            <v>3.145225198786438E-3</v>
          </cell>
          <cell r="I898">
            <v>1.3649352548105342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8.1870817481917541E-5</v>
          </cell>
          <cell r="F899">
            <v>1.8555102378386245E-3</v>
          </cell>
          <cell r="G899">
            <v>8.8649212935528322E-4</v>
          </cell>
          <cell r="H899">
            <v>3.3819621974194736E-3</v>
          </cell>
          <cell r="I899">
            <v>1.3787224293400131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8.1870817481917541E-5</v>
          </cell>
          <cell r="F900">
            <v>1.8555102378386245E-3</v>
          </cell>
          <cell r="G900">
            <v>8.8649212935528322E-4</v>
          </cell>
          <cell r="H900">
            <v>3.3819621974194736E-3</v>
          </cell>
          <cell r="I900">
            <v>1.3787224293400131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4.2665358331210899E-4</v>
          </cell>
          <cell r="E901">
            <v>2.9914813029343E-6</v>
          </cell>
          <cell r="F901">
            <v>4.3609473314874902E-6</v>
          </cell>
          <cell r="G901">
            <v>2.5210399428609801E-6</v>
          </cell>
          <cell r="H901">
            <v>1.41746662584628E-4</v>
          </cell>
          <cell r="I901">
            <v>0.31860292064699203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4.2665358331210899E-4</v>
          </cell>
          <cell r="E902">
            <v>4.2938861899198983E-4</v>
          </cell>
          <cell r="F902">
            <v>4.3302293993569419E-4</v>
          </cell>
          <cell r="G902">
            <v>4.3390931847103444E-4</v>
          </cell>
          <cell r="H902">
            <v>7.1386583246605588E-4</v>
          </cell>
          <cell r="I902">
            <v>0.31894510168617801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2229.9139924462402</v>
          </cell>
          <cell r="E903">
            <v>1976.48650738838</v>
          </cell>
          <cell r="F903">
            <v>1906.7845790287399</v>
          </cell>
          <cell r="G903">
            <v>1347.02670158927</v>
          </cell>
          <cell r="H903">
            <v>442.17366075337998</v>
          </cell>
          <cell r="I903">
            <v>64.264412416936807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24.843070325827068</v>
          </cell>
          <cell r="E904">
            <v>22.063283668187076</v>
          </cell>
          <cell r="F904">
            <v>21.348307783508169</v>
          </cell>
          <cell r="G904">
            <v>15.155565949474209</v>
          </cell>
          <cell r="H904">
            <v>5.0247006903793086</v>
          </cell>
          <cell r="I904">
            <v>0.73027741382882616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30.256634904290866</v>
          </cell>
          <cell r="E905">
            <v>26.817998743397201</v>
          </cell>
          <cell r="F905">
            <v>25.872246662533762</v>
          </cell>
          <cell r="G905">
            <v>18.277160130112211</v>
          </cell>
          <cell r="H905">
            <v>5.999642615378284</v>
          </cell>
          <cell r="I905">
            <v>0.87197303143740545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3.14452808909342E-7</v>
          </cell>
          <cell r="E906">
            <v>5.5736537513492803E-7</v>
          </cell>
          <cell r="F906">
            <v>9.6964644143792303E-7</v>
          </cell>
          <cell r="G906">
            <v>7.06505968849588E-7</v>
          </cell>
          <cell r="H906">
            <v>6.3439461244084397E-6</v>
          </cell>
          <cell r="I906">
            <v>5.1754794723652896E-7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1.9285739716779289</v>
          </cell>
          <cell r="E907">
            <v>1.9285705121570438</v>
          </cell>
          <cell r="F907">
            <v>1.9285562886273413</v>
          </cell>
          <cell r="G907">
            <v>1.9285448056619705</v>
          </cell>
          <cell r="H907">
            <v>0.39592497360583562</v>
          </cell>
          <cell r="I907">
            <v>6.9461750279634499E-2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7.3539834261975384E-2</v>
          </cell>
          <cell r="F908">
            <v>7.6576301821258963E-2</v>
          </cell>
          <cell r="G908">
            <v>0.20610155014593709</v>
          </cell>
          <cell r="H908">
            <v>0.61210395455750355</v>
          </cell>
          <cell r="I908">
            <v>0.61606043947352029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8.1710926957750479E-2</v>
          </cell>
          <cell r="F909">
            <v>8.5084779801398891E-2</v>
          </cell>
          <cell r="G909">
            <v>0.22900172238437472</v>
          </cell>
          <cell r="H909">
            <v>0.68011550506389273</v>
          </cell>
          <cell r="I909">
            <v>0.68451159941502204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7.3539834261975384E-2</v>
          </cell>
          <cell r="F910">
            <v>7.6576301821258963E-2</v>
          </cell>
          <cell r="G910">
            <v>0.20610155014593709</v>
          </cell>
          <cell r="H910">
            <v>0.61210395455750355</v>
          </cell>
          <cell r="I910">
            <v>0.61606043947352029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6.06629521960799E-3</v>
          </cell>
          <cell r="F911">
            <v>1.32133805472856E-5</v>
          </cell>
          <cell r="G911">
            <v>1.0162373694355201E-2</v>
          </cell>
          <cell r="H911">
            <v>3.0449332537874199E-2</v>
          </cell>
          <cell r="I911">
            <v>2.16485200568345E-2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6.06629521960799E-3</v>
          </cell>
          <cell r="F912">
            <v>6.079440299216898E-3</v>
          </cell>
          <cell r="G912">
            <v>1.6241647420201517E-2</v>
          </cell>
          <cell r="H912">
            <v>4.8555229928986171E-2</v>
          </cell>
          <cell r="I912">
            <v>4.8468449519699711E-2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6.7938778623188754E-3</v>
          </cell>
          <cell r="E913">
            <v>1.3726068930419934E-3</v>
          </cell>
          <cell r="F913">
            <v>4.547634956143836E-3</v>
          </cell>
          <cell r="G913">
            <v>4.2865303906317155E-3</v>
          </cell>
          <cell r="H913">
            <v>6.9814279073628326E-3</v>
          </cell>
          <cell r="I913">
            <v>1.6255553593476618E-2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6.6903115450166577E-3</v>
          </cell>
          <cell r="E914">
            <v>1.3719659614791675E-3</v>
          </cell>
          <cell r="F914">
            <v>4.547450397533198E-3</v>
          </cell>
          <cell r="G914">
            <v>4.3346297799586788E-3</v>
          </cell>
          <cell r="H914">
            <v>7.0819484603131056E-3</v>
          </cell>
          <cell r="I914">
            <v>1.6506716287359655E-2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1.3484189407335529E-2</v>
          </cell>
          <cell r="E915">
            <v>2.7445728545211607E-3</v>
          </cell>
          <cell r="F915">
            <v>9.0950853536770383E-3</v>
          </cell>
          <cell r="G915">
            <v>8.6211601705903952E-3</v>
          </cell>
          <cell r="H915">
            <v>1.4063376367675937E-2</v>
          </cell>
          <cell r="I915">
            <v>3.2762269880836276E-2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3.8565949183530967E-6</v>
          </cell>
          <cell r="E916">
            <v>3.8127758332080093E-6</v>
          </cell>
          <cell r="F916">
            <v>2.2383033043088495E-3</v>
          </cell>
          <cell r="G916">
            <v>5.9474785106354826E-4</v>
          </cell>
          <cell r="H916">
            <v>6.1439675125067712</v>
          </cell>
          <cell r="I916">
            <v>7.9983583288392506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2.5675025836307364E-6</v>
          </cell>
          <cell r="E917">
            <v>2.5199376220838335E-6</v>
          </cell>
          <cell r="F917">
            <v>2.8939750916814199E-3</v>
          </cell>
          <cell r="G917">
            <v>7.4857176207137265E-4</v>
          </cell>
          <cell r="H917">
            <v>7.2282440310790275</v>
          </cell>
          <cell r="I917">
            <v>8.8870925155946257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5.6993736486510398E-3</v>
          </cell>
          <cell r="E918">
            <v>1.77877809012944E-2</v>
          </cell>
          <cell r="F918">
            <v>3.9427287407906604E-6</v>
          </cell>
          <cell r="G918">
            <v>5.0977050585935104E-4</v>
          </cell>
          <cell r="H918">
            <v>3.8128509568484598E-2</v>
          </cell>
          <cell r="I918">
            <v>7.4627504204475295E-2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5.6993736486510398E-3</v>
          </cell>
          <cell r="E919">
            <v>2.3487154549945401E-2</v>
          </cell>
          <cell r="F919">
            <v>2.3491097278686202E-2</v>
          </cell>
          <cell r="G919">
            <v>2.40008677845455E-2</v>
          </cell>
          <cell r="H919">
            <v>0.149085073166907</v>
          </cell>
          <cell r="I919">
            <v>0.149085106878901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0.15438738103982952</v>
          </cell>
          <cell r="F920">
            <v>0.15000936730131481</v>
          </cell>
          <cell r="G920">
            <v>1.2301206657636932E-3</v>
          </cell>
          <cell r="H920">
            <v>6.0667099660501424E-4</v>
          </cell>
          <cell r="I920">
            <v>2.9901432846815394E-4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0.15438738103982952</v>
          </cell>
          <cell r="F921">
            <v>0.15000936730131481</v>
          </cell>
          <cell r="G921">
            <v>1.2301206657636932E-3</v>
          </cell>
          <cell r="H921">
            <v>6.0667099660501424E-4</v>
          </cell>
          <cell r="I921">
            <v>2.9901432846815394E-4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1.21421156705159E-2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1.21421156705159E-2</v>
          </cell>
          <cell r="F923">
            <v>1.214158282042057E-2</v>
          </cell>
          <cell r="G923">
            <v>1.7850388329990023E-4</v>
          </cell>
          <cell r="H923">
            <v>9.0496242411277489E-5</v>
          </cell>
          <cell r="I923">
            <v>3.8189191151548579E-5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5.6298460565940277E-7</v>
          </cell>
          <cell r="F924">
            <v>4.6636599183770494E-3</v>
          </cell>
          <cell r="G924">
            <v>4.7574808953125608E-3</v>
          </cell>
          <cell r="H924">
            <v>3.033713829927558E-2</v>
          </cell>
          <cell r="I924">
            <v>3.7558183646981894E-2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E925">
            <v>3.1607939795818699E-8</v>
          </cell>
          <cell r="F925">
            <v>4.662224020152479E-3</v>
          </cell>
          <cell r="G925">
            <v>4.7560925029340433E-3</v>
          </cell>
          <cell r="H925">
            <v>3.0338246070680083E-2</v>
          </cell>
          <cell r="I925">
            <v>3.7558944745469003E-2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2.6294456735143402E-5</v>
          </cell>
          <cell r="E926">
            <v>7.0965580669891395E-4</v>
          </cell>
          <cell r="F926">
            <v>1.3766514804637701E-5</v>
          </cell>
          <cell r="G926">
            <v>3.02323288724377E-7</v>
          </cell>
          <cell r="H926">
            <v>4.47302309008303E-3</v>
          </cell>
          <cell r="I926">
            <v>2.5551130976141502E-3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2.6294456735143402E-5</v>
          </cell>
          <cell r="E927">
            <v>7.3595026343405698E-4</v>
          </cell>
          <cell r="F927">
            <v>7.4971677823869505E-4</v>
          </cell>
          <cell r="G927">
            <v>7.5001910152741895E-4</v>
          </cell>
          <cell r="H927">
            <v>4.4828992566545997E-3</v>
          </cell>
          <cell r="I927">
            <v>5.8043947220533902E-3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0.24360144404948564</v>
          </cell>
          <cell r="F928">
            <v>0.77696809591391014</v>
          </cell>
          <cell r="G928">
            <v>1.6082890715232272</v>
          </cell>
          <cell r="H928">
            <v>2.9388728081715749</v>
          </cell>
          <cell r="I928">
            <v>4.3683938168203111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7.4877493047997595E-2</v>
          </cell>
          <cell r="F929">
            <v>0.2330904287741728</v>
          </cell>
          <cell r="G929">
            <v>0.46392953986246915</v>
          </cell>
          <cell r="H929">
            <v>0.79428994815447984</v>
          </cell>
          <cell r="I929">
            <v>1.1201009786718745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0.24360144404948564</v>
          </cell>
          <cell r="F930">
            <v>0.77696809591391014</v>
          </cell>
          <cell r="G930">
            <v>1.6082890715232272</v>
          </cell>
          <cell r="H930">
            <v>2.9388728081715749</v>
          </cell>
          <cell r="I930">
            <v>4.3683938168203111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1.7847060925860501E-2</v>
          </cell>
          <cell r="F931">
            <v>3.8997004702368603E-2</v>
          </cell>
          <cell r="G931">
            <v>6.0586834747872499E-2</v>
          </cell>
          <cell r="H931">
            <v>0.109947945062387</v>
          </cell>
          <cell r="I931">
            <v>0.216125667404511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1.7847060925860501E-2</v>
          </cell>
          <cell r="F932">
            <v>5.6844026771419198E-2</v>
          </cell>
          <cell r="G932">
            <v>0.11743076393821424</v>
          </cell>
          <cell r="H932">
            <v>0.21533099152047988</v>
          </cell>
          <cell r="I932">
            <v>0.32006981643503635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1.223067162216009</v>
          </cell>
          <cell r="E933">
            <v>1.3407673253102901</v>
          </cell>
          <cell r="F933">
            <v>1.3567327730790593</v>
          </cell>
          <cell r="G933">
            <v>1.501533054104955</v>
          </cell>
          <cell r="H933">
            <v>3.4400002246910781</v>
          </cell>
          <cell r="I933">
            <v>8.4039194817990452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1.4022783331988189</v>
          </cell>
          <cell r="E934">
            <v>1.5372246334674264</v>
          </cell>
          <cell r="F934">
            <v>1.5555294348533133</v>
          </cell>
          <cell r="G934">
            <v>1.7215467256420027</v>
          </cell>
          <cell r="H934">
            <v>3.9440497875384981</v>
          </cell>
          <cell r="I934">
            <v>9.6353124074742524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1.0264515985989201E-6</v>
          </cell>
          <cell r="E935">
            <v>6.2226614112967898E-6</v>
          </cell>
          <cell r="F935">
            <v>8.3132601170797801E-6</v>
          </cell>
          <cell r="G935">
            <v>1.0754601107130401E-2</v>
          </cell>
          <cell r="H935">
            <v>0.25778181072040202</v>
          </cell>
          <cell r="I935">
            <v>0.41962637361365801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0.1053419519202746</v>
          </cell>
          <cell r="E936">
            <v>0.10534798604398395</v>
          </cell>
          <cell r="F936">
            <v>0.10535580636016682</v>
          </cell>
          <cell r="G936">
            <v>0.11610974022941542</v>
          </cell>
          <cell r="H936">
            <v>0.39624501961643216</v>
          </cell>
          <cell r="I936">
            <v>0.66216885646895762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1.2731118732679818</v>
          </cell>
          <cell r="E938">
            <v>1.4868684178501588</v>
          </cell>
          <cell r="F938">
            <v>1.485632621576759</v>
          </cell>
          <cell r="G938">
            <v>1.4865928139276763</v>
          </cell>
          <cell r="H938">
            <v>1.4788165250545156</v>
          </cell>
          <cell r="I938">
            <v>1.4726960252974808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7.7469518907673354E-2</v>
          </cell>
          <cell r="E939">
            <v>6.3704681206976912E-3</v>
          </cell>
          <cell r="F939">
            <v>1.9984160004820225E-2</v>
          </cell>
          <cell r="G939">
            <v>1.8902957671919643E-2</v>
          </cell>
          <cell r="H939">
            <v>4.784056970239349E-2</v>
          </cell>
          <cell r="I939">
            <v>8.6397082692844504E-2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0.37045841730733786</v>
          </cell>
          <cell r="E940">
            <v>0.4354679263059873</v>
          </cell>
          <cell r="F940">
            <v>0.4342861253680127</v>
          </cell>
          <cell r="G940">
            <v>0.43517642829509212</v>
          </cell>
          <cell r="H940">
            <v>0.57937776882961411</v>
          </cell>
          <cell r="I940">
            <v>0.52158995473986813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1.0948664820637071E-2</v>
          </cell>
          <cell r="E941">
            <v>1.8691978395941249E-6</v>
          </cell>
          <cell r="G941">
            <v>6.4530905762605546E-4</v>
          </cell>
          <cell r="H941">
            <v>2.0300775312340921E-2</v>
          </cell>
          <cell r="I941">
            <v>2.06037728406284E-2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17.502557916064202</v>
          </cell>
          <cell r="E942">
            <v>20.243645367298051</v>
          </cell>
          <cell r="F942">
            <v>18.363489544236714</v>
          </cell>
          <cell r="G942">
            <v>18.364594592613006</v>
          </cell>
          <cell r="H942">
            <v>15.346263235927326</v>
          </cell>
          <cell r="I942">
            <v>7.3506226346822627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1.1371132454116258E-2</v>
          </cell>
          <cell r="E943">
            <v>7.7060214954683086E-6</v>
          </cell>
          <cell r="F943">
            <v>1.841649954693078E-3</v>
          </cell>
          <cell r="G943">
            <v>6.0906397732283016E-4</v>
          </cell>
          <cell r="H943">
            <v>2.1313724633029298E-2</v>
          </cell>
          <cell r="I943">
            <v>2.1310544675025883E-2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0.10958561217770994</v>
          </cell>
          <cell r="E944">
            <v>7.198704331697825E-2</v>
          </cell>
          <cell r="F944">
            <v>1.9916869640723193E-3</v>
          </cell>
          <cell r="G944">
            <v>5.7522535636340033E-4</v>
          </cell>
          <cell r="H944">
            <v>5.8393794329127755E-3</v>
          </cell>
          <cell r="I944">
            <v>1.0259143827387084E-5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21.594891279888387</v>
          </cell>
          <cell r="E945">
            <v>19.946184202098461</v>
          </cell>
          <cell r="F945">
            <v>20.572147911512623</v>
          </cell>
          <cell r="G945">
            <v>19.152735672567847</v>
          </cell>
          <cell r="H945">
            <v>9.5712002674361134</v>
          </cell>
          <cell r="I945">
            <v>2.0779991624701337E-2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1.650492443886052</v>
          </cell>
          <cell r="E946">
            <v>4.0022241394765032</v>
          </cell>
          <cell r="F946">
            <v>4.2844489530645777</v>
          </cell>
          <cell r="G946">
            <v>6.4882413796595788</v>
          </cell>
          <cell r="H946">
            <v>16.396321165683112</v>
          </cell>
          <cell r="I946">
            <v>19.196443760528247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4.3394445453391821</v>
          </cell>
          <cell r="E947">
            <v>4.3870679241296129</v>
          </cell>
          <cell r="F947">
            <v>4.2214517617354836</v>
          </cell>
          <cell r="G947">
            <v>3.7597297481829348</v>
          </cell>
          <cell r="H947">
            <v>3.9237307934133359</v>
          </cell>
          <cell r="I947">
            <v>1.4905262276848459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1.7400005474411531</v>
          </cell>
          <cell r="E948">
            <v>3.5037785327512658</v>
          </cell>
          <cell r="F948">
            <v>3.5178074462375379</v>
          </cell>
          <cell r="G948">
            <v>3.2786541378261278</v>
          </cell>
          <cell r="H948">
            <v>2.4988223377544223</v>
          </cell>
          <cell r="I948">
            <v>2.0829427221114867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4.2327236070638907</v>
          </cell>
          <cell r="E949">
            <v>3.5069066146585919</v>
          </cell>
          <cell r="F949">
            <v>4.277993841067703</v>
          </cell>
          <cell r="G949">
            <v>2.0856049699330357</v>
          </cell>
          <cell r="H949">
            <v>0.67839153311592992</v>
          </cell>
          <cell r="I949">
            <v>0.29699096125398805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9.0978246909858953</v>
          </cell>
          <cell r="E950">
            <v>10.275890433648902</v>
          </cell>
          <cell r="F950">
            <v>10.274429792020474</v>
          </cell>
          <cell r="G950">
            <v>10.275528841536319</v>
          </cell>
          <cell r="H950">
            <v>10.875000534891134</v>
          </cell>
          <cell r="I950">
            <v>24.34813328301119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1.3980950623833885E-2</v>
          </cell>
          <cell r="E951">
            <v>1.4621733693352786E-5</v>
          </cell>
          <cell r="F951">
            <v>1.0396579769410658E-3</v>
          </cell>
          <cell r="G951">
            <v>2.4808158625023492E-4</v>
          </cell>
          <cell r="H951">
            <v>6.215128988340592E-3</v>
          </cell>
          <cell r="I951">
            <v>1.3009232488354729E-2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1.3694279283305892E-3</v>
          </cell>
          <cell r="E952">
            <v>2.5115469085896702E-5</v>
          </cell>
          <cell r="F952">
            <v>1.3685443859903838E-4</v>
          </cell>
          <cell r="G952">
            <v>1.0211911936007303E-4</v>
          </cell>
          <cell r="H952">
            <v>1.562218277851675E-3</v>
          </cell>
          <cell r="I952">
            <v>7.5349672476293617E-5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4.4671647410811463E-2</v>
          </cell>
          <cell r="E953">
            <v>2.7294938925106634E-3</v>
          </cell>
          <cell r="F953">
            <v>1.13007835912234E-2</v>
          </cell>
          <cell r="G953">
            <v>0.50490084159124227</v>
          </cell>
          <cell r="H953">
            <v>0.99077836050667301</v>
          </cell>
          <cell r="I953">
            <v>0.96561674089557936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F954">
            <v>4.7744430275476668E-6</v>
          </cell>
          <cell r="G954">
            <v>1.0587283072994162E-4</v>
          </cell>
          <cell r="H954">
            <v>2.2052015310442489E-3</v>
          </cell>
          <cell r="I954">
            <v>4.3502583255268821E-5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4.6041075339142097E-2</v>
          </cell>
          <cell r="E955">
            <v>2.7565769705719433E-3</v>
          </cell>
          <cell r="F955">
            <v>1.1442981711781614E-2</v>
          </cell>
          <cell r="G955">
            <v>0.50510894005404772</v>
          </cell>
          <cell r="H955">
            <v>0.99454578031556884</v>
          </cell>
          <cell r="I955">
            <v>0.96573559315131086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4.3375702923169078E-2</v>
          </cell>
          <cell r="E956">
            <v>2.670633416683429E-3</v>
          </cell>
          <cell r="F956">
            <v>1.0964693792029963E-2</v>
          </cell>
          <cell r="G956">
            <v>0.49976748745598115</v>
          </cell>
          <cell r="H956">
            <v>0.97579674480526757</v>
          </cell>
          <cell r="I956">
            <v>0.95593010217876451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4.3813841336534334E-2</v>
          </cell>
          <cell r="E957">
            <v>2.697609511801446E-3</v>
          </cell>
          <cell r="F957">
            <v>1.1075448274777753E-2</v>
          </cell>
          <cell r="G957">
            <v>0.5048156438949305</v>
          </cell>
          <cell r="H957">
            <v>0.98565327758107868</v>
          </cell>
          <cell r="I957">
            <v>0.96558596179673206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4.3375702923169078E-2</v>
          </cell>
          <cell r="E958">
            <v>2.670633416683429E-3</v>
          </cell>
          <cell r="F958">
            <v>1.0964693792029963E-2</v>
          </cell>
          <cell r="G958">
            <v>0.49976748745598115</v>
          </cell>
          <cell r="H958">
            <v>0.97579674480526757</v>
          </cell>
          <cell r="I958">
            <v>0.95593010217876451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4.6877996661461902E-8</v>
          </cell>
          <cell r="E959">
            <v>2.0570585493492099E-4</v>
          </cell>
          <cell r="F959">
            <v>7.0826797572130903E-4</v>
          </cell>
          <cell r="G959">
            <v>3.7129423291071099E-2</v>
          </cell>
          <cell r="H959">
            <v>2.9799390157643501E-2</v>
          </cell>
          <cell r="I959">
            <v>4.6244110633328797E-2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6.7982478765453913E-3</v>
          </cell>
          <cell r="E960">
            <v>3.1509910814119142E-4</v>
          </cell>
          <cell r="F960">
            <v>8.9011152473743131E-4</v>
          </cell>
          <cell r="G960">
            <v>3.7661624302260666E-2</v>
          </cell>
          <cell r="H960">
            <v>7.4462141949615993E-2</v>
          </cell>
          <cell r="I960">
            <v>7.1944699668145803E-2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1.8136802409639601</v>
          </cell>
          <cell r="E961">
            <v>1.5046452445577858</v>
          </cell>
          <cell r="F961">
            <v>1.8050029838931674</v>
          </cell>
          <cell r="G961">
            <v>2.1378552286613917</v>
          </cell>
          <cell r="H961">
            <v>3.0829265878568073</v>
          </cell>
          <cell r="I961">
            <v>4.8770859262837272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0.32125884777070135</v>
          </cell>
          <cell r="E962">
            <v>1.8860219803176774</v>
          </cell>
          <cell r="F962">
            <v>2.4241189963604794</v>
          </cell>
          <cell r="G962">
            <v>3.2884962524453543</v>
          </cell>
          <cell r="H962">
            <v>4.2096371583857977</v>
          </cell>
          <cell r="I962">
            <v>4.9235104039469144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3.3906651966897936</v>
          </cell>
          <cell r="F963">
            <v>4.2291219802536473</v>
          </cell>
          <cell r="G963">
            <v>5.4263514811067424</v>
          </cell>
          <cell r="H963">
            <v>7.2925637462426041</v>
          </cell>
          <cell r="I963">
            <v>9.8005963302306469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1.8439592300085133E-6</v>
          </cell>
          <cell r="H964">
            <v>1.1304604228892388</v>
          </cell>
          <cell r="I964">
            <v>1.1961012672646592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1.8625850808166791E-6</v>
          </cell>
          <cell r="H965">
            <v>1.1418792150396346</v>
          </cell>
          <cell r="I965">
            <v>1.20818309824713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1.84972335458962E-5</v>
          </cell>
          <cell r="H966">
            <v>0.104552651948334</v>
          </cell>
          <cell r="I966">
            <v>8.8122515942118396E-3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1.84972335458962E-5</v>
          </cell>
          <cell r="H967">
            <v>0.15182214186697601</v>
          </cell>
          <cell r="I967">
            <v>0.16063439346118699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1.8458230360430248</v>
          </cell>
          <cell r="E968">
            <v>1.6724036055414999E-4</v>
          </cell>
          <cell r="F968">
            <v>4.820843197925783E-4</v>
          </cell>
          <cell r="G968">
            <v>2.3877339492856458E-4</v>
          </cell>
          <cell r="H968">
            <v>4.2350665057957332E-4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210.21020340220099</v>
          </cell>
          <cell r="E969">
            <v>1.8964005246549599E-2</v>
          </cell>
          <cell r="F969">
            <v>5.4314392499721698E-2</v>
          </cell>
          <cell r="G969">
            <v>2.66167953811067E-2</v>
          </cell>
          <cell r="H969">
            <v>4.6230745482370598E-2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2.7300026415870202</v>
          </cell>
          <cell r="E970">
            <v>2.462857824227227E-4</v>
          </cell>
          <cell r="F970">
            <v>7.0538172077560602E-4</v>
          </cell>
          <cell r="G970">
            <v>3.4567266728710035E-4</v>
          </cell>
          <cell r="H970">
            <v>6.0039929197883862E-4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6.9909008597876396E-5</v>
          </cell>
          <cell r="E971">
            <v>5.8664953512265197E-6</v>
          </cell>
          <cell r="F971">
            <v>3.2154725213051603E-5</v>
          </cell>
          <cell r="G971">
            <v>5.4761877552470896E-6</v>
          </cell>
          <cell r="H971">
            <v>3.6545205214618102E-5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0.10078690900859788</v>
          </cell>
          <cell r="E972">
            <v>1.5715663470111663E-5</v>
          </cell>
          <cell r="F972">
            <v>4.5335099561158443E-5</v>
          </cell>
          <cell r="G972">
            <v>2.2463658279403553E-5</v>
          </cell>
          <cell r="H972">
            <v>3.9741101383665228E-5</v>
          </cell>
          <cell r="I972">
            <v>2.6773068789995899E-9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1.570557551807074</v>
          </cell>
          <cell r="G973">
            <v>2.1802659097973081</v>
          </cell>
          <cell r="H973">
            <v>2.1937763349515409</v>
          </cell>
          <cell r="I973">
            <v>2.6195265122123041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1.5706258525463301</v>
          </cell>
          <cell r="G974">
            <v>2.1803571878965533</v>
          </cell>
          <cell r="H974">
            <v>2.1938714760910978</v>
          </cell>
          <cell r="I974">
            <v>2.619634649634103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3.9467524029622404E-3</v>
          </cell>
          <cell r="E975">
            <v>5.3977414349483797E-2</v>
          </cell>
          <cell r="F975">
            <v>8.7572605288979893E-2</v>
          </cell>
          <cell r="G975">
            <v>7.8892260648221496E-2</v>
          </cell>
          <cell r="H975">
            <v>0.16125011502946199</v>
          </cell>
          <cell r="I975">
            <v>0.17336946404035999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3.9479919323653287E-3</v>
          </cell>
          <cell r="E976">
            <v>5.7912632345751502E-2</v>
          </cell>
          <cell r="F976">
            <v>0.14547440169644688</v>
          </cell>
          <cell r="G976">
            <v>0.22435118783369898</v>
          </cell>
          <cell r="H976">
            <v>0.26410534954748061</v>
          </cell>
          <cell r="I976">
            <v>0.30453991191778951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1.7230731683637278E-3</v>
          </cell>
          <cell r="G977">
            <v>4.6387854179022719E-4</v>
          </cell>
          <cell r="H977">
            <v>1.1864396963830858E-2</v>
          </cell>
          <cell r="I977">
            <v>1.9902538721458533E-2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2.2365083072027644E-3</v>
          </cell>
          <cell r="G978">
            <v>5.9587630919755575E-4</v>
          </cell>
          <cell r="H978">
            <v>1.3976549725510642E-2</v>
          </cell>
          <cell r="I978">
            <v>2.2133517876520539E-2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1.3086154412919901E-2</v>
          </cell>
          <cell r="E979">
            <v>4.9061307989951902E-3</v>
          </cell>
          <cell r="F979">
            <v>1.27657755482157E-2</v>
          </cell>
          <cell r="G979">
            <v>1.8740162541942301E-2</v>
          </cell>
          <cell r="H979">
            <v>2.25187316084101E-2</v>
          </cell>
          <cell r="I979">
            <v>5.8713762934911699E-2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1.3086154412919901E-2</v>
          </cell>
          <cell r="E980">
            <v>1.7940668723695662E-2</v>
          </cell>
          <cell r="F980">
            <v>3.0692846588172468E-2</v>
          </cell>
          <cell r="G980">
            <v>4.9416952931979514E-2</v>
          </cell>
          <cell r="H980">
            <v>4.9692841349030542E-2</v>
          </cell>
          <cell r="I980">
            <v>8.0170773149387475E-2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5.8078912831634416E-4</v>
          </cell>
          <cell r="H981">
            <v>6.7076340573808018E-4</v>
          </cell>
          <cell r="I981">
            <v>3.03677301731867E-4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7.8249900222654968E-5</v>
          </cell>
          <cell r="H982">
            <v>1.9372702958974234E-4</v>
          </cell>
          <cell r="I982">
            <v>3.4055883484420904E-6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2.0967068865463037E-7</v>
          </cell>
          <cell r="H983">
            <v>1.2689548187028227E-6</v>
          </cell>
          <cell r="I983">
            <v>4.4897082498409728E-7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E984">
            <v>2.457269932713175E-6</v>
          </cell>
          <cell r="F984">
            <v>2.3699946560514122E-6</v>
          </cell>
          <cell r="G984">
            <v>6.6121435026918435E-4</v>
          </cell>
          <cell r="H984">
            <v>8.6747734990874246E-4</v>
          </cell>
          <cell r="I984">
            <v>3.0937124712809925E-4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4.0476696746315435</v>
          </cell>
          <cell r="E985">
            <v>4.5834878808562918</v>
          </cell>
          <cell r="F985">
            <v>5.192231108764858</v>
          </cell>
          <cell r="G985">
            <v>5.3473406125048015</v>
          </cell>
          <cell r="H985">
            <v>7.4835677845385904</v>
          </cell>
          <cell r="I985">
            <v>17.567812580157565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4.0476696746315435</v>
          </cell>
          <cell r="E986">
            <v>4.5834878808562918</v>
          </cell>
          <cell r="F986">
            <v>5.192231108764858</v>
          </cell>
          <cell r="G986">
            <v>5.3473406125048015</v>
          </cell>
          <cell r="H986">
            <v>7.4835677845385904</v>
          </cell>
          <cell r="I986">
            <v>17.567812580157565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6.9122817527730848E-2</v>
          </cell>
          <cell r="E988">
            <v>2.0972799933296623E-5</v>
          </cell>
          <cell r="F988">
            <v>1.3042717253454223E-3</v>
          </cell>
          <cell r="G988">
            <v>2.6167223787137105E-4</v>
          </cell>
          <cell r="H988">
            <v>4.2779243161125267E-2</v>
          </cell>
          <cell r="I988">
            <v>3.9437847676885178E-2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1.3647529748034037</v>
          </cell>
          <cell r="E989">
            <v>1.607780105036386</v>
          </cell>
          <cell r="F989">
            <v>1.6065241761296474</v>
          </cell>
          <cell r="G989">
            <v>1.6075693253562959</v>
          </cell>
          <cell r="H989">
            <v>1.617456756221034</v>
          </cell>
          <cell r="I989">
            <v>1.6087955174095254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4.2714826846155168E-6</v>
          </cell>
          <cell r="F990">
            <v>2.2781732467017091E-3</v>
          </cell>
          <cell r="G990">
            <v>6.1467385507495023E-4</v>
          </cell>
          <cell r="H990">
            <v>6.8769156560245445E-2</v>
          </cell>
          <cell r="I990">
            <v>6.2328584700942984E-2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9.4778118445519539E-7</v>
          </cell>
          <cell r="G991">
            <v>1.4874597000477431E-3</v>
          </cell>
          <cell r="H991">
            <v>6.8446060391478769E-2</v>
          </cell>
          <cell r="I991">
            <v>6.1222273581555159E-2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0.44371815117844582</v>
          </cell>
          <cell r="E992">
            <v>0.470880129976256</v>
          </cell>
          <cell r="F992">
            <v>0.46963975852588907</v>
          </cell>
          <cell r="G992">
            <v>0.47075525253791184</v>
          </cell>
          <cell r="H992">
            <v>1.4599089384241544</v>
          </cell>
          <cell r="I992">
            <v>1.4168995115471588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1.9592608407043037</v>
          </cell>
          <cell r="E993">
            <v>3.7887058954589414</v>
          </cell>
          <cell r="F993">
            <v>3.8578531999549424</v>
          </cell>
          <cell r="G993">
            <v>4.091135007254481</v>
          </cell>
          <cell r="H993">
            <v>3.5618404329422693</v>
          </cell>
          <cell r="I993">
            <v>3.3594402831088033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18.885964262309191</v>
          </cell>
          <cell r="E994">
            <v>18.93177241955701</v>
          </cell>
          <cell r="F994">
            <v>18.962417562349255</v>
          </cell>
          <cell r="G994">
            <v>18.790566095532977</v>
          </cell>
          <cell r="H994">
            <v>16.028397138410455</v>
          </cell>
          <cell r="I994">
            <v>8.7654217215935262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4.5458031086046669</v>
          </cell>
          <cell r="E995">
            <v>3.6632328537918575</v>
          </cell>
          <cell r="F995">
            <v>4.3078856449217504</v>
          </cell>
          <cell r="G995">
            <v>2.6527748172900645</v>
          </cell>
          <cell r="H995">
            <v>0.98238366042354031</v>
          </cell>
          <cell r="I995">
            <v>0.37891233924699858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9.802375378523271</v>
          </cell>
          <cell r="E996">
            <v>11.65517713716287</v>
          </cell>
          <cell r="F996">
            <v>11.653652286076822</v>
          </cell>
          <cell r="G996">
            <v>11.654863720282203</v>
          </cell>
          <cell r="H996">
            <v>13.231982299912929</v>
          </cell>
          <cell r="I996">
            <v>32.754375680470268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23.310984437941965</v>
          </cell>
          <cell r="E997">
            <v>18.504228839217959</v>
          </cell>
          <cell r="F997">
            <v>18.35830032353439</v>
          </cell>
          <cell r="G997">
            <v>18.359460029600967</v>
          </cell>
          <cell r="H997">
            <v>12.971251961784358</v>
          </cell>
          <cell r="I997">
            <v>6.0992494341678243E-2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1.8003615076116186</v>
          </cell>
          <cell r="E998">
            <v>4.5200608496955548</v>
          </cell>
          <cell r="F998">
            <v>4.5194559874987492</v>
          </cell>
          <cell r="G998">
            <v>4.5199932869442456</v>
          </cell>
          <cell r="H998">
            <v>11.118957028170156</v>
          </cell>
          <cell r="I998">
            <v>12.259627149559565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4.6631104771291794</v>
          </cell>
          <cell r="E999">
            <v>3.6877481459851751</v>
          </cell>
          <cell r="F999">
            <v>3.1431663510728312</v>
          </cell>
          <cell r="G999">
            <v>3.1101291152193946</v>
          </cell>
          <cell r="H999">
            <v>2.3413298842271537</v>
          </cell>
          <cell r="I999">
            <v>1.0132639353149193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0.14134650333515406</v>
          </cell>
          <cell r="E1000">
            <v>2.6565029839207043E-3</v>
          </cell>
          <cell r="F1000">
            <v>1.1071224310009077E-2</v>
          </cell>
          <cell r="G1000">
            <v>0.49955180491038131</v>
          </cell>
          <cell r="H1000">
            <v>1.0032196455602553</v>
          </cell>
          <cell r="I1000">
            <v>0.97690499385097462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1.2936277576715359E-3</v>
          </cell>
          <cell r="H1001">
            <v>7.2051400092510391</v>
          </cell>
          <cell r="I1001">
            <v>14.462288202079513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1.6069843536080384E-3</v>
          </cell>
          <cell r="H1002">
            <v>8.911446259655861</v>
          </cell>
          <cell r="I1002">
            <v>17.80961255766017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1.1538258080206E-4</v>
          </cell>
          <cell r="H1003">
            <v>1.00248047697299E-2</v>
          </cell>
          <cell r="I1003">
            <v>1.03402439110809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1.1538258080206E-4</v>
          </cell>
          <cell r="H1004">
            <v>0.61625207594591958</v>
          </cell>
          <cell r="I1004">
            <v>1.2976956226221006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8.1170441932195223E-3</v>
          </cell>
          <cell r="G1005">
            <v>1.4558037369242282E-4</v>
          </cell>
          <cell r="H1005">
            <v>2.4977514851123965E-5</v>
          </cell>
          <cell r="I1005">
            <v>9.8525605012709371E-6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4.5352886753909999E-8</v>
          </cell>
          <cell r="F1006">
            <v>8.1175118225760515E-3</v>
          </cell>
          <cell r="G1006">
            <v>1.4566931464165658E-4</v>
          </cell>
          <cell r="H1006">
            <v>2.5034455346805256E-5</v>
          </cell>
          <cell r="I1006">
            <v>9.896189799381054E-6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6.1390054509711001E-5</v>
          </cell>
          <cell r="E1007">
            <v>8.3364270980759703E-4</v>
          </cell>
          <cell r="F1007">
            <v>1.1301282499957799E-5</v>
          </cell>
          <cell r="G1007">
            <v>8.0843135668283501E-6</v>
          </cell>
          <cell r="H1007">
            <v>4.4960440111981501E-6</v>
          </cell>
          <cell r="I1007">
            <v>2.2918925532000802E-6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6.1390054509711001E-5</v>
          </cell>
          <cell r="E1008">
            <v>8.9308456595004653E-4</v>
          </cell>
          <cell r="F1008">
            <v>8.9358901086281214E-4</v>
          </cell>
          <cell r="G1008">
            <v>4.1101370853568E-5</v>
          </cell>
          <cell r="H1008">
            <v>1.0197592256639602E-5</v>
          </cell>
          <cell r="I1008">
            <v>4.3042018169375401E-6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9.2702180331381197</v>
          </cell>
          <cell r="E1009">
            <v>9.27018925884569</v>
          </cell>
          <cell r="F1009">
            <v>9.2385249391549795E-2</v>
          </cell>
          <cell r="G1009">
            <v>4.5567058875370499E-2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7.2001693461266905E-2</v>
          </cell>
          <cell r="E1010">
            <v>7.2001469971617105E-2</v>
          </cell>
          <cell r="F1010">
            <v>7.1755533507999894E-4</v>
          </cell>
          <cell r="G1010">
            <v>3.5391890388637286E-4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0.10000235202953738</v>
          </cell>
          <cell r="E1011">
            <v>0.10000204162724592</v>
          </cell>
          <cell r="F1011">
            <v>9.9660463205555427E-4</v>
          </cell>
          <cell r="G1011">
            <v>4.9155403317551805E-4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6.5469357461355928E-3</v>
          </cell>
          <cell r="F1012">
            <v>1.0022756203928018E-4</v>
          </cell>
          <cell r="G1012">
            <v>5.3894404661659727E-5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2101.4867967762598</v>
          </cell>
          <cell r="E1013">
            <v>1815.4227518186201</v>
          </cell>
          <cell r="F1013">
            <v>1839.83326829356</v>
          </cell>
          <cell r="G1013">
            <v>1260.1006599631801</v>
          </cell>
          <cell r="H1013">
            <v>709.25512754248996</v>
          </cell>
          <cell r="I1013">
            <v>107.92453494792601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37.470009115804778</v>
          </cell>
          <cell r="E1014">
            <v>32.085911819570676</v>
          </cell>
          <cell r="F1014">
            <v>35.054459135562873</v>
          </cell>
          <cell r="G1014">
            <v>24.803864612511088</v>
          </cell>
          <cell r="H1014">
            <v>17.141887305280779</v>
          </cell>
          <cell r="I1014">
            <v>6.452017983582385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37.260404198160728</v>
          </cell>
          <cell r="E1015">
            <v>32.18834666345073</v>
          </cell>
          <cell r="F1015">
            <v>32.621157239247516</v>
          </cell>
          <cell r="G1015">
            <v>22.342210283035072</v>
          </cell>
          <cell r="H1015">
            <v>12.575445523803022</v>
          </cell>
          <cell r="I1015">
            <v>1.9135555841830783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0.32930734273027668</v>
          </cell>
          <cell r="E1016">
            <v>6.6994862071689075E-5</v>
          </cell>
          <cell r="F1016">
            <v>2.5403467750138442</v>
          </cell>
          <cell r="G1016">
            <v>2.5403530746016911</v>
          </cell>
          <cell r="H1016">
            <v>4.5195319240011695</v>
          </cell>
          <cell r="I1016">
            <v>4.5195325191798785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4.9407831049244396E-3</v>
          </cell>
          <cell r="G1017">
            <v>5.4373394830589488E-4</v>
          </cell>
          <cell r="H1017">
            <v>0.10167377593396472</v>
          </cell>
          <cell r="I1017">
            <v>3.9548027966123916E-2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4.0983487305499103E-7</v>
          </cell>
          <cell r="E1018">
            <v>2.20787471323055E-7</v>
          </cell>
          <cell r="F1018">
            <v>2.8689014162844702E-7</v>
          </cell>
          <cell r="G1018">
            <v>3.5009136614629298E-7</v>
          </cell>
          <cell r="H1018">
            <v>9.7001592480279897E-7</v>
          </cell>
          <cell r="I1018">
            <v>3.17372324281297E-6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1.9844837801009731</v>
          </cell>
          <cell r="E1019">
            <v>1.9844840008884443</v>
          </cell>
          <cell r="F1019">
            <v>1.984484287778586</v>
          </cell>
          <cell r="G1019">
            <v>1.9844846378699521</v>
          </cell>
          <cell r="H1019">
            <v>1.9844862415674087</v>
          </cell>
          <cell r="I1019">
            <v>1.0954654824704715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8.6964741315564108E-3</v>
          </cell>
          <cell r="G1020">
            <v>1.0014170168015901E-2</v>
          </cell>
          <cell r="H1020">
            <v>1.04873176201955E-2</v>
          </cell>
          <cell r="I1020">
            <v>2.4008535452381699E-2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3.0838560750200052E-4</v>
          </cell>
          <cell r="G1021">
            <v>3.6931691399775087E-4</v>
          </cell>
          <cell r="H1021">
            <v>4.1279867228429087E-4</v>
          </cell>
          <cell r="I1021">
            <v>9.9609881132222051E-4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3.0838560750200052E-4</v>
          </cell>
          <cell r="G1022">
            <v>3.6931691399775087E-4</v>
          </cell>
          <cell r="H1022">
            <v>4.1279867228429087E-4</v>
          </cell>
          <cell r="I1022">
            <v>9.9609881132222051E-4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1.5419280375100023E-4</v>
          </cell>
          <cell r="G1023">
            <v>1.7755620865276503E-4</v>
          </cell>
          <cell r="H1023">
            <v>1.8594534787580677E-4</v>
          </cell>
          <cell r="I1023">
            <v>4.2568325270180354E-4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2.8252812725197601E-7</v>
          </cell>
          <cell r="E1024">
            <v>8.0004020876520599E-7</v>
          </cell>
          <cell r="F1024">
            <v>3.6818078905976498E-5</v>
          </cell>
          <cell r="G1024">
            <v>1.6085311263305099E-6</v>
          </cell>
          <cell r="H1024">
            <v>4.0096564505713103E-6</v>
          </cell>
          <cell r="I1024">
            <v>6.0136033452249497E-5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2.8252812725197601E-7</v>
          </cell>
          <cell r="E1025">
            <v>1.06356622211748E-6</v>
          </cell>
          <cell r="F1025">
            <v>3.7825175976174494E-5</v>
          </cell>
          <cell r="G1025">
            <v>3.9350655086590429E-5</v>
          </cell>
          <cell r="H1025">
            <v>4.6545026459285577E-5</v>
          </cell>
          <cell r="I1025">
            <v>7.7825787955933351E-5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2.0856349822026465</v>
          </cell>
          <cell r="E1026">
            <v>2.4000926969782164</v>
          </cell>
          <cell r="F1026">
            <v>2.3575558217385986</v>
          </cell>
          <cell r="G1026">
            <v>2.4705860345603461</v>
          </cell>
          <cell r="H1026">
            <v>2.4541312616769746</v>
          </cell>
          <cell r="I1026">
            <v>2.4742922517959984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2.0856349822026465</v>
          </cell>
          <cell r="E1027">
            <v>2.4000926969782164</v>
          </cell>
          <cell r="F1027">
            <v>2.3575558217385986</v>
          </cell>
          <cell r="G1027">
            <v>2.4705860345603461</v>
          </cell>
          <cell r="H1027">
            <v>2.4541312616769746</v>
          </cell>
          <cell r="I1027">
            <v>2.4742922517959984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5.943856920233948E-5</v>
          </cell>
          <cell r="G1028">
            <v>6.3251654224847956E-5</v>
          </cell>
          <cell r="H1028">
            <v>8.7049100166624208E-5</v>
          </cell>
          <cell r="I1028">
            <v>9.0422533807209491E-5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5.943856920233948E-5</v>
          </cell>
          <cell r="G1029">
            <v>6.3251654224847956E-5</v>
          </cell>
          <cell r="H1029">
            <v>8.7049100166624208E-5</v>
          </cell>
          <cell r="I1029">
            <v>9.0422533807209491E-5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2.0346468898127201E-8</v>
          </cell>
          <cell r="F1030">
            <v>5.8335389187711202E-6</v>
          </cell>
          <cell r="G1030">
            <v>5.82653555097289E-8</v>
          </cell>
          <cell r="H1030">
            <v>8.6905959863821002E-8</v>
          </cell>
          <cell r="I1030">
            <v>2.7295602837148599E-8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2.0346468898127201E-8</v>
          </cell>
          <cell r="F1031">
            <v>5.8538853876692496E-6</v>
          </cell>
          <cell r="G1031">
            <v>5.9121507431789802E-6</v>
          </cell>
          <cell r="H1031">
            <v>8.0910385356295308E-6</v>
          </cell>
          <cell r="I1031">
            <v>8.1183341384666794E-6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1.9867213210751611</v>
          </cell>
          <cell r="G1032">
            <v>1.9867243765158649</v>
          </cell>
          <cell r="H1032">
            <v>3.0637632803674926</v>
          </cell>
          <cell r="I1032">
            <v>3.0637061653039761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1.9867213210751611</v>
          </cell>
          <cell r="G1033">
            <v>1.9867243765158649</v>
          </cell>
          <cell r="H1033">
            <v>3.0637632803674926</v>
          </cell>
          <cell r="I1033">
            <v>3.0637061653039761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1.9867213210751611</v>
          </cell>
          <cell r="G1034">
            <v>1.9867243765158649</v>
          </cell>
          <cell r="H1034">
            <v>3.0637632803674926</v>
          </cell>
          <cell r="I1034">
            <v>3.0637061653039761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5.8626056362367501E-7</v>
          </cell>
          <cell r="G1035">
            <v>4.4373847923718798E-7</v>
          </cell>
          <cell r="H1035">
            <v>0.32899314953063502</v>
          </cell>
          <cell r="I1035">
            <v>0.15712993360295499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0.28852947355918557</v>
          </cell>
          <cell r="G1036">
            <v>0.28852991729766475</v>
          </cell>
          <cell r="H1036">
            <v>0.44494673023042502</v>
          </cell>
          <cell r="I1036">
            <v>0.44493886366347901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0.43546299185889076</v>
          </cell>
          <cell r="G1037">
            <v>0.4354643194426504</v>
          </cell>
          <cell r="H1037">
            <v>0.60885191837488939</v>
          </cell>
          <cell r="I1037">
            <v>0.57013250771091228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0.43546299185889076</v>
          </cell>
          <cell r="G1038">
            <v>0.4354643194426504</v>
          </cell>
          <cell r="H1038">
            <v>0.60885191837488939</v>
          </cell>
          <cell r="I1038">
            <v>0.57013250771091228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3.39640044743256E-7</v>
          </cell>
          <cell r="G1039">
            <v>1.9280361023305399E-7</v>
          </cell>
          <cell r="H1039">
            <v>4.5760798773430103E-2</v>
          </cell>
          <cell r="I1039">
            <v>3.1543888582614199E-2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6.3241837928008193E-2</v>
          </cell>
          <cell r="G1040">
            <v>6.3242030731618423E-2</v>
          </cell>
          <cell r="H1040">
            <v>8.8422800697634196E-2</v>
          </cell>
          <cell r="I1040">
            <v>8.2799751814101805E-2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0.68744665418083584</v>
          </cell>
          <cell r="G1041">
            <v>0.70236464734631721</v>
          </cell>
          <cell r="H1041">
            <v>4.3628460634456623</v>
          </cell>
          <cell r="I1041">
            <v>4.3628470479415702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0.68744665418083584</v>
          </cell>
          <cell r="G1042">
            <v>0.70236464734631721</v>
          </cell>
          <cell r="H1042">
            <v>4.3628460634456623</v>
          </cell>
          <cell r="I1042">
            <v>4.3628470479415702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1.6756597148360301E-5</v>
          </cell>
          <cell r="G1043">
            <v>2.1665246499022401E-3</v>
          </cell>
          <cell r="H1043">
            <v>0.14513618025029901</v>
          </cell>
          <cell r="I1043">
            <v>0.32228622586008898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9.9837163434416287E-2</v>
          </cell>
          <cell r="G1044">
            <v>0.10200368808431851</v>
          </cell>
          <cell r="H1044">
            <v>0.633611601462306</v>
          </cell>
          <cell r="I1044">
            <v>0.63361174443962398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F1045">
            <v>1.8389223909531085</v>
          </cell>
          <cell r="G1045">
            <v>1.5405995594461503</v>
          </cell>
          <cell r="H1045">
            <v>1.6704144983921494</v>
          </cell>
          <cell r="I1045">
            <v>4.5866167886577989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D1046">
            <v>4.6976396350512203E-8</v>
          </cell>
          <cell r="E1046">
            <v>4.7362831562530801E-8</v>
          </cell>
          <cell r="F1046">
            <v>1.8390174672243738</v>
          </cell>
          <cell r="G1046">
            <v>1.5406748398379226</v>
          </cell>
          <cell r="H1046">
            <v>1.6704975002378935</v>
          </cell>
          <cell r="I1046">
            <v>4.586809737227787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4.2331204130618199E-3</v>
          </cell>
          <cell r="E1047">
            <v>0.189423618544899</v>
          </cell>
          <cell r="F1047">
            <v>2.74012178920662E-5</v>
          </cell>
          <cell r="G1047">
            <v>2.86007006562397E-5</v>
          </cell>
          <cell r="H1047">
            <v>0.126648117548814</v>
          </cell>
          <cell r="I1047">
            <v>0.41860577236167601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4.2331204130618199E-3</v>
          </cell>
          <cell r="E1048">
            <v>0.19365053509635377</v>
          </cell>
          <cell r="F1048">
            <v>0.19365234377397292</v>
          </cell>
          <cell r="G1048">
            <v>0.19365241123101981</v>
          </cell>
          <cell r="H1048">
            <v>0.22251894600510355</v>
          </cell>
          <cell r="I1048">
            <v>0.55104168033232281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9.8138890282536195</v>
          </cell>
          <cell r="E1049">
            <v>10.335084282641706</v>
          </cell>
          <cell r="F1049">
            <v>10.500560704675028</v>
          </cell>
          <cell r="G1049">
            <v>10.703186896220583</v>
          </cell>
          <cell r="H1049">
            <v>11.124913830170305</v>
          </cell>
          <cell r="I1049">
            <v>12.869671820146968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11.646937245247297</v>
          </cell>
          <cell r="E1050">
            <v>12.258979536973234</v>
          </cell>
          <cell r="F1050">
            <v>12.445363145589674</v>
          </cell>
          <cell r="G1050">
            <v>12.668740637287325</v>
          </cell>
          <cell r="H1050">
            <v>13.133176283080104</v>
          </cell>
          <cell r="I1050">
            <v>15.152922246309215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0.18046353331255799</v>
          </cell>
          <cell r="F1051">
            <v>6.2884866944539801E-5</v>
          </cell>
          <cell r="G1051">
            <v>2.0711472768226699E-2</v>
          </cell>
          <cell r="H1051">
            <v>0.277287639530582</v>
          </cell>
          <cell r="I1051">
            <v>0.66558140110554598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0.73691159269738882</v>
          </cell>
          <cell r="F1052">
            <v>0.73696809230907434</v>
          </cell>
          <cell r="G1052">
            <v>0.75767102340246695</v>
          </cell>
          <cell r="H1052">
            <v>0.89610516673377161</v>
          </cell>
          <cell r="I1052">
            <v>1.1225866253428771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276.45423336774314</v>
          </cell>
          <cell r="J4">
            <v>705.57921344977387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1.4796580175373979E-2</v>
          </cell>
          <cell r="J5">
            <v>9.1897876368768339E-3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23.342707208082739</v>
          </cell>
          <cell r="J6">
            <v>59.742328969133972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253.09672957948479</v>
          </cell>
          <cell r="J7">
            <v>645.8276946930032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-100.02219933366506</v>
          </cell>
          <cell r="J8">
            <v>-52.222308731751504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780.44669468913423</v>
          </cell>
          <cell r="J9">
            <v>1140.9308855280165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0.4417001899070605</v>
          </cell>
          <cell r="J10">
            <v>0.37867666524667737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870.58180968658883</v>
          </cell>
          <cell r="J11">
            <v>1088.6213112414639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314.85368547927317</v>
          </cell>
          <cell r="J12">
            <v>715.17730021765681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9.3093106504097118</v>
          </cell>
          <cell r="J13">
            <v>5.7533831827033879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3.4728063170106145E-3</v>
          </cell>
          <cell r="J14">
            <v>3.094264695255713E-3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122.52002730950522</v>
          </cell>
          <cell r="J15">
            <v>1679.4364864438942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0.35275710590478604</v>
          </cell>
          <cell r="J16">
            <v>2688.7969902853683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7.4760940758174368E-2</v>
          </cell>
          <cell r="J17">
            <v>1031.87437075048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2.4257819347193361E-2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6.6690433844245715E-3</v>
          </cell>
          <cell r="J19">
            <v>1.0454782215298169E-2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6.978958247111941E-2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1.0046148011610017E-3</v>
          </cell>
          <cell r="J21">
            <v>6.2267905749355203E-4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2.6407545728023216E-3</v>
          </cell>
          <cell r="J22">
            <v>1.105710816760249E-2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8.9393015604085132E-3</v>
          </cell>
          <cell r="J23">
            <v>7.3793887622963595E-3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2098.5369917708649</v>
          </cell>
          <cell r="J24">
            <v>8351.0377442486842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-101.78257611992818</v>
          </cell>
          <cell r="J25">
            <v>-53.341380080497693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833.3332459261411</v>
          </cell>
          <cell r="J26">
            <v>1904.7618931541847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833.3332459261411</v>
          </cell>
          <cell r="J27">
            <v>1904.7618931541847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-100.02219933366506</v>
          </cell>
          <cell r="J28">
            <v>-52.222308731751504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4.5326984716571997E-2</v>
          </cell>
          <cell r="H29">
            <v>4.4972495283767198E-2</v>
          </cell>
          <cell r="I29">
            <v>6.4078621150227999E-2</v>
          </cell>
          <cell r="J29">
            <v>2.0592305888220599E-2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8.4772427020812502E-3</v>
          </cell>
          <cell r="I30">
            <v>2.56484402159626E-2</v>
          </cell>
          <cell r="J30">
            <v>1.6450470593917101E-2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3.2985057153583699</v>
          </cell>
          <cell r="F31">
            <v>0.57315215137529996</v>
          </cell>
          <cell r="G31">
            <v>1.9399594394739601</v>
          </cell>
          <cell r="H31">
            <v>1.74238802988116</v>
          </cell>
          <cell r="I31">
            <v>2.7657936771529399</v>
          </cell>
          <cell r="J31">
            <v>6.3623662249761201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3.9481257409462601E-2</v>
          </cell>
          <cell r="I32">
            <v>0.145405118392817</v>
          </cell>
          <cell r="J32">
            <v>9.4002720464010897E-2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1127.96313645396</v>
          </cell>
          <cell r="F33">
            <v>1123.9505748691799</v>
          </cell>
          <cell r="G33">
            <v>1125.8559158098799</v>
          </cell>
          <cell r="H33">
            <v>1115.5817735610899</v>
          </cell>
          <cell r="I33">
            <v>961.08404197459697</v>
          </cell>
          <cell r="J33">
            <v>527.62475766165403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3.19402399916381E-2</v>
          </cell>
          <cell r="H34">
            <v>3.6883659368886199E-2</v>
          </cell>
          <cell r="I34">
            <v>8.0026325825558797E-2</v>
          </cell>
          <cell r="J34">
            <v>2.71487867243769E-2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1928.71044756281</v>
          </cell>
          <cell r="F35">
            <v>1522.3403367537701</v>
          </cell>
          <cell r="G35">
            <v>1510.45403988208</v>
          </cell>
          <cell r="H35">
            <v>1510.4501055637099</v>
          </cell>
          <cell r="I35">
            <v>1078.3001614197999</v>
          </cell>
          <cell r="J35">
            <v>2.6700383497731E-2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1.0331232277217099E-2</v>
          </cell>
          <cell r="H36">
            <v>1.0823394922977E-2</v>
          </cell>
          <cell r="I36">
            <v>5.0979920400071203E-2</v>
          </cell>
          <cell r="J36">
            <v>2.7195717348823499E-2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8.8124324482048606E-3</v>
          </cell>
          <cell r="I37">
            <v>2.8028250302424701E-2</v>
          </cell>
          <cell r="J37">
            <v>1.8735156167192599E-2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0.24063386369905501</v>
          </cell>
          <cell r="G38">
            <v>0.62672611274488499</v>
          </cell>
          <cell r="H38">
            <v>0.51795271726035297</v>
          </cell>
          <cell r="I38">
            <v>6.7173477190641799</v>
          </cell>
          <cell r="J38">
            <v>4.6365625495198399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7.0850682918563695E-2</v>
          </cell>
          <cell r="H39">
            <v>7.0105398656536297E-2</v>
          </cell>
          <cell r="I39">
            <v>0.11052263892669</v>
          </cell>
          <cell r="J39">
            <v>3.2562775767775103E-2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1043.1351239016899</v>
          </cell>
          <cell r="F40">
            <v>1201.8342791136999</v>
          </cell>
          <cell r="G40">
            <v>1090.2968220626001</v>
          </cell>
          <cell r="H40">
            <v>1090.2967604970599</v>
          </cell>
          <cell r="I40">
            <v>913.15395900773899</v>
          </cell>
          <cell r="J40">
            <v>439.4234977022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479.80985740607298</v>
          </cell>
          <cell r="F41">
            <v>396.224990868536</v>
          </cell>
          <cell r="G41">
            <v>473.46204690353301</v>
          </cell>
          <cell r="H41">
            <v>348.18959235710798</v>
          </cell>
          <cell r="I41">
            <v>288.35173123435101</v>
          </cell>
          <cell r="J41">
            <v>146.92072448539801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726.71223035977005</v>
          </cell>
          <cell r="F42">
            <v>618.97455037384998</v>
          </cell>
          <cell r="G42">
            <v>0.37895673329961899</v>
          </cell>
          <cell r="H42">
            <v>6.0429740433533302E-2</v>
          </cell>
          <cell r="I42">
            <v>3.51190015721735E-2</v>
          </cell>
          <cell r="J42">
            <v>8.8432724588181997E-3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1783.6625564462299</v>
          </cell>
          <cell r="F43">
            <v>1640.9695254692001</v>
          </cell>
          <cell r="G43">
            <v>1692.58459924976</v>
          </cell>
          <cell r="H43">
            <v>1575.7184170022399</v>
          </cell>
          <cell r="I43">
            <v>789.95915929592502</v>
          </cell>
          <cell r="J43">
            <v>4.3282544967114998E-2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8.5364937479579198E-2</v>
          </cell>
          <cell r="G44">
            <v>0.235419467399794</v>
          </cell>
          <cell r="H44">
            <v>0.18050997659036799</v>
          </cell>
          <cell r="I44">
            <v>0.220888214430146</v>
          </cell>
          <cell r="J44">
            <v>8.3042914495009904E-2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3.5872116055553599E-2</v>
          </cell>
          <cell r="I45">
            <v>0.13968019700363499</v>
          </cell>
          <cell r="J45">
            <v>9.1213087738371904E-2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5.9206043677773899</v>
          </cell>
          <cell r="F46">
            <v>0.25421848975683398</v>
          </cell>
          <cell r="G46">
            <v>1.14938002861144</v>
          </cell>
          <cell r="H46">
            <v>46.2407795369773</v>
          </cell>
          <cell r="I46">
            <v>92.179988141741504</v>
          </cell>
          <cell r="J46">
            <v>89.757322047469003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9.2702180331381197</v>
          </cell>
          <cell r="F47">
            <v>9.27018925884569</v>
          </cell>
          <cell r="G47">
            <v>9.2385249391549795E-2</v>
          </cell>
          <cell r="H47">
            <v>4.5567058875370499E-2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8.6964741315564108E-3</v>
          </cell>
          <cell r="H48">
            <v>1.0014170168015901E-2</v>
          </cell>
          <cell r="I48">
            <v>1.04873176201955E-2</v>
          </cell>
          <cell r="J48">
            <v>2.4008535452381699E-2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7108.4826802468097</v>
          </cell>
          <cell r="F49">
            <v>6514.7178161493903</v>
          </cell>
          <cell r="G49">
            <v>5897.2433965528098</v>
          </cell>
          <cell r="H49">
            <v>5689.2897182082397</v>
          </cell>
          <cell r="I49">
            <v>4133.42304651621</v>
          </cell>
          <cell r="J49">
            <v>1215.23900934278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2.9396785040337998E-2</v>
          </cell>
          <cell r="H50">
            <v>2.1208198450122801E-2</v>
          </cell>
          <cell r="I50">
            <v>0.18174409002403799</v>
          </cell>
          <cell r="J50">
            <v>5.8790118918694699E-2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93.531887228061507</v>
          </cell>
          <cell r="F51">
            <v>98.057446038597405</v>
          </cell>
          <cell r="G51">
            <v>79.284745332852594</v>
          </cell>
          <cell r="H51">
            <v>320.23733368235798</v>
          </cell>
          <cell r="I51">
            <v>302.95299209296297</v>
          </cell>
          <cell r="J51">
            <v>0.362511170754238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1440.94612688691</v>
          </cell>
          <cell r="F52">
            <v>1508.6877041036701</v>
          </cell>
          <cell r="G52">
            <v>1463.1560028671599</v>
          </cell>
          <cell r="H52">
            <v>1454.89651455187</v>
          </cell>
          <cell r="I52">
            <v>1289.1386458039001</v>
          </cell>
          <cell r="J52">
            <v>831.85558298107298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3.6225240275617299E-2</v>
          </cell>
          <cell r="I53">
            <v>0.15749517136658001</v>
          </cell>
          <cell r="J53">
            <v>2.6169683462598601E-2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2229.9139924462402</v>
          </cell>
          <cell r="F54">
            <v>1976.48650738838</v>
          </cell>
          <cell r="G54">
            <v>1906.7845790287399</v>
          </cell>
          <cell r="H54">
            <v>1347.02670158927</v>
          </cell>
          <cell r="I54">
            <v>442.17366075337998</v>
          </cell>
          <cell r="J54">
            <v>64.264412416936807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3764.3920065612101</v>
          </cell>
          <cell r="F55">
            <v>3583.23165753065</v>
          </cell>
          <cell r="G55">
            <v>3449.2547240137901</v>
          </cell>
          <cell r="H55">
            <v>3122.2179832622201</v>
          </cell>
          <cell r="I55">
            <v>2034.6045379116299</v>
          </cell>
          <cell r="J55">
            <v>896.56746637114497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1.7846747021131499E-2</v>
          </cell>
          <cell r="F56">
            <v>1.7887297413582501E-2</v>
          </cell>
          <cell r="G56">
            <v>1.7822226588744199E-2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3.5316995786348295</v>
          </cell>
          <cell r="F57">
            <v>8.092046937452821</v>
          </cell>
          <cell r="G57">
            <v>13.931914965114515</v>
          </cell>
          <cell r="H57">
            <v>23.518209485177689</v>
          </cell>
          <cell r="I57">
            <v>55.549429659150405</v>
          </cell>
          <cell r="J57">
            <v>114.07694438041574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2.2787106899965E-2</v>
          </cell>
          <cell r="F58">
            <v>0.122874925034622</v>
          </cell>
          <cell r="G58">
            <v>0.10516961380246451</v>
          </cell>
          <cell r="H58">
            <v>9.5861395765009405E-2</v>
          </cell>
          <cell r="I58">
            <v>4.6994706507456463E-2</v>
          </cell>
          <cell r="J58">
            <v>2.0715677388581578E-2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6.1840061212542201</v>
          </cell>
          <cell r="F59">
            <v>10.91743048447295</v>
          </cell>
          <cell r="G59">
            <v>8.9319178250552707</v>
          </cell>
          <cell r="H59">
            <v>7.5968985351829339</v>
          </cell>
          <cell r="I59">
            <v>1.5820030434967938</v>
          </cell>
          <cell r="J59">
            <v>0.5264174687315063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6.2797059245090798</v>
          </cell>
          <cell r="F60">
            <v>17.634685067207212</v>
          </cell>
          <cell r="G60">
            <v>155.75077442345872</v>
          </cell>
          <cell r="H60">
            <v>520.55795288619061</v>
          </cell>
          <cell r="I60">
            <v>668.31171858991206</v>
          </cell>
          <cell r="J60">
            <v>344.55977098896471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12.9872271233682</v>
          </cell>
          <cell r="F61">
            <v>19.363196027350419</v>
          </cell>
          <cell r="G61">
            <v>18.002412762042162</v>
          </cell>
          <cell r="H61">
            <v>12.86624176248402</v>
          </cell>
          <cell r="I61">
            <v>0.61155233903511497</v>
          </cell>
          <cell r="J61">
            <v>0.20839853552364157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31.735689336143501</v>
          </cell>
          <cell r="G62">
            <v>48.042524413945401</v>
          </cell>
          <cell r="H62">
            <v>195.90043332969572</v>
          </cell>
          <cell r="I62">
            <v>443.52889912568071</v>
          </cell>
          <cell r="J62">
            <v>127.06823803460952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61.4245843729976</v>
          </cell>
          <cell r="F63">
            <v>128.92606388765401</v>
          </cell>
          <cell r="G63">
            <v>40.054071109148097</v>
          </cell>
          <cell r="H63">
            <v>19.9965654639457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802.68765291186503</v>
          </cell>
          <cell r="F64">
            <v>545.26644112366398</v>
          </cell>
          <cell r="G64">
            <v>406.957554491981</v>
          </cell>
          <cell r="H64">
            <v>199.77393103081499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0.20400875844127969</v>
          </cell>
          <cell r="F65">
            <v>0.22864728267091697</v>
          </cell>
          <cell r="G65">
            <v>0.17327546602362814</v>
          </cell>
          <cell r="H65">
            <v>0.13544962574877673</v>
          </cell>
          <cell r="I65">
            <v>1.0671071023364103E-2</v>
          </cell>
          <cell r="J65">
            <v>1.8340090877898699E-3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3.1594444729157036</v>
          </cell>
          <cell r="F66">
            <v>3.4325639164539625</v>
          </cell>
          <cell r="G66">
            <v>3.4006869000495468</v>
          </cell>
          <cell r="H66">
            <v>2.7849204816370667</v>
          </cell>
          <cell r="I66">
            <v>2.4801818792606518E-2</v>
          </cell>
          <cell r="J66">
            <v>4.2949563051901899E-3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326.06045699956383</v>
          </cell>
          <cell r="F67">
            <v>384.71768149733799</v>
          </cell>
          <cell r="G67">
            <v>456.25519114620545</v>
          </cell>
          <cell r="H67">
            <v>257.90651460691083</v>
          </cell>
          <cell r="I67">
            <v>8.0867284095690814E-2</v>
          </cell>
          <cell r="J67">
            <v>3.4909570121758007E-2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0.24405959388620432</v>
          </cell>
          <cell r="F68">
            <v>0.28440074016527378</v>
          </cell>
          <cell r="G68">
            <v>0.54170707637186699</v>
          </cell>
          <cell r="H68">
            <v>0.55645388656019656</v>
          </cell>
          <cell r="I68">
            <v>0.13142774142173169</v>
          </cell>
          <cell r="J68">
            <v>1.8716594315388899E-2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2.7288715956374614</v>
          </cell>
          <cell r="F69">
            <v>2.6702304833891688</v>
          </cell>
          <cell r="G69">
            <v>6.0534070756042127</v>
          </cell>
          <cell r="H69">
            <v>16.550108010175023</v>
          </cell>
          <cell r="I69">
            <v>8.9472605169870896</v>
          </cell>
          <cell r="J69">
            <v>1.5880064377641501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4.2607822243486502E-3</v>
          </cell>
          <cell r="G70">
            <v>4.703589282508449E-2</v>
          </cell>
          <cell r="H70">
            <v>9.588999186769584E-2</v>
          </cell>
          <cell r="I70">
            <v>4.7113131595129115E-2</v>
          </cell>
          <cell r="J70">
            <v>8.7899966198406402E-3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4.3371416542539896E-3</v>
          </cell>
          <cell r="G71">
            <v>4.1475069271893497E-2</v>
          </cell>
          <cell r="H71">
            <v>6.9221888422093397E-2</v>
          </cell>
          <cell r="I71">
            <v>4.5072523359061881E-2</v>
          </cell>
          <cell r="J71">
            <v>1.167513516493956E-2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4.2388735467259802E-3</v>
          </cell>
          <cell r="G72">
            <v>3.6996897969008992E-2</v>
          </cell>
          <cell r="H72">
            <v>7.5411401636917397E-2</v>
          </cell>
          <cell r="I72">
            <v>4.9497365739956264E-2</v>
          </cell>
          <cell r="J72">
            <v>1.3110959470401119E-2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4.6781447515011803E-3</v>
          </cell>
          <cell r="G73">
            <v>4.157995286682023E-2</v>
          </cell>
          <cell r="H73">
            <v>6.8533487538007976E-2</v>
          </cell>
          <cell r="I73">
            <v>4.8114896885660743E-2</v>
          </cell>
          <cell r="J73">
            <v>1.278488174654009E-2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4.3049819891634198E-3</v>
          </cell>
          <cell r="G74">
            <v>3.5383478144482401E-2</v>
          </cell>
          <cell r="H74">
            <v>6.3760168768931896E-2</v>
          </cell>
          <cell r="I74">
            <v>4.5404059107530564E-2</v>
          </cell>
          <cell r="J74">
            <v>1.3358744912240778E-2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6.00202640632905E-3</v>
          </cell>
          <cell r="G75">
            <v>6.6330115557127867E-2</v>
          </cell>
          <cell r="H75">
            <v>0.11915257082139569</v>
          </cell>
          <cell r="I75">
            <v>0.12237979028021606</v>
          </cell>
          <cell r="J75">
            <v>4.3554574038138401E-2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4.6039311537487701E-3</v>
          </cell>
          <cell r="G76">
            <v>3.4186164367679753E-2</v>
          </cell>
          <cell r="H76">
            <v>5.7187166386945869E-2</v>
          </cell>
          <cell r="I76">
            <v>4.7407862367602631E-2</v>
          </cell>
          <cell r="J76">
            <v>1.4260968287817321E-2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17.3630838998298</v>
          </cell>
          <cell r="G77">
            <v>17.347607748349773</v>
          </cell>
          <cell r="H77">
            <v>0.43232722268614565</v>
          </cell>
          <cell r="I77">
            <v>6.7036778815264403E-2</v>
          </cell>
          <cell r="J77">
            <v>1.537832705318434E-2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4.3254514011648801E-3</v>
          </cell>
          <cell r="G78">
            <v>2.0061324019813531E-2</v>
          </cell>
          <cell r="H78">
            <v>3.1752624511228636E-2</v>
          </cell>
          <cell r="I78">
            <v>2.9573127823375792E-2</v>
          </cell>
          <cell r="J78">
            <v>9.6460297835286399E-3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1.7108949822226199E-2</v>
          </cell>
          <cell r="G79">
            <v>2.7747564268910098E-2</v>
          </cell>
          <cell r="H79">
            <v>0.47148469002980331</v>
          </cell>
          <cell r="I79">
            <v>0.13786348392823081</v>
          </cell>
          <cell r="J79">
            <v>1.798662804790644E-2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1.48087883321698E-2</v>
          </cell>
          <cell r="G80">
            <v>2.127576241882637E-2</v>
          </cell>
          <cell r="H80">
            <v>5.1496197787194982</v>
          </cell>
          <cell r="I80">
            <v>0.1160619190205799</v>
          </cell>
          <cell r="J80">
            <v>1.202991960654636E-2</v>
          </cell>
        </row>
        <row r="81">
          <cell r="B81" t="str">
            <v>CO2_T</v>
          </cell>
          <cell r="C81" t="str">
            <v>VAR_fout</v>
          </cell>
          <cell r="D81" t="str">
            <v>TFHGV-ICEDSLExt</v>
          </cell>
          <cell r="E81">
            <v>1410.2288722559299</v>
          </cell>
          <cell r="F81">
            <v>1167.2112198193699</v>
          </cell>
          <cell r="G81">
            <v>838.70591402945399</v>
          </cell>
          <cell r="H81">
            <v>356.811083955002</v>
          </cell>
        </row>
        <row r="82">
          <cell r="B82" t="str">
            <v>CO2_T</v>
          </cell>
          <cell r="C82" t="str">
            <v>VAR_fout</v>
          </cell>
          <cell r="D82" t="str">
            <v>TPSHPGSLEXT</v>
          </cell>
          <cell r="E82">
            <v>129.873812963153</v>
          </cell>
          <cell r="F82">
            <v>7.8793851121020805E-5</v>
          </cell>
          <cell r="G82">
            <v>1.3508964817038999E-3</v>
          </cell>
          <cell r="H82">
            <v>1.2546417020281001E-3</v>
          </cell>
          <cell r="I82">
            <v>1.7866495506251199E-3</v>
          </cell>
        </row>
        <row r="83">
          <cell r="B83" t="str">
            <v>CO2_T</v>
          </cell>
          <cell r="C83" t="str">
            <v>VAR_fout</v>
          </cell>
          <cell r="D83" t="str">
            <v>T_TW-ICEGSL-S1</v>
          </cell>
          <cell r="E83">
            <v>3.267504139327527</v>
          </cell>
          <cell r="F83">
            <v>3.9081288009829405</v>
          </cell>
          <cell r="G83">
            <v>16.933414766921441</v>
          </cell>
          <cell r="H83">
            <v>36.156892401302564</v>
          </cell>
          <cell r="I83">
            <v>70.044746549318006</v>
          </cell>
          <cell r="J83">
            <v>36.309458884341637</v>
          </cell>
        </row>
        <row r="84">
          <cell r="B84" t="str">
            <v>CO2_T</v>
          </cell>
          <cell r="C84" t="str">
            <v>VAR_fout</v>
          </cell>
          <cell r="D84" t="str">
            <v>TPSHPDSLEXT</v>
          </cell>
          <cell r="E84">
            <v>1273.9831592043399</v>
          </cell>
          <cell r="F84">
            <v>1165.1933399352399</v>
          </cell>
          <cell r="G84">
            <v>729.56468101451401</v>
          </cell>
          <cell r="H84">
            <v>601.82941850072996</v>
          </cell>
          <cell r="I84">
            <v>1197.96240770538</v>
          </cell>
          <cell r="J84">
            <v>1197.96403443799</v>
          </cell>
        </row>
        <row r="85">
          <cell r="B85" t="str">
            <v>CO2_T</v>
          </cell>
          <cell r="C85" t="str">
            <v>VAR_fout</v>
          </cell>
          <cell r="D85" t="str">
            <v>T_TW-ICEGSL-S2</v>
          </cell>
          <cell r="E85">
            <v>8.28716002217128</v>
          </cell>
          <cell r="F85">
            <v>12.02131961223723</v>
          </cell>
          <cell r="G85">
            <v>11.043197858862596</v>
          </cell>
          <cell r="H85">
            <v>7.4756427974718846</v>
          </cell>
          <cell r="I85">
            <v>1.9341092633885872E-2</v>
          </cell>
          <cell r="J85">
            <v>9.8841353053282198E-3</v>
          </cell>
        </row>
        <row r="86">
          <cell r="B86" t="str">
            <v>CO2_T</v>
          </cell>
          <cell r="C86" t="str">
            <v>VAR_fout</v>
          </cell>
          <cell r="D86" t="str">
            <v>T_TW-ICEGSL-S3</v>
          </cell>
          <cell r="E86">
            <v>7.7803274563175302</v>
          </cell>
          <cell r="F86">
            <v>0.13882327018546531</v>
          </cell>
          <cell r="G86">
            <v>0.15351051977150024</v>
          </cell>
          <cell r="H86">
            <v>0.14590840246364947</v>
          </cell>
          <cell r="I86">
            <v>5.4510910644010875E-2</v>
          </cell>
          <cell r="J86">
            <v>9.03862383847992E-3</v>
          </cell>
        </row>
        <row r="87">
          <cell r="B87" t="str">
            <v>CO2_T</v>
          </cell>
          <cell r="C87" t="str">
            <v>VAR_fout</v>
          </cell>
          <cell r="D87" t="str">
            <v>T_C-ICEGSLEXT</v>
          </cell>
          <cell r="E87">
            <v>4722.2888373797396</v>
          </cell>
          <cell r="F87">
            <v>4315.5288986105697</v>
          </cell>
          <cell r="G87">
            <v>3637.3061357997099</v>
          </cell>
          <cell r="H87">
            <v>1099.77007235619</v>
          </cell>
        </row>
        <row r="88">
          <cell r="B88" t="str">
            <v>CO2_T</v>
          </cell>
          <cell r="C88" t="str">
            <v>VAR_fout</v>
          </cell>
          <cell r="D88" t="str">
            <v>T_TW-ICEGSL-S4</v>
          </cell>
          <cell r="E88">
            <v>3.5787737143089373</v>
          </cell>
          <cell r="F88">
            <v>0.14984159509827499</v>
          </cell>
          <cell r="G88">
            <v>0.16781291187355896</v>
          </cell>
          <cell r="H88">
            <v>0.15650036525060415</v>
          </cell>
          <cell r="I88">
            <v>0.15050792510121136</v>
          </cell>
          <cell r="J88">
            <v>1.7378581816634781E-2</v>
          </cell>
        </row>
        <row r="89">
          <cell r="B89" t="str">
            <v>CO2_T</v>
          </cell>
          <cell r="C89" t="str">
            <v>VAR_fout</v>
          </cell>
          <cell r="D89" t="str">
            <v>T_C-ICEDSLEXT</v>
          </cell>
          <cell r="E89">
            <v>3846.5508792700898</v>
          </cell>
          <cell r="F89">
            <v>3569.7778949980798</v>
          </cell>
          <cell r="G89">
            <v>2524.5627114168301</v>
          </cell>
          <cell r="H89">
            <v>967.71719375524106</v>
          </cell>
        </row>
        <row r="90">
          <cell r="B90" t="str">
            <v>CO2_T</v>
          </cell>
          <cell r="C90" t="str">
            <v>VAR_fout</v>
          </cell>
          <cell r="D90" t="str">
            <v>T_TW-ICEGSLEXT</v>
          </cell>
          <cell r="E90">
            <v>154.14235327067999</v>
          </cell>
          <cell r="F90">
            <v>103.04268266053199</v>
          </cell>
          <cell r="G90">
            <v>70.227608644497295</v>
          </cell>
          <cell r="H90">
            <v>33.434455753418597</v>
          </cell>
        </row>
        <row r="91">
          <cell r="B91" t="str">
            <v>CO2_T</v>
          </cell>
          <cell r="C91" t="str">
            <v>VAR_fout</v>
          </cell>
          <cell r="D91" t="str">
            <v>TFLGV-ICENGA</v>
          </cell>
          <cell r="E91">
            <v>1.439235756494277</v>
          </cell>
          <cell r="F91">
            <v>1.5666603711197307</v>
          </cell>
          <cell r="G91">
            <v>3.0160871458591179</v>
          </cell>
          <cell r="H91">
            <v>4.2667288565982471</v>
          </cell>
          <cell r="I91">
            <v>5.4476924124598902</v>
          </cell>
          <cell r="J91">
            <v>5.895093030508737</v>
          </cell>
        </row>
        <row r="92">
          <cell r="B92" t="str">
            <v>CO2_T</v>
          </cell>
          <cell r="C92" t="str">
            <v>VAR_fout</v>
          </cell>
          <cell r="D92" t="str">
            <v>T_B_c-ICENGA-S1</v>
          </cell>
          <cell r="F92">
            <v>5.1702049943024202E-3</v>
          </cell>
          <cell r="G92">
            <v>5.3582320363544572E-2</v>
          </cell>
          <cell r="H92">
            <v>2.6153929926292473E-2</v>
          </cell>
          <cell r="I92">
            <v>7.8154361591558502E-2</v>
          </cell>
          <cell r="J92">
            <v>1.2856004465269551E-2</v>
          </cell>
        </row>
        <row r="93">
          <cell r="B93" t="str">
            <v>CO2_T</v>
          </cell>
          <cell r="C93" t="str">
            <v>VAR_fout</v>
          </cell>
          <cell r="D93" t="str">
            <v>T_B_c-ICENGA-S2</v>
          </cell>
          <cell r="F93">
            <v>4.5854522613321402E-3</v>
          </cell>
          <cell r="G93">
            <v>3.6067446938045228E-2</v>
          </cell>
          <cell r="H93">
            <v>6.533478267912235E-2</v>
          </cell>
          <cell r="I93">
            <v>6.9191593117164052E-2</v>
          </cell>
          <cell r="J93">
            <v>2.2218797977533331E-2</v>
          </cell>
        </row>
        <row r="94">
          <cell r="B94" t="str">
            <v>CO2_T</v>
          </cell>
          <cell r="C94" t="str">
            <v>VAR_fout</v>
          </cell>
          <cell r="D94" t="str">
            <v>T_B_u-ICEDSL-S1</v>
          </cell>
          <cell r="E94">
            <v>2.3537909062675381E-2</v>
          </cell>
          <cell r="F94">
            <v>5.7863925914224672E-2</v>
          </cell>
          <cell r="G94">
            <v>13.01555518493551</v>
          </cell>
          <cell r="H94">
            <v>45.104260719973055</v>
          </cell>
          <cell r="I94">
            <v>33.300414426798184</v>
          </cell>
          <cell r="J94">
            <v>2.0854822901595349E-2</v>
          </cell>
        </row>
        <row r="95">
          <cell r="B95" t="str">
            <v>CO2_T</v>
          </cell>
          <cell r="C95" t="str">
            <v>VAR_fout</v>
          </cell>
          <cell r="D95" t="str">
            <v>T_B_c-ICENGA-S3</v>
          </cell>
          <cell r="F95">
            <v>3.7188551431656799E-3</v>
          </cell>
          <cell r="G95">
            <v>1.4839654703360807</v>
          </cell>
          <cell r="H95">
            <v>2.2573581893550392</v>
          </cell>
          <cell r="I95">
            <v>4.7205150396597499</v>
          </cell>
          <cell r="J95">
            <v>0.71934037689268127</v>
          </cell>
        </row>
        <row r="96">
          <cell r="B96" t="str">
            <v>CO2_T</v>
          </cell>
          <cell r="C96" t="str">
            <v>VAR_fout</v>
          </cell>
          <cell r="D96" t="str">
            <v>T_B_u-ICEDSL-S2</v>
          </cell>
          <cell r="E96">
            <v>8.0983709112840199</v>
          </cell>
          <cell r="F96">
            <v>9.701213134544755</v>
          </cell>
          <cell r="G96">
            <v>17.632817792409259</v>
          </cell>
          <cell r="H96">
            <v>29.540797310915536</v>
          </cell>
          <cell r="I96">
            <v>2.9410643287474745</v>
          </cell>
          <cell r="J96">
            <v>1.6704335926551291E-2</v>
          </cell>
        </row>
        <row r="97">
          <cell r="B97" t="str">
            <v>CO2_T</v>
          </cell>
          <cell r="C97" t="str">
            <v>VAR_fout</v>
          </cell>
          <cell r="D97" t="str">
            <v>T_B_u-ICEDSL-S3</v>
          </cell>
          <cell r="E97">
            <v>45.267395931072087</v>
          </cell>
          <cell r="F97">
            <v>55.596851588274085</v>
          </cell>
          <cell r="G97">
            <v>103.40317703125186</v>
          </cell>
          <cell r="H97">
            <v>183.81995654997664</v>
          </cell>
          <cell r="I97">
            <v>82.444671122726788</v>
          </cell>
          <cell r="J97">
            <v>3.1394232110850968E-2</v>
          </cell>
        </row>
        <row r="98">
          <cell r="B98" t="str">
            <v>CO2_T</v>
          </cell>
          <cell r="C98" t="str">
            <v>VAR_fout</v>
          </cell>
          <cell r="D98" t="str">
            <v>T_B_u-ICEDSL-S4</v>
          </cell>
          <cell r="E98">
            <v>0.2452386364431236</v>
          </cell>
          <cell r="G98">
            <v>2.5117108295102304E-3</v>
          </cell>
        </row>
        <row r="99">
          <cell r="B99" t="str">
            <v>CO2_T</v>
          </cell>
          <cell r="C99" t="str">
            <v>VAR_fout</v>
          </cell>
          <cell r="D99" t="str">
            <v>T_B_c-ICENGAEXT</v>
          </cell>
          <cell r="E99">
            <v>7.7417496829690303E-3</v>
          </cell>
          <cell r="F99">
            <v>7.7529901501126302E-3</v>
          </cell>
          <cell r="G99">
            <v>7.6791589348500404E-3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T_B_u-ICEDSLEXT</v>
          </cell>
          <cell r="E100">
            <v>1.2710000956626499</v>
          </cell>
          <cell r="F100">
            <v>1.2694310916034299</v>
          </cell>
          <cell r="G100">
            <v>1.2644415924808801</v>
          </cell>
        </row>
        <row r="101">
          <cell r="B101" t="str">
            <v>CO2_T</v>
          </cell>
          <cell r="C101" t="str">
            <v>VAR_fout</v>
          </cell>
          <cell r="D101" t="str">
            <v>T_C-HYBGSLEXT</v>
          </cell>
          <cell r="E101">
            <v>108.141520159881</v>
          </cell>
          <cell r="F101">
            <v>91.724695382946507</v>
          </cell>
          <cell r="G101">
            <v>68.278492760596507</v>
          </cell>
          <cell r="H101">
            <v>32.395635038531999</v>
          </cell>
        </row>
        <row r="102">
          <cell r="B102" t="str">
            <v>CO2_T</v>
          </cell>
          <cell r="C102" t="str">
            <v>VAR_fout</v>
          </cell>
          <cell r="D102" t="str">
            <v>TPAVDKEREXT</v>
          </cell>
          <cell r="E102">
            <v>79.576349423418094</v>
          </cell>
          <cell r="F102">
            <v>100.796237247683</v>
          </cell>
          <cell r="G102">
            <v>132.626068984081</v>
          </cell>
          <cell r="H102">
            <v>185.675788544743</v>
          </cell>
          <cell r="I102">
            <v>154.38211110512901</v>
          </cell>
          <cell r="J102">
            <v>123.088433665514</v>
          </cell>
        </row>
        <row r="103">
          <cell r="B103" t="str">
            <v>CO2_T</v>
          </cell>
          <cell r="C103" t="str">
            <v>VAR_fout</v>
          </cell>
          <cell r="D103" t="str">
            <v>T_C-ICE-GSL-S1</v>
          </cell>
          <cell r="E103">
            <v>35.744947841938142</v>
          </cell>
          <cell r="F103">
            <v>40.568175642226983</v>
          </cell>
          <cell r="G103">
            <v>28.790870084617218</v>
          </cell>
          <cell r="H103">
            <v>21.932653227531283</v>
          </cell>
          <cell r="I103">
            <v>9.9100498766074893E-2</v>
          </cell>
          <cell r="J103">
            <v>7.2622164408238403E-3</v>
          </cell>
        </row>
        <row r="104">
          <cell r="B104" t="str">
            <v>CO2_T</v>
          </cell>
          <cell r="C104" t="str">
            <v>VAR_fout</v>
          </cell>
          <cell r="D104" t="str">
            <v>TFLGV-ICEGSL</v>
          </cell>
          <cell r="E104">
            <v>27.096004456537219</v>
          </cell>
          <cell r="F104">
            <v>42.579647865934376</v>
          </cell>
          <cell r="G104">
            <v>68.528280108929437</v>
          </cell>
          <cell r="H104">
            <v>101.30504998639168</v>
          </cell>
          <cell r="I104">
            <v>10.753137275520295</v>
          </cell>
          <cell r="J104">
            <v>0.21863368329704852</v>
          </cell>
        </row>
        <row r="105">
          <cell r="B105" t="str">
            <v>CO2_T</v>
          </cell>
          <cell r="C105" t="str">
            <v>VAR_fout</v>
          </cell>
          <cell r="D105" t="str">
            <v>T_C-ICE-GSL-S2</v>
          </cell>
          <cell r="E105">
            <v>270.44749071166723</v>
          </cell>
          <cell r="F105">
            <v>391.62726037704584</v>
          </cell>
          <cell r="G105">
            <v>361.687175546265</v>
          </cell>
          <cell r="H105">
            <v>303.0204818037368</v>
          </cell>
          <cell r="I105">
            <v>8.0203988317249508E-2</v>
          </cell>
          <cell r="J105">
            <v>1.03782030388387E-2</v>
          </cell>
        </row>
        <row r="106">
          <cell r="B106" t="str">
            <v>CO2_T</v>
          </cell>
          <cell r="C106" t="str">
            <v>VAR_fout</v>
          </cell>
          <cell r="D106" t="str">
            <v>T_C-ICE-DSL-S1</v>
          </cell>
          <cell r="E106">
            <v>0.3765531755396444</v>
          </cell>
          <cell r="F106">
            <v>0.43056788383334682</v>
          </cell>
          <cell r="G106">
            <v>0.32165134970949272</v>
          </cell>
          <cell r="H106">
            <v>0.23399249411899334</v>
          </cell>
          <cell r="I106">
            <v>1.8399742916544608E-2</v>
          </cell>
          <cell r="J106">
            <v>3.5252821242678901E-3</v>
          </cell>
        </row>
        <row r="107">
          <cell r="B107" t="str">
            <v>CO2_T</v>
          </cell>
          <cell r="C107" t="str">
            <v>VAR_fout</v>
          </cell>
          <cell r="D107" t="str">
            <v>T_C-ICE-GSL-S3</v>
          </cell>
          <cell r="E107">
            <v>267.25268447275812</v>
          </cell>
          <cell r="F107">
            <v>423.60833920544081</v>
          </cell>
          <cell r="G107">
            <v>417.37336473495242</v>
          </cell>
          <cell r="H107">
            <v>336.18841851071932</v>
          </cell>
          <cell r="I107">
            <v>8.5346337664993596E-2</v>
          </cell>
          <cell r="J107">
            <v>1.2272055079101901E-2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T_C-ICE-DSL-S2</v>
          </cell>
          <cell r="E108">
            <v>89.406509886210799</v>
          </cell>
          <cell r="F108">
            <v>93.937557051711082</v>
          </cell>
          <cell r="G108">
            <v>70.224753276283707</v>
          </cell>
          <cell r="H108">
            <v>60.704935544845277</v>
          </cell>
          <cell r="I108">
            <v>2.3648301773391969E-2</v>
          </cell>
          <cell r="J108">
            <v>4.6765324998208303E-3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T_C-ICE-GSL-S4</v>
          </cell>
          <cell r="E109">
            <v>267.04692078571537</v>
          </cell>
          <cell r="F109">
            <v>315.39897654237052</v>
          </cell>
          <cell r="G109">
            <v>570.80355860521649</v>
          </cell>
          <cell r="H109">
            <v>489.56779091430485</v>
          </cell>
          <cell r="I109">
            <v>15.84920033873323</v>
          </cell>
          <cell r="J109">
            <v>8.4825296632894606E-2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T_C-ICE-DSL-S3</v>
          </cell>
          <cell r="E110">
            <v>368.56448701078853</v>
          </cell>
          <cell r="F110">
            <v>390.45000741466379</v>
          </cell>
          <cell r="G110">
            <v>386.69720521459772</v>
          </cell>
          <cell r="H110">
            <v>295.32201846326274</v>
          </cell>
          <cell r="I110">
            <v>2.5510830193824229E-2</v>
          </cell>
          <cell r="J110">
            <v>5.16905191755001E-3</v>
          </cell>
        </row>
        <row r="111">
          <cell r="B111" t="str">
            <v>CO2_T</v>
          </cell>
          <cell r="C111" t="str">
            <v>VAR_fout</v>
          </cell>
          <cell r="D111" t="str">
            <v>T_C-ICE-DSL-S4</v>
          </cell>
          <cell r="E111">
            <v>142.2235250873286</v>
          </cell>
          <cell r="F111">
            <v>162.05459699937774</v>
          </cell>
          <cell r="G111">
            <v>159.22096457762021</v>
          </cell>
          <cell r="H111">
            <v>122.56680543218127</v>
          </cell>
          <cell r="I111">
            <v>1.6809354770607712E-2</v>
          </cell>
          <cell r="J111">
            <v>3.48679950704425E-3</v>
          </cell>
        </row>
        <row r="112">
          <cell r="B112" t="str">
            <v>CO2_T</v>
          </cell>
          <cell r="C112" t="str">
            <v>VAR_fout</v>
          </cell>
          <cell r="D112" t="str">
            <v>TFLGV-ICENGAExt</v>
          </cell>
          <cell r="E112">
            <v>6.0589846406992898</v>
          </cell>
          <cell r="F112">
            <v>1.82901725096528</v>
          </cell>
          <cell r="G112">
            <v>3.9515444165334901</v>
          </cell>
          <cell r="H112">
            <v>1.97483028582531</v>
          </cell>
        </row>
        <row r="113">
          <cell r="B113" t="str">
            <v>CO2_T</v>
          </cell>
          <cell r="C113" t="str">
            <v>VAR_fout</v>
          </cell>
          <cell r="D113" t="str">
            <v>T_B_u-HYBDSL-S1</v>
          </cell>
          <cell r="F113">
            <v>15.697294745651799</v>
          </cell>
          <cell r="G113">
            <v>15.441860569274695</v>
          </cell>
          <cell r="H113">
            <v>7.9282346448287397E-2</v>
          </cell>
          <cell r="I113">
            <v>9.1464771228416078E-2</v>
          </cell>
          <cell r="J113">
            <v>4.6572809210897592</v>
          </cell>
        </row>
        <row r="114">
          <cell r="B114" t="str">
            <v>CO2_T</v>
          </cell>
          <cell r="C114" t="str">
            <v>VAR_fout</v>
          </cell>
          <cell r="D114" t="str">
            <v>T_B_u-HYBDSL-S2</v>
          </cell>
          <cell r="F114">
            <v>0.28455240411460198</v>
          </cell>
          <cell r="G114">
            <v>0.29846918998872629</v>
          </cell>
          <cell r="H114">
            <v>0.29982767618625111</v>
          </cell>
          <cell r="I114">
            <v>6.443289412655312E-2</v>
          </cell>
          <cell r="J114">
            <v>2.4137759439539542E-2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T_B_u-HYBDSL-S3</v>
          </cell>
          <cell r="F115">
            <v>9.1490132809968294</v>
          </cell>
          <cell r="G115">
            <v>9.1584358362559755</v>
          </cell>
          <cell r="H115">
            <v>5.4736105869234484</v>
          </cell>
          <cell r="I115">
            <v>13.99558237586287</v>
          </cell>
          <cell r="J115">
            <v>2.3328754446177378</v>
          </cell>
        </row>
        <row r="116">
          <cell r="B116" t="str">
            <v>CO2_T</v>
          </cell>
          <cell r="C116" t="str">
            <v>VAR_fout</v>
          </cell>
          <cell r="D116" t="str">
            <v>T_C-HY-GSL-S1</v>
          </cell>
          <cell r="E116">
            <v>3.3618382442803783</v>
          </cell>
          <cell r="F116">
            <v>3.9220156068351857</v>
          </cell>
          <cell r="G116">
            <v>2.7626242789551139</v>
          </cell>
          <cell r="H116">
            <v>3.9674756421799033</v>
          </cell>
          <cell r="I116">
            <v>1.5915234664255427</v>
          </cell>
          <cell r="J116">
            <v>0.25055071595868572</v>
          </cell>
        </row>
        <row r="117">
          <cell r="B117" t="str">
            <v>CO2_T</v>
          </cell>
          <cell r="C117" t="str">
            <v>VAR_fout</v>
          </cell>
          <cell r="D117" t="str">
            <v>TFRLFDSLEXT</v>
          </cell>
          <cell r="E117">
            <v>29.001209829748198</v>
          </cell>
          <cell r="F117">
            <v>20.260326938808401</v>
          </cell>
        </row>
        <row r="118">
          <cell r="B118" t="str">
            <v>CO2_T</v>
          </cell>
          <cell r="C118" t="str">
            <v>VAR_fout</v>
          </cell>
          <cell r="D118" t="str">
            <v>T_C-HY-GSL-S2</v>
          </cell>
          <cell r="E118">
            <v>10.11140429329232</v>
          </cell>
          <cell r="F118">
            <v>15.108923528724313</v>
          </cell>
          <cell r="G118">
            <v>71.340511216748794</v>
          </cell>
          <cell r="H118">
            <v>62.062772276092495</v>
          </cell>
          <cell r="I118">
            <v>3.6083987158004551</v>
          </cell>
          <cell r="J118">
            <v>2.6097562387416999E-2</v>
          </cell>
        </row>
        <row r="119">
          <cell r="B119" t="str">
            <v>CO2_T</v>
          </cell>
          <cell r="C119" t="str">
            <v>VAR_fout</v>
          </cell>
          <cell r="D119" t="str">
            <v>TPSHPNGAEXT</v>
          </cell>
          <cell r="F119">
            <v>2.3763996179754398E-5</v>
          </cell>
          <cell r="G119">
            <v>299.68417214767902</v>
          </cell>
          <cell r="H119">
            <v>350.561423322032</v>
          </cell>
        </row>
        <row r="120">
          <cell r="B120" t="str">
            <v>CO2_T</v>
          </cell>
          <cell r="C120" t="str">
            <v>VAR_fout</v>
          </cell>
          <cell r="D120" t="str">
            <v>T_C-HY-DSL-S1</v>
          </cell>
          <cell r="E120">
            <v>2.5543440505384801E-3</v>
          </cell>
          <cell r="F120">
            <v>1.100355082010385E-2</v>
          </cell>
          <cell r="G120">
            <v>5.5929982331618666E-2</v>
          </cell>
          <cell r="H120">
            <v>7.3500807162511408E-2</v>
          </cell>
          <cell r="I120">
            <v>0.56875697238729539</v>
          </cell>
          <cell r="J120">
            <v>0.16687027033015742</v>
          </cell>
        </row>
        <row r="121">
          <cell r="B121" t="str">
            <v>CO2_T</v>
          </cell>
          <cell r="C121" t="str">
            <v>VAR_fout</v>
          </cell>
          <cell r="D121" t="str">
            <v>T_C-HY-GSL-S3</v>
          </cell>
          <cell r="E121">
            <v>7.519037333197705</v>
          </cell>
          <cell r="F121">
            <v>109.13046542032711</v>
          </cell>
          <cell r="G121">
            <v>103.14716486564687</v>
          </cell>
          <cell r="H121">
            <v>82.549762609979354</v>
          </cell>
          <cell r="I121">
            <v>3.0776130591315665E-2</v>
          </cell>
          <cell r="J121">
            <v>9.0720678806043495E-3</v>
          </cell>
        </row>
        <row r="122">
          <cell r="B122" t="str">
            <v>CO2_T</v>
          </cell>
          <cell r="C122" t="str">
            <v>VAR_fout</v>
          </cell>
          <cell r="D122" t="str">
            <v>T_C-HY-DSL-S2</v>
          </cell>
          <cell r="E122">
            <v>0.20442357671570549</v>
          </cell>
          <cell r="F122">
            <v>49.400703942939273</v>
          </cell>
          <cell r="G122">
            <v>115.83648722275403</v>
          </cell>
          <cell r="H122">
            <v>98.306498912408088</v>
          </cell>
          <cell r="I122">
            <v>4.2967808237748235</v>
          </cell>
          <cell r="J122">
            <v>2.50866344114275E-2</v>
          </cell>
        </row>
        <row r="123">
          <cell r="B123" t="str">
            <v>CO2_T</v>
          </cell>
          <cell r="C123" t="str">
            <v>VAR_fout</v>
          </cell>
          <cell r="D123" t="str">
            <v>T_C-HY-GSL-S4</v>
          </cell>
          <cell r="E123">
            <v>6.1819665594122153</v>
          </cell>
          <cell r="F123">
            <v>9.377864406938814</v>
          </cell>
          <cell r="G123">
            <v>8.9837240112728338</v>
          </cell>
          <cell r="H123">
            <v>7.6265057696809224</v>
          </cell>
          <cell r="I123">
            <v>3.9101029677754896E-2</v>
          </cell>
          <cell r="J123">
            <v>1.2402200643519001E-2</v>
          </cell>
        </row>
        <row r="124">
          <cell r="B124" t="str">
            <v>CO2_T</v>
          </cell>
          <cell r="C124" t="str">
            <v>VAR_fout</v>
          </cell>
          <cell r="D124" t="str">
            <v>T_C-HY-DSL-S3</v>
          </cell>
          <cell r="E124">
            <v>2.1426946802860214</v>
          </cell>
          <cell r="F124">
            <v>3.317926758731597</v>
          </cell>
          <cell r="G124">
            <v>3.1769242227884518</v>
          </cell>
          <cell r="H124">
            <v>2.3821592081681455</v>
          </cell>
          <cell r="I124">
            <v>2.9099223560923211E-2</v>
          </cell>
          <cell r="J124">
            <v>8.8910760891645207E-3</v>
          </cell>
        </row>
        <row r="125">
          <cell r="B125" t="str">
            <v>CO2_T</v>
          </cell>
          <cell r="C125" t="str">
            <v>VAR_fout</v>
          </cell>
          <cell r="D125" t="str">
            <v>T_C-HY-DSL-S4</v>
          </cell>
          <cell r="E125">
            <v>2.5961114516157466</v>
          </cell>
          <cell r="F125">
            <v>12.152527551446624</v>
          </cell>
          <cell r="G125">
            <v>11.487365275970767</v>
          </cell>
          <cell r="H125">
            <v>9.3113902462096121</v>
          </cell>
          <cell r="I125">
            <v>3.6896481410915831E-2</v>
          </cell>
          <cell r="J125">
            <v>1.213021606126616E-2</v>
          </cell>
        </row>
        <row r="126">
          <cell r="B126" t="str">
            <v>CO2_T</v>
          </cell>
          <cell r="C126" t="str">
            <v>VAR_fout</v>
          </cell>
          <cell r="D126" t="str">
            <v>TFHGV-HYBDSL</v>
          </cell>
          <cell r="F126">
            <v>386.53355115407197</v>
          </cell>
          <cell r="G126">
            <v>542.40759013938498</v>
          </cell>
          <cell r="H126">
            <v>784.63141325738502</v>
          </cell>
          <cell r="I126">
            <v>790.64165755712895</v>
          </cell>
          <cell r="J126">
            <v>195.1170277014478</v>
          </cell>
        </row>
        <row r="127">
          <cell r="B127" t="str">
            <v>CO2_T</v>
          </cell>
          <cell r="C127" t="str">
            <v>VAR_fout</v>
          </cell>
          <cell r="D127" t="str">
            <v>TFHGV-ICEDSL</v>
          </cell>
          <cell r="E127">
            <v>380.88240723210362</v>
          </cell>
          <cell r="F127">
            <v>9.4472084020732178E-2</v>
          </cell>
          <cell r="G127">
            <v>0.14023000469900537</v>
          </cell>
          <cell r="H127">
            <v>0.10590163391735938</v>
          </cell>
          <cell r="I127">
            <v>2.4974818566082399E-2</v>
          </cell>
          <cell r="J127">
            <v>9.6434529872115107E-3</v>
          </cell>
        </row>
        <row r="128">
          <cell r="B128" t="str">
            <v>CO2_T</v>
          </cell>
          <cell r="C128" t="str">
            <v>VAR_fout</v>
          </cell>
          <cell r="D128" t="str">
            <v>T-Plg-DSL-mix_S1</v>
          </cell>
          <cell r="E128">
            <v>1.4042640182362601E-3</v>
          </cell>
          <cell r="F128">
            <v>0.18328432040442749</v>
          </cell>
          <cell r="G128">
            <v>0.14078392685128341</v>
          </cell>
          <cell r="H128">
            <v>0.12223702604953723</v>
          </cell>
          <cell r="I128">
            <v>4.5963089166223964E-2</v>
          </cell>
          <cell r="J128">
            <v>2.0426597150366668E-2</v>
          </cell>
        </row>
        <row r="129">
          <cell r="B129" t="str">
            <v>CO2_T</v>
          </cell>
          <cell r="C129" t="str">
            <v>VAR_fout</v>
          </cell>
          <cell r="D129" t="str">
            <v>T-Plg-DSL-mix_S2</v>
          </cell>
          <cell r="E129">
            <v>5.0159068316509795E-4</v>
          </cell>
          <cell r="F129">
            <v>3.4055402048949801E-2</v>
          </cell>
          <cell r="G129">
            <v>0.14943483199975688</v>
          </cell>
          <cell r="H129">
            <v>0.21889330893164466</v>
          </cell>
          <cell r="I129">
            <v>7.5335060019261082</v>
          </cell>
          <cell r="J129">
            <v>2.424027800801785</v>
          </cell>
        </row>
        <row r="130">
          <cell r="B130" t="str">
            <v>CO2_T</v>
          </cell>
          <cell r="C130" t="str">
            <v>VAR_fout</v>
          </cell>
          <cell r="D130" t="str">
            <v>T-Plg-DSL-mix_S3</v>
          </cell>
          <cell r="E130">
            <v>7.5163658699499199E-3</v>
          </cell>
          <cell r="F130">
            <v>0.1846057630061243</v>
          </cell>
          <cell r="G130">
            <v>72.409409557323102</v>
          </cell>
          <cell r="H130">
            <v>332.97591612412884</v>
          </cell>
          <cell r="I130">
            <v>464.05808649050192</v>
          </cell>
          <cell r="J130">
            <v>234.01503198093866</v>
          </cell>
        </row>
        <row r="131">
          <cell r="B131" t="str">
            <v>CO2_T</v>
          </cell>
          <cell r="C131" t="str">
            <v>VAR_fout</v>
          </cell>
          <cell r="D131" t="str">
            <v>T_B_c-ICEDSL-S1</v>
          </cell>
          <cell r="E131">
            <v>8.3189539447298699</v>
          </cell>
          <cell r="F131">
            <v>0.52763929345517036</v>
          </cell>
          <cell r="G131">
            <v>5.5439076198689374</v>
          </cell>
          <cell r="H131">
            <v>26.512925702887301</v>
          </cell>
          <cell r="I131">
            <v>13.848740668118129</v>
          </cell>
          <cell r="J131">
            <v>8.5970277451356495E-3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T-Plg-DSL-mix_S4</v>
          </cell>
          <cell r="E132">
            <v>0.430337337719498</v>
          </cell>
          <cell r="F132">
            <v>59.375889298527696</v>
          </cell>
          <cell r="G132">
            <v>54.08089819395704</v>
          </cell>
          <cell r="H132">
            <v>38.44008544366568</v>
          </cell>
          <cell r="I132">
            <v>0.67628769522409848</v>
          </cell>
          <cell r="J132">
            <v>0.22700787202994355</v>
          </cell>
        </row>
        <row r="133">
          <cell r="B133" t="str">
            <v>CO2_T</v>
          </cell>
          <cell r="C133" t="str">
            <v>VAR_fout</v>
          </cell>
          <cell r="D133" t="str">
            <v>T_B_c-ICEDSL-S2</v>
          </cell>
          <cell r="E133">
            <v>38.087422047674799</v>
          </cell>
          <cell r="F133">
            <v>29.149375032948633</v>
          </cell>
          <cell r="G133">
            <v>35.504785698194397</v>
          </cell>
          <cell r="H133">
            <v>43.418909661822113</v>
          </cell>
          <cell r="I133">
            <v>15.64491093972104</v>
          </cell>
          <cell r="J133">
            <v>1.1013757162931851E-2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T_B_c-ICEDSL-S3</v>
          </cell>
          <cell r="E134">
            <v>11.630182417148539</v>
          </cell>
          <cell r="F134">
            <v>9.3633423461981451</v>
          </cell>
          <cell r="G134">
            <v>9.6270884143192745</v>
          </cell>
          <cell r="H134">
            <v>4.3679893695361329</v>
          </cell>
          <cell r="I134">
            <v>3.4736664230962062</v>
          </cell>
          <cell r="J134">
            <v>9.8093428142917109E-3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T_B_c-ICEDSL-S4</v>
          </cell>
          <cell r="E135">
            <v>0.94509696634965146</v>
          </cell>
          <cell r="G135">
            <v>6.4218187512526405E-4</v>
          </cell>
        </row>
        <row r="136">
          <cell r="B136" t="str">
            <v>CO2_T</v>
          </cell>
          <cell r="C136" t="str">
            <v>VAR_fout</v>
          </cell>
          <cell r="D136" t="str">
            <v>T_B_u-ICENGA-S1</v>
          </cell>
          <cell r="F136">
            <v>4.74481598262069E-3</v>
          </cell>
          <cell r="G136">
            <v>1.5981627663139271</v>
          </cell>
          <cell r="H136">
            <v>3.0022468296160572E-2</v>
          </cell>
          <cell r="I136">
            <v>4.0689331378481373E-2</v>
          </cell>
          <cell r="J136">
            <v>0.13830064575928022</v>
          </cell>
        </row>
        <row r="137">
          <cell r="B137" t="str">
            <v>CO2_T</v>
          </cell>
          <cell r="C137" t="str">
            <v>VAR_fout</v>
          </cell>
          <cell r="D137" t="str">
            <v>T_B_u-ICENGA-S2</v>
          </cell>
          <cell r="F137">
            <v>5.5276401153704496E-3</v>
          </cell>
          <cell r="G137">
            <v>6.0745726493651009E-2</v>
          </cell>
          <cell r="H137">
            <v>8.7454409370042063E-2</v>
          </cell>
          <cell r="I137">
            <v>4.929636027434748E-2</v>
          </cell>
          <cell r="J137">
            <v>2.2301268663383438E-2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T_B_c-ICEDSLEXT</v>
          </cell>
          <cell r="E138">
            <v>0.44181739064176101</v>
          </cell>
          <cell r="F138">
            <v>0.44077942110325902</v>
          </cell>
          <cell r="G138">
            <v>0.43751354326172698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T_B_u-ICENGA-S3</v>
          </cell>
          <cell r="F139">
            <v>5.3753118248597801E-3</v>
          </cell>
          <cell r="G139">
            <v>5.7594092930550715</v>
          </cell>
          <cell r="H139">
            <v>5.9322323792400153</v>
          </cell>
          <cell r="I139">
            <v>13.01977990375525</v>
          </cell>
          <cell r="J139">
            <v>1.6185381976356008</v>
          </cell>
        </row>
        <row r="140">
          <cell r="B140" t="str">
            <v>CO2_T</v>
          </cell>
          <cell r="C140" t="str">
            <v>VAR_comnet</v>
          </cell>
          <cell r="D140" t="str">
            <v>-</v>
          </cell>
          <cell r="E140">
            <v>15005.6694094948</v>
          </cell>
          <cell r="F140">
            <v>14364.747430335899</v>
          </cell>
          <cell r="G140">
            <v>12782.258532555399</v>
          </cell>
          <cell r="H140">
            <v>8443.8794851947605</v>
          </cell>
          <cell r="I140">
            <v>4091.55999489024</v>
          </cell>
          <cell r="J140">
            <v>2393.8948623821402</v>
          </cell>
        </row>
        <row r="141">
          <cell r="B141" t="str">
            <v>CO2</v>
          </cell>
          <cell r="C141" t="str">
            <v>VAR_fout</v>
          </cell>
          <cell r="D141" t="str">
            <v>EWSTINCCS</v>
          </cell>
          <cell r="I141">
            <v>-780.44669468913298</v>
          </cell>
          <cell r="J141">
            <v>-1140.9308855280201</v>
          </cell>
        </row>
        <row r="142">
          <cell r="B142" t="str">
            <v>CO2</v>
          </cell>
          <cell r="C142" t="str">
            <v>VAR_fout</v>
          </cell>
          <cell r="D142" t="str">
            <v>D-ICOA</v>
          </cell>
          <cell r="E142">
            <v>330.01224903207702</v>
          </cell>
          <cell r="F142">
            <v>321.17946041034799</v>
          </cell>
          <cell r="G142">
            <v>0.510997166266004</v>
          </cell>
          <cell r="H142">
            <v>2.74003773687354E-2</v>
          </cell>
          <cell r="I142">
            <v>4.25844610863685E-2</v>
          </cell>
          <cell r="J142">
            <v>1.23994259508144E-2</v>
          </cell>
        </row>
        <row r="143">
          <cell r="B143" t="str">
            <v>CO2</v>
          </cell>
          <cell r="C143" t="str">
            <v>VAR_fout</v>
          </cell>
          <cell r="D143" t="str">
            <v>ENGA-CCS</v>
          </cell>
          <cell r="I143">
            <v>-0.44170018990706</v>
          </cell>
          <cell r="J143">
            <v>-0.37867666524667698</v>
          </cell>
        </row>
        <row r="144">
          <cell r="B144" t="str">
            <v>CO2</v>
          </cell>
          <cell r="C144" t="str">
            <v>VAR_fout</v>
          </cell>
          <cell r="D144" t="str">
            <v>CHPWSTCCS</v>
          </cell>
          <cell r="I144">
            <v>-870.58180968658905</v>
          </cell>
          <cell r="J144">
            <v>-1088.62131124146</v>
          </cell>
        </row>
        <row r="145">
          <cell r="B145" t="str">
            <v>CO2</v>
          </cell>
          <cell r="C145" t="str">
            <v>VAR_fout</v>
          </cell>
          <cell r="D145" t="str">
            <v>D-ENGA</v>
          </cell>
          <cell r="E145">
            <v>311.003874656297</v>
          </cell>
          <cell r="F145">
            <v>98.610566750586798</v>
          </cell>
          <cell r="G145">
            <v>155.47034351015199</v>
          </cell>
          <cell r="H145">
            <v>33.088221936213799</v>
          </cell>
          <cell r="I145">
            <v>28.0854066290375</v>
          </cell>
          <cell r="J145">
            <v>1.42414890567048E-2</v>
          </cell>
        </row>
        <row r="146">
          <cell r="B146" t="str">
            <v>CO2</v>
          </cell>
          <cell r="C146" t="str">
            <v>VAR_fout</v>
          </cell>
          <cell r="D146" t="str">
            <v>D-ILFO</v>
          </cell>
          <cell r="E146">
            <v>688.90462653570398</v>
          </cell>
          <cell r="F146">
            <v>646.65309697018404</v>
          </cell>
          <cell r="G146">
            <v>594.09706711684203</v>
          </cell>
          <cell r="H146">
            <v>524.95036341848299</v>
          </cell>
          <cell r="I146">
            <v>237.77644171659099</v>
          </cell>
        </row>
        <row r="147">
          <cell r="B147" t="str">
            <v>CO2</v>
          </cell>
          <cell r="C147" t="str">
            <v>VAR_fout</v>
          </cell>
          <cell r="D147" t="str">
            <v>ITOT-CHPWSTCCS</v>
          </cell>
          <cell r="I147">
            <v>-314.853685479273</v>
          </cell>
          <cell r="J147">
            <v>-715.17730021765794</v>
          </cell>
        </row>
        <row r="148">
          <cell r="B148" t="str">
            <v>CO2</v>
          </cell>
          <cell r="C148" t="str">
            <v>VAR_fout</v>
          </cell>
          <cell r="D148" t="str">
            <v>ITOT-CHPNGACCS</v>
          </cell>
          <cell r="I148">
            <v>-9.3093106504097101</v>
          </cell>
          <cell r="J148">
            <v>-5.7533831827033897</v>
          </cell>
        </row>
        <row r="149">
          <cell r="B149" t="str">
            <v>CO2</v>
          </cell>
          <cell r="C149" t="str">
            <v>VAR_fout</v>
          </cell>
          <cell r="D149" t="str">
            <v>D-TDSL</v>
          </cell>
          <cell r="E149">
            <v>8699.7540435472292</v>
          </cell>
          <cell r="F149">
            <v>8092.0871234434399</v>
          </cell>
          <cell r="G149">
            <v>6527.3773674573804</v>
          </cell>
          <cell r="H149">
            <v>4519.9004027021101</v>
          </cell>
          <cell r="I149">
            <v>2870.1393637261199</v>
          </cell>
          <cell r="J149">
            <v>645.82768576150204</v>
          </cell>
        </row>
        <row r="150">
          <cell r="B150" t="str">
            <v>CO2</v>
          </cell>
          <cell r="C150" t="str">
            <v>VAR_fout</v>
          </cell>
          <cell r="D150" t="str">
            <v>ITOT-PROCESSCO2</v>
          </cell>
          <cell r="E150">
            <v>2089.34680048464</v>
          </cell>
          <cell r="F150">
            <v>2111.0131698740802</v>
          </cell>
          <cell r="G150">
            <v>2102.26947106126</v>
          </cell>
          <cell r="H150">
            <v>2093.6570637887298</v>
          </cell>
          <cell r="I150">
            <v>2077.4128485040201</v>
          </cell>
          <cell r="J150">
            <v>2063.7485576354002</v>
          </cell>
        </row>
        <row r="151">
          <cell r="B151" t="str">
            <v>CO2</v>
          </cell>
          <cell r="C151" t="str">
            <v>VAR_fout</v>
          </cell>
          <cell r="D151" t="str">
            <v>D-ELFO</v>
          </cell>
          <cell r="E151">
            <v>26.358776191469101</v>
          </cell>
          <cell r="F151">
            <v>201.77889731604799</v>
          </cell>
          <cell r="G151">
            <v>0.80549504900786395</v>
          </cell>
          <cell r="H151">
            <v>0.19653929333388001</v>
          </cell>
          <cell r="I151">
            <v>0.30259306968060201</v>
          </cell>
          <cell r="J151">
            <v>2.36684838305286E-4</v>
          </cell>
        </row>
        <row r="152">
          <cell r="B152" t="str">
            <v>CO2</v>
          </cell>
          <cell r="C152" t="str">
            <v>VAR_fout</v>
          </cell>
          <cell r="D152" t="str">
            <v>D-TNGA</v>
          </cell>
          <cell r="E152">
            <v>16.137632504936899</v>
          </cell>
          <cell r="F152">
            <v>15.246085569468599</v>
          </cell>
          <cell r="G152">
            <v>340.58037261743601</v>
          </cell>
          <cell r="H152">
            <v>410.00825021156101</v>
          </cell>
          <cell r="I152">
            <v>87.6733939761626</v>
          </cell>
          <cell r="J152">
            <v>123.530624626378</v>
          </cell>
        </row>
        <row r="153">
          <cell r="B153" t="str">
            <v>CO2</v>
          </cell>
          <cell r="C153" t="str">
            <v>VAR_fout</v>
          </cell>
          <cell r="D153" t="str">
            <v>D-SNGA</v>
          </cell>
          <cell r="E153">
            <v>1522.07780217244</v>
          </cell>
          <cell r="F153">
            <v>1357.8852707866699</v>
          </cell>
          <cell r="G153">
            <v>1547.17762661705</v>
          </cell>
          <cell r="H153">
            <v>1780.8469139362901</v>
          </cell>
          <cell r="I153">
            <v>1593.3748376507899</v>
          </cell>
          <cell r="J153">
            <v>831.84737300975996</v>
          </cell>
        </row>
        <row r="154">
          <cell r="B154" t="str">
            <v>CO2</v>
          </cell>
          <cell r="C154" t="str">
            <v>VAR_fout</v>
          </cell>
          <cell r="D154" t="str">
            <v>D-RNGA</v>
          </cell>
          <cell r="E154">
            <v>2651.0143959181501</v>
          </cell>
          <cell r="F154">
            <v>2731.8383052486402</v>
          </cell>
          <cell r="G154">
            <v>2702.2672247884302</v>
          </cell>
          <cell r="H154">
            <v>2611.2986343431899</v>
          </cell>
          <cell r="I154">
            <v>2267.1155294299701</v>
          </cell>
          <cell r="J154">
            <v>1214.4165488277799</v>
          </cell>
        </row>
        <row r="155">
          <cell r="B155" t="str">
            <v>CO2</v>
          </cell>
          <cell r="C155" t="str">
            <v>VAR_fout</v>
          </cell>
          <cell r="D155" t="str">
            <v>D-IHFO</v>
          </cell>
          <cell r="E155">
            <v>213.780588366844</v>
          </cell>
          <cell r="F155">
            <v>1.9286105687469499E-2</v>
          </cell>
          <cell r="G155">
            <v>5.5236913325096101E-2</v>
          </cell>
          <cell r="H155">
            <v>2.7068877175889301E-2</v>
          </cell>
          <cell r="I155">
            <v>4.7015966922162797E-2</v>
          </cell>
        </row>
        <row r="156">
          <cell r="B156" t="str">
            <v>CO2</v>
          </cell>
          <cell r="C156" t="str">
            <v>VAR_fout</v>
          </cell>
          <cell r="D156" t="str">
            <v>SUP_WSTHTGBIOCCS</v>
          </cell>
          <cell r="I156">
            <v>-3.4728063170106102E-3</v>
          </cell>
          <cell r="J156">
            <v>-3.09426469525571E-3</v>
          </cell>
        </row>
        <row r="157">
          <cell r="B157" t="str">
            <v>CO2</v>
          </cell>
          <cell r="C157" t="str">
            <v>VAR_fout</v>
          </cell>
          <cell r="D157" t="str">
            <v>D-SLFO</v>
          </cell>
          <cell r="E157">
            <v>2267.7887067189999</v>
          </cell>
          <cell r="F157">
            <v>2010.0567984331799</v>
          </cell>
          <cell r="G157">
            <v>1939.16336783559</v>
          </cell>
          <cell r="H157">
            <v>1369.8941365118701</v>
          </cell>
          <cell r="I157">
            <v>449.64987018392497</v>
          </cell>
        </row>
        <row r="158">
          <cell r="B158" t="str">
            <v>CO2</v>
          </cell>
          <cell r="C158" t="str">
            <v>VAR_fout</v>
          </cell>
          <cell r="D158" t="str">
            <v>D-RCOA</v>
          </cell>
          <cell r="E158">
            <v>9.2702180331381197</v>
          </cell>
          <cell r="F158">
            <v>9.27018925884569</v>
          </cell>
          <cell r="G158">
            <v>9.2385249391549795E-2</v>
          </cell>
          <cell r="H158">
            <v>4.5567058875370499E-2</v>
          </cell>
        </row>
        <row r="159">
          <cell r="B159" t="str">
            <v>CO2</v>
          </cell>
          <cell r="C159" t="str">
            <v>VAR_fout</v>
          </cell>
          <cell r="D159" t="str">
            <v>ITOT-CHPWODCCS</v>
          </cell>
          <cell r="I159">
            <v>-122.520027309505</v>
          </cell>
          <cell r="J159">
            <v>-1679.4364864438901</v>
          </cell>
        </row>
        <row r="160">
          <cell r="B160" t="str">
            <v>CO2</v>
          </cell>
          <cell r="C160" t="str">
            <v>VAR_fout</v>
          </cell>
          <cell r="D160" t="str">
            <v>D-RLFO</v>
          </cell>
          <cell r="E160">
            <v>4514.4823507839201</v>
          </cell>
          <cell r="F160">
            <v>3846.5258774742401</v>
          </cell>
          <cell r="G160">
            <v>3257.8192607931301</v>
          </cell>
          <cell r="H160">
            <v>3138.63651961507</v>
          </cell>
          <cell r="I160">
            <v>1899.99331170609</v>
          </cell>
        </row>
        <row r="161">
          <cell r="B161" t="str">
            <v>CO2</v>
          </cell>
          <cell r="C161" t="str">
            <v>VAR_fout</v>
          </cell>
          <cell r="D161" t="str">
            <v>D-TGSL</v>
          </cell>
          <cell r="E161">
            <v>5870.3192890304199</v>
          </cell>
          <cell r="F161">
            <v>5808.7229062832002</v>
          </cell>
          <cell r="G161">
            <v>5430.4889049992598</v>
          </cell>
          <cell r="H161">
            <v>3049.9730420565702</v>
          </cell>
          <cell r="I161">
            <v>425.51578669285499</v>
          </cell>
          <cell r="J161">
            <v>59.742328969134</v>
          </cell>
        </row>
        <row r="162">
          <cell r="B162" t="str">
            <v>CO2</v>
          </cell>
          <cell r="C162" t="str">
            <v>VAR_fout</v>
          </cell>
          <cell r="D162" t="str">
            <v>EWOD-CCS</v>
          </cell>
          <cell r="I162">
            <v>-0.35275710590478698</v>
          </cell>
          <cell r="J162">
            <v>-2688.7969902853702</v>
          </cell>
        </row>
        <row r="163">
          <cell r="B163" t="str">
            <v>CO2</v>
          </cell>
          <cell r="C163" t="str">
            <v>VAR_fout</v>
          </cell>
          <cell r="D163" t="str">
            <v>ITOT-PROCESSCO2CCS</v>
          </cell>
          <cell r="I163">
            <v>-7.4760940758174493E-2</v>
          </cell>
          <cell r="J163">
            <v>-1031.87437075048</v>
          </cell>
        </row>
        <row r="164">
          <cell r="B164" t="str">
            <v>CO2</v>
          </cell>
          <cell r="C164" t="str">
            <v>VAR_fout</v>
          </cell>
          <cell r="D164" t="str">
            <v>D-IWST</v>
          </cell>
          <cell r="E164">
            <v>1068.13098910142</v>
          </cell>
          <cell r="F164">
            <v>1094.4820772938999</v>
          </cell>
          <cell r="G164">
            <v>1024.6413147061101</v>
          </cell>
          <cell r="H164">
            <v>1013.1981052510999</v>
          </cell>
          <cell r="I164">
            <v>996.69863995894696</v>
          </cell>
          <cell r="J164">
            <v>986.58530544611403</v>
          </cell>
        </row>
        <row r="165">
          <cell r="B165" t="str">
            <v>CO2</v>
          </cell>
          <cell r="C165" t="str">
            <v>VAR_fout</v>
          </cell>
          <cell r="D165" t="str">
            <v>SUP_WODH2CCS</v>
          </cell>
          <cell r="J165">
            <v>-2.4257819347193399E-2</v>
          </cell>
        </row>
        <row r="166">
          <cell r="B166" t="str">
            <v>CO2</v>
          </cell>
          <cell r="C166" t="str">
            <v>VAR_fout</v>
          </cell>
          <cell r="D166" t="str">
            <v>SUP_WODBIOCCS</v>
          </cell>
          <cell r="I166">
            <v>-6.6690433844245698E-3</v>
          </cell>
          <cell r="J166">
            <v>-1.04547822152982E-2</v>
          </cell>
        </row>
        <row r="167">
          <cell r="B167" t="str">
            <v>CO2</v>
          </cell>
          <cell r="C167" t="str">
            <v>VAR_fout</v>
          </cell>
          <cell r="D167" t="str">
            <v>SUP_NGAH2CCS</v>
          </cell>
          <cell r="J167">
            <v>-6.9789582471119396E-2</v>
          </cell>
        </row>
        <row r="168">
          <cell r="B168" t="str">
            <v>CO2</v>
          </cell>
          <cell r="C168" t="str">
            <v>VAR_fout</v>
          </cell>
          <cell r="D168" t="str">
            <v>CT_CWODETHCCS</v>
          </cell>
          <cell r="I168">
            <v>-1.004614801161E-3</v>
          </cell>
          <cell r="J168">
            <v>-6.2267905749355203E-4</v>
          </cell>
        </row>
        <row r="169">
          <cell r="B169" t="str">
            <v>CO2</v>
          </cell>
          <cell r="C169" t="str">
            <v>VAR_fout</v>
          </cell>
          <cell r="D169" t="str">
            <v>D-TKER</v>
          </cell>
          <cell r="E169">
            <v>80.763254672403804</v>
          </cell>
          <cell r="F169">
            <v>102.299643522715</v>
          </cell>
          <cell r="G169">
            <v>134.604226798182</v>
          </cell>
          <cell r="H169">
            <v>187.33356827090901</v>
          </cell>
          <cell r="I169">
            <v>156.34235767411599</v>
          </cell>
          <cell r="J169">
            <v>1.07358546928167E-5</v>
          </cell>
        </row>
        <row r="170">
          <cell r="B170" t="str">
            <v>CO2</v>
          </cell>
          <cell r="C170" t="str">
            <v>VAR_fout</v>
          </cell>
          <cell r="D170" t="str">
            <v>D-INGA</v>
          </cell>
          <cell r="E170">
            <v>2101.4867967762598</v>
          </cell>
          <cell r="F170">
            <v>1815.4227518186201</v>
          </cell>
          <cell r="G170">
            <v>1839.83326829356</v>
          </cell>
          <cell r="H170">
            <v>1260.1006599631801</v>
          </cell>
          <cell r="I170">
            <v>709.25512754248996</v>
          </cell>
          <cell r="J170">
            <v>107.92453494792601</v>
          </cell>
        </row>
        <row r="171">
          <cell r="B171" t="str">
            <v>CO2</v>
          </cell>
          <cell r="C171" t="str">
            <v>VAR_fout</v>
          </cell>
          <cell r="D171" t="str">
            <v>SUP_DAC</v>
          </cell>
          <cell r="I171">
            <v>-2.6407545728023198E-3</v>
          </cell>
          <cell r="J171">
            <v>-1.1057108167602501E-2</v>
          </cell>
        </row>
        <row r="172">
          <cell r="B172" t="str">
            <v>CO2</v>
          </cell>
          <cell r="C172" t="str">
            <v>VAR_fout</v>
          </cell>
          <cell r="D172" t="str">
            <v>CT_CWODBDSCCS</v>
          </cell>
          <cell r="I172">
            <v>-8.9393015604085097E-3</v>
          </cell>
          <cell r="J172">
            <v>-7.3793887622963603E-3</v>
          </cell>
        </row>
        <row r="173">
          <cell r="B173" t="str">
            <v>CO2</v>
          </cell>
          <cell r="C173" t="str">
            <v>VAR_fout</v>
          </cell>
          <cell r="D173" t="str">
            <v>D-EWST</v>
          </cell>
          <cell r="E173">
            <v>2236.6434907559101</v>
          </cell>
          <cell r="F173">
            <v>2235.4033617510499</v>
          </cell>
          <cell r="G173">
            <v>2268.7819710006002</v>
          </cell>
          <cell r="H173">
            <v>2238.5109383331901</v>
          </cell>
          <cell r="I173">
            <v>2266.0996220759698</v>
          </cell>
          <cell r="J173">
            <v>2317.3899424289302</v>
          </cell>
        </row>
        <row r="174">
          <cell r="B174" t="str">
            <v>CO2</v>
          </cell>
          <cell r="C174" t="str">
            <v>VAR_comnet</v>
          </cell>
          <cell r="D174" t="str">
            <v>-</v>
          </cell>
          <cell r="E174">
            <v>34697.275885282303</v>
          </cell>
          <cell r="F174">
            <v>32498.4948706461</v>
          </cell>
          <cell r="G174">
            <v>29866.035901972999</v>
          </cell>
          <cell r="H174">
            <v>24231.6933959452</v>
          </cell>
          <cell r="I174">
            <v>13966.9854771504</v>
          </cell>
          <cell r="J174">
            <v>3.5894000750499898E-4</v>
          </cell>
        </row>
        <row r="175">
          <cell r="B175" t="str">
            <v>CO2</v>
          </cell>
          <cell r="C175" t="str">
            <v>EQ_combalM</v>
          </cell>
          <cell r="D175" t="str">
            <v>-</v>
          </cell>
          <cell r="H175">
            <v>-0.29318775153121401</v>
          </cell>
          <cell r="I175">
            <v>-0.41980377925470302</v>
          </cell>
          <cell r="J175">
            <v>-0.80115729761827703</v>
          </cell>
        </row>
        <row r="176">
          <cell r="B176" t="str">
            <v>CO2_X</v>
          </cell>
          <cell r="C176" t="str">
            <v>VAR_fout</v>
          </cell>
          <cell r="D176" t="str">
            <v>D-CO2_O</v>
          </cell>
          <cell r="I176">
            <v>988.74951247697572</v>
          </cell>
          <cell r="J176">
            <v>5740.6966376447253</v>
          </cell>
        </row>
        <row r="177">
          <cell r="B177" t="str">
            <v>CO2_X</v>
          </cell>
          <cell r="C177" t="str">
            <v>VAR_fin</v>
          </cell>
          <cell r="D177" t="str">
            <v>CO2EXP</v>
          </cell>
          <cell r="I177">
            <v>988.74951247697572</v>
          </cell>
          <cell r="J177">
            <v>5740.6966376447253</v>
          </cell>
        </row>
        <row r="178">
          <cell r="B178" t="str">
            <v>CO2_X</v>
          </cell>
          <cell r="C178" t="str">
            <v>EQ_combalM</v>
          </cell>
          <cell r="D178" t="str">
            <v>-</v>
          </cell>
          <cell r="I178">
            <v>-42.422199304861451</v>
          </cell>
          <cell r="J178">
            <v>5.3776912970520474</v>
          </cell>
        </row>
        <row r="179">
          <cell r="B179" t="str">
            <v>CO2seq</v>
          </cell>
          <cell r="C179" t="str">
            <v>VAR_fout</v>
          </cell>
          <cell r="D179" t="str">
            <v>CO2SINK</v>
          </cell>
          <cell r="I179">
            <v>833.3332459261411</v>
          </cell>
          <cell r="J179">
            <v>1904.7618931541847</v>
          </cell>
        </row>
        <row r="180">
          <cell r="B180" t="str">
            <v>CO2seq</v>
          </cell>
          <cell r="C180" t="str">
            <v>VAR_comnet</v>
          </cell>
          <cell r="D180" t="str">
            <v>-</v>
          </cell>
          <cell r="I180">
            <v>833.3332459261411</v>
          </cell>
          <cell r="J180">
            <v>1904.7618931541847</v>
          </cell>
        </row>
        <row r="181">
          <cell r="B181" t="str">
            <v>CO2_SECTOR</v>
          </cell>
          <cell r="C181" t="str">
            <v>VAR_fout</v>
          </cell>
          <cell r="D181" t="str">
            <v>CO2_IND</v>
          </cell>
          <cell r="E181">
            <v>6491.6620502969517</v>
          </cell>
          <cell r="F181">
            <v>5988.7698424728178</v>
          </cell>
          <cell r="G181">
            <v>5561.4073552573636</v>
          </cell>
          <cell r="H181">
            <v>4891.960661676042</v>
          </cell>
          <cell r="I181">
            <v>4021.2326581500561</v>
          </cell>
          <cell r="J181">
            <v>3158.2709014823472</v>
          </cell>
        </row>
        <row r="182">
          <cell r="B182" t="str">
            <v>CO2_SECTOR</v>
          </cell>
          <cell r="C182" t="str">
            <v>VAR_fout</v>
          </cell>
          <cell r="D182" t="str">
            <v>CO2_RES</v>
          </cell>
          <cell r="E182">
            <v>7174.7669647352041</v>
          </cell>
          <cell r="F182">
            <v>6587.6343719817314</v>
          </cell>
          <cell r="G182">
            <v>5960.1788708309477</v>
          </cell>
          <cell r="H182">
            <v>5749.9807210171375</v>
          </cell>
          <cell r="I182">
            <v>4167.1088411360579</v>
          </cell>
          <cell r="J182">
            <v>1214.4166544346131</v>
          </cell>
        </row>
        <row r="183">
          <cell r="B183" t="str">
            <v>CO2_SECTOR</v>
          </cell>
          <cell r="C183" t="str">
            <v>VAR_fout</v>
          </cell>
          <cell r="D183" t="str">
            <v>CO2_TRA</v>
          </cell>
          <cell r="E183">
            <v>14665.787314506009</v>
          </cell>
          <cell r="F183">
            <v>14016.852354879014</v>
          </cell>
          <cell r="G183">
            <v>12431.072714058149</v>
          </cell>
          <cell r="H183">
            <v>8164.4621895024356</v>
          </cell>
          <cell r="I183">
            <v>3537.3732784071694</v>
          </cell>
          <cell r="J183">
            <v>829.10065204736316</v>
          </cell>
        </row>
        <row r="184">
          <cell r="B184" t="str">
            <v>CO2_SECTOR</v>
          </cell>
          <cell r="C184" t="str">
            <v>VAR_fout</v>
          </cell>
          <cell r="D184" t="str">
            <v>CO2_ELC</v>
          </cell>
          <cell r="E184">
            <v>2574.0061416036783</v>
          </cell>
          <cell r="F184">
            <v>2535.7928258176839</v>
          </cell>
          <cell r="G184">
            <v>2425.0578095597543</v>
          </cell>
          <cell r="H184">
            <v>2271.7956995627342</v>
          </cell>
          <cell r="I184">
            <v>2294.4876217746919</v>
          </cell>
          <cell r="J184">
            <v>2317.4044628036631</v>
          </cell>
        </row>
        <row r="185">
          <cell r="B185" t="str">
            <v>CO2_SECTOR</v>
          </cell>
          <cell r="C185" t="str">
            <v>VAR_fout</v>
          </cell>
          <cell r="D185" t="str">
            <v>CO2_SER</v>
          </cell>
          <cell r="E185">
            <v>3789.8665088914372</v>
          </cell>
          <cell r="F185">
            <v>3367.9420692198519</v>
          </cell>
          <cell r="G185">
            <v>3486.3409944526356</v>
          </cell>
          <cell r="H185">
            <v>3150.7410504481518</v>
          </cell>
          <cell r="I185">
            <v>2043.0247078347122</v>
          </cell>
          <cell r="J185">
            <v>831.84747874549441</v>
          </cell>
        </row>
        <row r="186">
          <cell r="B186" t="str">
            <v>CO2_SECTOR</v>
          </cell>
          <cell r="C186" t="str">
            <v>VAR_fout</v>
          </cell>
          <cell r="D186" t="str">
            <v>CO2_ELCCCS</v>
          </cell>
          <cell r="E186">
            <v>2574.0061416036783</v>
          </cell>
          <cell r="F186">
            <v>2535.7928258176839</v>
          </cell>
          <cell r="G186">
            <v>2425.0578095597543</v>
          </cell>
          <cell r="H186">
            <v>2271.7956995627342</v>
          </cell>
          <cell r="I186">
            <v>642.70452249087157</v>
          </cell>
          <cell r="J186">
            <v>-2601.3032363795724</v>
          </cell>
        </row>
        <row r="187">
          <cell r="B187" t="str">
            <v>CO2_SECTOR</v>
          </cell>
          <cell r="C187" t="str">
            <v>VAR_fout</v>
          </cell>
          <cell r="D187" t="str">
            <v>CO2_H2CCS</v>
          </cell>
          <cell r="I187">
            <v>-4.9275373029736792E-3</v>
          </cell>
          <cell r="J187">
            <v>-9.0149482327807909E-2</v>
          </cell>
        </row>
        <row r="188">
          <cell r="B188" t="str">
            <v>CO2_SECTOR</v>
          </cell>
          <cell r="C188" t="str">
            <v>VAR_fout</v>
          </cell>
          <cell r="D188" t="str">
            <v>CO2_INDCCS</v>
          </cell>
          <cell r="E188">
            <v>6491.6620502969517</v>
          </cell>
          <cell r="F188">
            <v>5988.7698424728187</v>
          </cell>
          <cell r="G188">
            <v>5561.4073552573636</v>
          </cell>
          <cell r="H188">
            <v>4891.9571015294023</v>
          </cell>
          <cell r="I188">
            <v>3574.4841475607791</v>
          </cell>
          <cell r="J188">
            <v>-273.95901105861361</v>
          </cell>
        </row>
        <row r="189">
          <cell r="B189" t="str">
            <v>CO2_SECTOR</v>
          </cell>
          <cell r="C189" t="str">
            <v>VAR_comnet</v>
          </cell>
          <cell r="D189" t="str">
            <v>-</v>
          </cell>
          <cell r="E189">
            <v>43761.757171933918</v>
          </cell>
          <cell r="F189">
            <v>41021.554132661608</v>
          </cell>
          <cell r="G189">
            <v>37850.52290897596</v>
          </cell>
          <cell r="H189">
            <v>31392.693123298643</v>
          </cell>
          <cell r="I189">
            <v>20280.410849817035</v>
          </cell>
          <cell r="J189">
            <v>5475.6877525929694</v>
          </cell>
        </row>
        <row r="190">
          <cell r="B190" t="str">
            <v>CO2SC</v>
          </cell>
          <cell r="C190" t="str">
            <v>VAR_fout</v>
          </cell>
          <cell r="D190" t="str">
            <v>CO2S1</v>
          </cell>
          <cell r="E190">
            <v>6307.1990227535098</v>
          </cell>
          <cell r="F190">
            <v>6307.1990227535098</v>
          </cell>
          <cell r="G190">
            <v>6307.1990227535098</v>
          </cell>
          <cell r="H190">
            <v>6307.1990227535098</v>
          </cell>
          <cell r="I190">
            <v>6307.1990227535098</v>
          </cell>
          <cell r="J190">
            <v>6307.1990227535098</v>
          </cell>
        </row>
        <row r="191">
          <cell r="B191" t="str">
            <v>CO2SC</v>
          </cell>
          <cell r="C191" t="str">
            <v>VAR_fout</v>
          </cell>
          <cell r="D191" t="str">
            <v>CO2S2</v>
          </cell>
          <cell r="J191">
            <v>2.4693983771307E-5</v>
          </cell>
        </row>
        <row r="192">
          <cell r="B192" t="str">
            <v>CO2SC</v>
          </cell>
          <cell r="C192" t="str">
            <v>VAR_fin</v>
          </cell>
          <cell r="D192" t="str">
            <v>CO2EXP</v>
          </cell>
          <cell r="I192">
            <v>988.74951247698004</v>
          </cell>
          <cell r="J192">
            <v>5740.6966376447299</v>
          </cell>
        </row>
        <row r="193">
          <cell r="B193" t="str">
            <v>CO2SC</v>
          </cell>
          <cell r="C193" t="str">
            <v>EQ_combalM</v>
          </cell>
          <cell r="D193" t="str">
            <v>-</v>
          </cell>
          <cell r="J193">
            <v>-4.1948164665999397E-7</v>
          </cell>
        </row>
        <row r="194">
          <cell r="B194" t="str">
            <v>CO2P</v>
          </cell>
          <cell r="C194" t="str">
            <v>VAR_fout</v>
          </cell>
          <cell r="D194" t="str">
            <v>ITOT-PROCESSCO2</v>
          </cell>
          <cell r="E194">
            <v>2089.34680048464</v>
          </cell>
          <cell r="F194">
            <v>2111.0131698740802</v>
          </cell>
          <cell r="G194">
            <v>2102.26947106126</v>
          </cell>
          <cell r="H194">
            <v>2093.657063788733</v>
          </cell>
          <cell r="I194">
            <v>2077.4128485040164</v>
          </cell>
          <cell r="J194">
            <v>2063.7485576353984</v>
          </cell>
        </row>
        <row r="195">
          <cell r="B195" t="str">
            <v>CO2P</v>
          </cell>
          <cell r="C195" t="str">
            <v>VAR_comnet</v>
          </cell>
          <cell r="D195" t="str">
            <v>-</v>
          </cell>
          <cell r="E195">
            <v>2089.34680048464</v>
          </cell>
          <cell r="F195">
            <v>2111.0131698740802</v>
          </cell>
          <cell r="G195">
            <v>2102.26947106126</v>
          </cell>
          <cell r="H195">
            <v>2093.657063788733</v>
          </cell>
          <cell r="I195">
            <v>2077.4128485040164</v>
          </cell>
          <cell r="J195">
            <v>2063.7485576353984</v>
          </cell>
        </row>
        <row r="196">
          <cell r="B196" t="str">
            <v>CO2_E</v>
          </cell>
          <cell r="C196" t="str">
            <v>VAR_fout</v>
          </cell>
          <cell r="D196" t="str">
            <v>EWSTINCCS</v>
          </cell>
          <cell r="I196">
            <v>842.85505433210005</v>
          </cell>
          <cell r="J196">
            <v>1208.00523101976</v>
          </cell>
        </row>
        <row r="197">
          <cell r="B197" t="str">
            <v>CO2_E</v>
          </cell>
          <cell r="C197" t="str">
            <v>VAR_fout</v>
          </cell>
          <cell r="D197" t="str">
            <v>ENGA-CCS</v>
          </cell>
          <cell r="I197">
            <v>0.517231070630774</v>
          </cell>
          <cell r="J197">
            <v>0.43577787097306397</v>
          </cell>
        </row>
        <row r="198">
          <cell r="B198" t="str">
            <v>CO2_E</v>
          </cell>
          <cell r="C198" t="str">
            <v>VAR_fout</v>
          </cell>
          <cell r="D198" t="str">
            <v>CHPWSTCCS</v>
          </cell>
          <cell r="I198">
            <v>978.18180863661701</v>
          </cell>
          <cell r="J198">
            <v>1223.1700126308599</v>
          </cell>
        </row>
        <row r="199">
          <cell r="B199" t="str">
            <v>CO2_E</v>
          </cell>
          <cell r="C199" t="str">
            <v>VAR_fout</v>
          </cell>
          <cell r="D199" t="str">
            <v>HPLNGA</v>
          </cell>
          <cell r="E199">
            <v>114.38346216069</v>
          </cell>
          <cell r="F199">
            <v>98.147200070863406</v>
          </cell>
          <cell r="G199">
            <v>192.00747256705799</v>
          </cell>
          <cell r="H199">
            <v>31.029741461003599</v>
          </cell>
          <cell r="I199">
            <v>0.29548642084686999</v>
          </cell>
          <cell r="J199">
            <v>3.9011516313057302E-3</v>
          </cell>
        </row>
        <row r="200">
          <cell r="B200" t="str">
            <v>CO2_E</v>
          </cell>
          <cell r="C200" t="str">
            <v>VAR_fout</v>
          </cell>
          <cell r="D200" t="str">
            <v>CHPWST</v>
          </cell>
          <cell r="E200">
            <v>2783.9933216241102</v>
          </cell>
          <cell r="F200">
            <v>2574.9259426956201</v>
          </cell>
          <cell r="G200">
            <v>2613.3735926917002</v>
          </cell>
          <cell r="H200">
            <v>2556.3818346019798</v>
          </cell>
          <cell r="I200">
            <v>1520.3173242041</v>
          </cell>
          <cell r="J200">
            <v>995.54095846720395</v>
          </cell>
        </row>
        <row r="201">
          <cell r="B201" t="str">
            <v>CO2_E</v>
          </cell>
          <cell r="C201" t="str">
            <v>VAR_fout</v>
          </cell>
          <cell r="D201" t="str">
            <v>CHPNGA</v>
          </cell>
          <cell r="E201">
            <v>207.157346431332</v>
          </cell>
          <cell r="F201">
            <v>8.7739204965804396E-2</v>
          </cell>
          <cell r="G201">
            <v>0.81350836096021595</v>
          </cell>
          <cell r="H201">
            <v>1.74200468758319</v>
          </cell>
          <cell r="I201">
            <v>2.7629910806776401</v>
          </cell>
          <cell r="J201">
            <v>5.0021510459304003E-2</v>
          </cell>
        </row>
        <row r="202">
          <cell r="B202" t="str">
            <v>CO2_E</v>
          </cell>
          <cell r="C202" t="str">
            <v>VAR_fout</v>
          </cell>
          <cell r="D202" t="str">
            <v>EWSTINC</v>
          </cell>
          <cell r="E202">
            <v>1689.29365988771</v>
          </cell>
          <cell r="F202">
            <v>1895.88445286299</v>
          </cell>
          <cell r="G202">
            <v>1924.19402136641</v>
          </cell>
          <cell r="H202">
            <v>1920.64371412028</v>
          </cell>
          <cell r="I202">
            <v>1190.88792450909</v>
          </cell>
          <cell r="J202">
            <v>1208.0858620686399</v>
          </cell>
        </row>
        <row r="203">
          <cell r="B203" t="str">
            <v>CO2_E</v>
          </cell>
          <cell r="C203" t="str">
            <v>VAR_fout</v>
          </cell>
          <cell r="D203" t="str">
            <v>ENGA-GTCC</v>
          </cell>
          <cell r="I203">
            <v>19.096769085268502</v>
          </cell>
          <cell r="J203">
            <v>7.0858001076129204E-2</v>
          </cell>
        </row>
        <row r="204">
          <cell r="B204" t="str">
            <v>CO2_E</v>
          </cell>
          <cell r="C204" t="str">
            <v>VAR_fout</v>
          </cell>
          <cell r="D204" t="str">
            <v>HPLOIL</v>
          </cell>
          <cell r="E204">
            <v>15.8763202059238</v>
          </cell>
          <cell r="F204">
            <v>198.26134271678799</v>
          </cell>
          <cell r="G204">
            <v>5.98768137185813E-2</v>
          </cell>
          <cell r="H204">
            <v>2.40593561017164E-2</v>
          </cell>
          <cell r="I204">
            <v>1.3711204211357899E-2</v>
          </cell>
          <cell r="J204">
            <v>1.7130163569106099E-4</v>
          </cell>
        </row>
        <row r="205">
          <cell r="B205" t="str">
            <v>CO2_E</v>
          </cell>
          <cell r="C205" t="str">
            <v>VAR_fout</v>
          </cell>
          <cell r="D205" t="str">
            <v>CHPGFC</v>
          </cell>
          <cell r="I205">
            <v>1.5851582298587401</v>
          </cell>
          <cell r="J205">
            <v>0.122606716124119</v>
          </cell>
        </row>
        <row r="206">
          <cell r="B206" t="str">
            <v>CO2_E</v>
          </cell>
          <cell r="C206" t="str">
            <v>VAR_fout</v>
          </cell>
          <cell r="D206" t="str">
            <v>EOIL-ENG</v>
          </cell>
          <cell r="E206">
            <v>8.5882797673536793</v>
          </cell>
          <cell r="F206">
            <v>6.7951540230975799E-2</v>
          </cell>
          <cell r="G206">
            <v>0.359063420731489</v>
          </cell>
          <cell r="H206">
            <v>7.4658128729500298E-2</v>
          </cell>
          <cell r="I206">
            <v>0.17558783005233999</v>
          </cell>
          <cell r="J206">
            <v>1.77563735602626E-3</v>
          </cell>
        </row>
        <row r="207">
          <cell r="B207" t="str">
            <v>CO2_E</v>
          </cell>
          <cell r="C207" t="str">
            <v>VAR_fout</v>
          </cell>
          <cell r="D207" t="str">
            <v>ENGA-GTOC</v>
          </cell>
          <cell r="F207">
            <v>6.5981002531763103E-2</v>
          </cell>
          <cell r="G207">
            <v>0.44731195150434999</v>
          </cell>
          <cell r="H207">
            <v>0.22745068290335099</v>
          </cell>
          <cell r="I207">
            <v>3.8922243345168801</v>
          </cell>
          <cell r="J207">
            <v>5.4691488016066499E-2</v>
          </cell>
        </row>
        <row r="208">
          <cell r="B208" t="str">
            <v>CO2_E</v>
          </cell>
          <cell r="C208" t="str">
            <v>VAR_fout</v>
          </cell>
          <cell r="D208" t="str">
            <v>CHPOIL</v>
          </cell>
          <cell r="E208">
            <v>1.4539539373972701</v>
          </cell>
          <cell r="F208">
            <v>8.1469914243649896E-2</v>
          </cell>
          <cell r="G208">
            <v>0.37491170111212602</v>
          </cell>
          <cell r="H208">
            <v>9.6348965850994395E-2</v>
          </cell>
          <cell r="I208">
            <v>0.114545007133567</v>
          </cell>
          <cell r="J208">
            <v>1.68313674495186E-3</v>
          </cell>
        </row>
        <row r="209">
          <cell r="B209" t="str">
            <v>CO2_E</v>
          </cell>
          <cell r="C209" t="str">
            <v>VAR_comnet</v>
          </cell>
          <cell r="D209" t="str">
            <v>-</v>
          </cell>
          <cell r="E209">
            <v>4820.7463440145202</v>
          </cell>
          <cell r="F209">
            <v>4767.5220800082298</v>
          </cell>
          <cell r="G209">
            <v>4731.6297588731904</v>
          </cell>
          <cell r="H209">
            <v>4510.2198120044304</v>
          </cell>
          <cell r="I209">
            <v>4560.6958159450996</v>
          </cell>
          <cell r="J209">
            <v>4635.54355100048</v>
          </cell>
        </row>
        <row r="210">
          <cell r="B210" t="str">
            <v>CO2_I</v>
          </cell>
          <cell r="C210" t="str">
            <v>VAR_fout</v>
          </cell>
          <cell r="D210" t="str">
            <v>ITOT-CHPNGA</v>
          </cell>
          <cell r="E210">
            <v>108.155285181837</v>
          </cell>
          <cell r="F210">
            <v>14.4542963332808</v>
          </cell>
          <cell r="G210">
            <v>8.0915082581770807</v>
          </cell>
          <cell r="H210">
            <v>6.2434757619659802</v>
          </cell>
          <cell r="I210">
            <v>27.585422345731001</v>
          </cell>
          <cell r="J210">
            <v>10.179700420509301</v>
          </cell>
        </row>
        <row r="211">
          <cell r="B211" t="str">
            <v>CO2_I</v>
          </cell>
          <cell r="C211" t="str">
            <v>VAR_fout</v>
          </cell>
          <cell r="D211" t="str">
            <v>ITOT-SWHNGABR</v>
          </cell>
          <cell r="E211">
            <v>2005.1532289495501</v>
          </cell>
          <cell r="F211">
            <v>1795.1911302905</v>
          </cell>
          <cell r="G211">
            <v>1968.8270950738499</v>
          </cell>
          <cell r="H211">
            <v>1392.5198334617301</v>
          </cell>
          <cell r="I211">
            <v>928.25256955749705</v>
          </cell>
          <cell r="J211">
            <v>347.10037709929799</v>
          </cell>
        </row>
        <row r="212">
          <cell r="B212" t="str">
            <v>CO2_I</v>
          </cell>
          <cell r="C212" t="str">
            <v>VAR_fout</v>
          </cell>
          <cell r="D212" t="str">
            <v>ITOT-CHPWSTCCS</v>
          </cell>
          <cell r="I212">
            <v>412.097273321091</v>
          </cell>
          <cell r="J212">
            <v>986.521903093682</v>
          </cell>
        </row>
        <row r="213">
          <cell r="B213" t="str">
            <v>CO2_I</v>
          </cell>
          <cell r="C213" t="str">
            <v>VAR_fout</v>
          </cell>
          <cell r="D213" t="str">
            <v>ITOT-SWHLFOBR</v>
          </cell>
          <cell r="E213">
            <v>655.76802927961296</v>
          </cell>
          <cell r="F213">
            <v>584.61360054979696</v>
          </cell>
          <cell r="G213">
            <v>583.17082797663204</v>
          </cell>
          <cell r="H213">
            <v>478.29434638568699</v>
          </cell>
          <cell r="I213">
            <v>250.03272806849699</v>
          </cell>
          <cell r="J213">
            <v>19.713839382989601</v>
          </cell>
        </row>
        <row r="214">
          <cell r="B214" t="str">
            <v>CO2_I</v>
          </cell>
          <cell r="C214" t="str">
            <v>VAR_fout</v>
          </cell>
          <cell r="D214" t="str">
            <v>ITOT-CHPNGACCS</v>
          </cell>
          <cell r="I214">
            <v>10.4806342655547</v>
          </cell>
          <cell r="J214">
            <v>6.4728482051369802</v>
          </cell>
        </row>
        <row r="215">
          <cell r="B215" t="str">
            <v>CO2_I</v>
          </cell>
          <cell r="C215" t="str">
            <v>VAR_fout</v>
          </cell>
          <cell r="D215" t="str">
            <v>ITOT-CHPGFC</v>
          </cell>
          <cell r="H215">
            <v>3.4505770475688001E-2</v>
          </cell>
          <cell r="I215">
            <v>0.29041911691889799</v>
          </cell>
          <cell r="J215">
            <v>3.8936224087053301E-2</v>
          </cell>
        </row>
        <row r="216">
          <cell r="B216" t="str">
            <v>CO2_I</v>
          </cell>
          <cell r="C216" t="str">
            <v>VAR_fout</v>
          </cell>
          <cell r="D216" t="str">
            <v>ITOT-SWHCOABR</v>
          </cell>
          <cell r="E216">
            <v>330.01224903207702</v>
          </cell>
          <cell r="F216">
            <v>321.17946041034799</v>
          </cell>
          <cell r="G216">
            <v>0.510997166266004</v>
          </cell>
          <cell r="H216">
            <v>2.74003773687354E-2</v>
          </cell>
          <cell r="I216">
            <v>4.25844610863685E-2</v>
          </cell>
          <cell r="J216">
            <v>1.23994259508144E-2</v>
          </cell>
        </row>
        <row r="217">
          <cell r="B217" t="str">
            <v>CO2_I</v>
          </cell>
          <cell r="C217" t="str">
            <v>VAR_fout</v>
          </cell>
          <cell r="D217" t="str">
            <v>ITOT-CHPOIL</v>
          </cell>
          <cell r="E217">
            <v>21.631087146653901</v>
          </cell>
          <cell r="F217">
            <v>51.240303325631203</v>
          </cell>
          <cell r="G217">
            <v>1.0144960005883199</v>
          </cell>
          <cell r="H217">
            <v>47.890806824904097</v>
          </cell>
          <cell r="I217">
            <v>3.7591032805583202</v>
          </cell>
          <cell r="J217">
            <v>0.272804166610778</v>
          </cell>
        </row>
        <row r="218">
          <cell r="B218" t="str">
            <v>CO2_I</v>
          </cell>
          <cell r="C218" t="str">
            <v>VAR_fout</v>
          </cell>
          <cell r="D218" t="str">
            <v>ITOT-SWHWSTBR</v>
          </cell>
          <cell r="E218">
            <v>723.65842597884</v>
          </cell>
          <cell r="F218">
            <v>749.83727227448401</v>
          </cell>
          <cell r="G218">
            <v>520.44681759855996</v>
          </cell>
          <cell r="H218">
            <v>514.63448148241298</v>
          </cell>
          <cell r="I218">
            <v>506.25334226426003</v>
          </cell>
          <cell r="J218">
            <v>3.3399415054524699E-2</v>
          </cell>
        </row>
        <row r="219">
          <cell r="B219" t="str">
            <v>CO2_I</v>
          </cell>
          <cell r="C219" t="str">
            <v>VAR_fout</v>
          </cell>
          <cell r="D219" t="str">
            <v>ITOT-SWHNGAHP</v>
          </cell>
          <cell r="G219">
            <v>0.153139339960747</v>
          </cell>
          <cell r="H219">
            <v>0.140785722333542</v>
          </cell>
          <cell r="I219">
            <v>0.20192920604749701</v>
          </cell>
          <cell r="J219">
            <v>0.10678895212787901</v>
          </cell>
        </row>
        <row r="220">
          <cell r="B220" t="str">
            <v>CO2_I</v>
          </cell>
          <cell r="C220" t="str">
            <v>VAR_fout</v>
          </cell>
          <cell r="D220" t="str">
            <v>ITOT-CHPWST</v>
          </cell>
          <cell r="E220">
            <v>344.47256312258401</v>
          </cell>
          <cell r="F220">
            <v>344.647628414677</v>
          </cell>
          <cell r="G220">
            <v>504.19732050290997</v>
          </cell>
          <cell r="H220">
            <v>498.56644716396801</v>
          </cell>
          <cell r="I220">
            <v>78.360276924206104</v>
          </cell>
          <cell r="J220">
            <v>4.7094669817824002E-2</v>
          </cell>
        </row>
        <row r="221">
          <cell r="B221" t="str">
            <v>CO2_I</v>
          </cell>
          <cell r="C221" t="str">
            <v>VAR_fout</v>
          </cell>
          <cell r="D221" t="str">
            <v>ITOT-SWHHFOBR</v>
          </cell>
          <cell r="E221">
            <v>210.21020340220099</v>
          </cell>
          <cell r="F221">
            <v>1.8964005246549599E-2</v>
          </cell>
          <cell r="G221">
            <v>5.4314392499721698E-2</v>
          </cell>
          <cell r="H221">
            <v>2.66167953811067E-2</v>
          </cell>
          <cell r="I221">
            <v>4.6230745482370598E-2</v>
          </cell>
        </row>
        <row r="222">
          <cell r="B222" t="str">
            <v>CO2_I</v>
          </cell>
          <cell r="C222" t="str">
            <v>VAR_comnet</v>
          </cell>
          <cell r="D222" t="str">
            <v>-</v>
          </cell>
          <cell r="E222">
            <v>4399.0610720933601</v>
          </cell>
          <cell r="F222">
            <v>3861.18265560397</v>
          </cell>
          <cell r="G222">
            <v>3586.4665163094401</v>
          </cell>
          <cell r="H222">
            <v>2938.3786997462298</v>
          </cell>
          <cell r="I222">
            <v>2217.40251355693</v>
          </cell>
          <cell r="J222">
            <v>1370.5000910552701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3.9167017659177101E-7</v>
          </cell>
          <cell r="I4">
            <v>5.5079717329911602E-7</v>
          </cell>
          <cell r="J4">
            <v>3.1529181390344303E-5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8.38173819074965E-6</v>
          </cell>
          <cell r="J5">
            <v>1.2893187283752899E-7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1.6690832940693599E-6</v>
          </cell>
          <cell r="I6">
            <v>9.5846483518809196E-7</v>
          </cell>
          <cell r="J6">
            <v>5.5887452255636602E-6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5.8314164801879202E-7</v>
          </cell>
          <cell r="I7">
            <v>6.6008913392457205E-5</v>
          </cell>
          <cell r="J7">
            <v>1.05083727691562E-6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1.9202019849756399E-6</v>
          </cell>
          <cell r="F8">
            <v>1.4498772336937201E-7</v>
          </cell>
          <cell r="G8">
            <v>1.7927232676224099E-7</v>
          </cell>
          <cell r="H8">
            <v>2.20420384169798E-7</v>
          </cell>
          <cell r="I8">
            <v>5.0941429128753402E-7</v>
          </cell>
          <cell r="J8">
            <v>8.4414678795701095E-7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1.0542058555084101E-3</v>
          </cell>
          <cell r="J9">
            <v>3.22215813895455E-6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4.0965333308091304E-3</v>
          </cell>
          <cell r="F10">
            <v>2.9312738968693801E-4</v>
          </cell>
          <cell r="G10">
            <v>2.89517928804157E-7</v>
          </cell>
          <cell r="H10">
            <v>7.2849959647146204E-2</v>
          </cell>
          <cell r="I10">
            <v>1.43999363699879E-2</v>
          </cell>
          <cell r="J10">
            <v>6.7083447476768102E-2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1.5066600381147299E-7</v>
          </cell>
          <cell r="F11">
            <v>1.5970329199739001E-7</v>
          </cell>
          <cell r="G11">
            <v>1.9236393213379E-7</v>
          </cell>
          <cell r="H11">
            <v>2.36457399680758E-7</v>
          </cell>
          <cell r="I11">
            <v>7.7614089942421199E-7</v>
          </cell>
          <cell r="J11">
            <v>1.8304928368963801E-4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1.4371532463781801E-2</v>
          </cell>
          <cell r="F12">
            <v>0.127965446345504</v>
          </cell>
          <cell r="G12">
            <v>2.3326148241296201E-7</v>
          </cell>
          <cell r="H12">
            <v>3.0924638661629298E-7</v>
          </cell>
          <cell r="I12">
            <v>7.0974638012686095E-2</v>
          </cell>
          <cell r="J12">
            <v>7.2915817228428506E-2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1.0558499258521099E-5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7.8366736947153801E-8</v>
          </cell>
          <cell r="F14">
            <v>3.8062630495957599E-8</v>
          </cell>
          <cell r="G14">
            <v>6.7183248434466095E-8</v>
          </cell>
          <cell r="H14">
            <v>5.29278284104955E-8</v>
          </cell>
          <cell r="I14">
            <v>8.3794063939533901E-8</v>
          </cell>
          <cell r="J14">
            <v>1.2729363632470699E-7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3.19590799235807E-6</v>
          </cell>
          <cell r="I15">
            <v>0.105601179722977</v>
          </cell>
          <cell r="J15">
            <v>1.8604566146548301E-2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8.64478973078229E-7</v>
          </cell>
          <cell r="I16">
            <v>4.74354050181197E-2</v>
          </cell>
          <cell r="J16">
            <v>1.0945448661437099E-6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8.9360844905633601E-7</v>
          </cell>
          <cell r="I17">
            <v>0.28853769491826398</v>
          </cell>
          <cell r="J17">
            <v>7.8478018182352396E-7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3.04693033779009E-7</v>
          </cell>
          <cell r="F18">
            <v>6.2259544658202996E-8</v>
          </cell>
          <cell r="G18">
            <v>7.9858230239266704E-8</v>
          </cell>
          <cell r="H18">
            <v>9.4310728707932901E-8</v>
          </cell>
          <cell r="I18">
            <v>1.85466742158323E-7</v>
          </cell>
          <cell r="J18">
            <v>3.1524687082139903E-7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4.9317860576480702E-2</v>
          </cell>
          <cell r="F19">
            <v>0.12597933158034899</v>
          </cell>
          <cell r="G19">
            <v>2.0827984592746599E-2</v>
          </cell>
          <cell r="H19">
            <v>2.5407788023227799E-2</v>
          </cell>
          <cell r="I19">
            <v>9.2719197171631795E-2</v>
          </cell>
          <cell r="J19">
            <v>0.23210335855139499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4.2351193494298001E-7</v>
          </cell>
          <cell r="F20">
            <v>4.74611698609165E-8</v>
          </cell>
          <cell r="G20">
            <v>7.2627604756473796E-8</v>
          </cell>
          <cell r="H20">
            <v>7.1916208834042301E-8</v>
          </cell>
          <cell r="I20">
            <v>1.03252549466311E-7</v>
          </cell>
          <cell r="J20">
            <v>2.34031076668035E-7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2.2836929523658002E-6</v>
          </cell>
          <cell r="J21">
            <v>2.2586258123239199E-7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5.6514448057533399E-7</v>
          </cell>
          <cell r="F22">
            <v>1.6663609477388202E-5</v>
          </cell>
          <cell r="G22">
            <v>3.9633473925622798E-7</v>
          </cell>
          <cell r="H22">
            <v>2.6635566780867201E-7</v>
          </cell>
          <cell r="I22">
            <v>2.0268957228197699E-6</v>
          </cell>
          <cell r="J22">
            <v>3.8120234428123201E-6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2.6957239783337501E-4</v>
          </cell>
          <cell r="J23">
            <v>2.1985907040175201E-4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1.49090284767063E-5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6.3615594339761097E-6</v>
          </cell>
          <cell r="J25">
            <v>4.3730221921221297E-8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1.6735903502753699E-7</v>
          </cell>
          <cell r="J26">
            <v>5.38061320845478E-5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3.4432743814969801E-4</v>
          </cell>
          <cell r="F27">
            <v>6.91984854377421E-4</v>
          </cell>
          <cell r="G27">
            <v>1.1902343924114999E-5</v>
          </cell>
          <cell r="H27">
            <v>2.6535473743316599E-3</v>
          </cell>
          <cell r="I27">
            <v>0.74884907883059704</v>
          </cell>
          <cell r="J27">
            <v>1.5082890999186001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1.5203531450871899E-7</v>
          </cell>
          <cell r="F28">
            <v>1.24796314272789E-7</v>
          </cell>
          <cell r="G28">
            <v>1.5049704160873499E-7</v>
          </cell>
          <cell r="H28">
            <v>1.7776089581307999E-7</v>
          </cell>
          <cell r="I28">
            <v>8.3269342021694498E-7</v>
          </cell>
          <cell r="J28">
            <v>1.6454576800496999E-7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4.2754543124121699E-6</v>
          </cell>
          <cell r="J29">
            <v>8.6224818892164101E-8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0.15255719884897501</v>
          </cell>
          <cell r="F30">
            <v>5.7339516998802298E-2</v>
          </cell>
          <cell r="G30">
            <v>2.2980507829741599E-6</v>
          </cell>
          <cell r="H30">
            <v>7.6510443234826403E-4</v>
          </cell>
          <cell r="I30">
            <v>0.18877764130708899</v>
          </cell>
          <cell r="J30">
            <v>0.12840845180667201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1.84972335458962E-5</v>
          </cell>
          <cell r="I31">
            <v>0.104552651948334</v>
          </cell>
          <cell r="J31">
            <v>8.8122515942118396E-3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4.3896533611979304E-3</v>
          </cell>
          <cell r="F32">
            <v>1.1228765214235999E-7</v>
          </cell>
          <cell r="G32">
            <v>1.2350866424921001E-7</v>
          </cell>
          <cell r="H32">
            <v>1.06369331733765E-7</v>
          </cell>
          <cell r="I32">
            <v>2.72653442968922E-6</v>
          </cell>
          <cell r="J32">
            <v>4.9820249679683598E-7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4.0983487305499103E-7</v>
          </cell>
          <cell r="F33">
            <v>2.20787471323055E-7</v>
          </cell>
          <cell r="G33">
            <v>2.8689014162844702E-7</v>
          </cell>
          <cell r="H33">
            <v>3.5009136614629298E-7</v>
          </cell>
          <cell r="I33">
            <v>9.7001592480279897E-7</v>
          </cell>
          <cell r="J33">
            <v>3.17372324281297E-6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8.9051381765737997E-7</v>
          </cell>
          <cell r="I34">
            <v>0.44505207912373101</v>
          </cell>
          <cell r="J34">
            <v>0.69460590627668495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7.1323428363094001E-4</v>
          </cell>
          <cell r="J35">
            <v>1.1497348897750799E-3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9.3436074524005197E-6</v>
          </cell>
          <cell r="J36">
            <v>2.09212804624955E-7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3.9167017659177101E-7</v>
          </cell>
          <cell r="I37">
            <v>1.0481888685626859E-6</v>
          </cell>
          <cell r="J37">
            <v>3.2225460986345211E-5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8.38173819074965E-6</v>
          </cell>
          <cell r="J38">
            <v>8.4724164019009611E-6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1.6690832940693599E-6</v>
          </cell>
          <cell r="I39">
            <v>7.1034900049009064E-6</v>
          </cell>
          <cell r="J39">
            <v>1.043053696161446E-5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5.8314164801879202E-7</v>
          </cell>
          <cell r="I40">
            <v>6.7328719720028952E-5</v>
          </cell>
          <cell r="J40">
            <v>6.7458253193513875E-5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1.0275139147429651</v>
          </cell>
          <cell r="F41">
            <v>1.0275140597306884</v>
          </cell>
          <cell r="G41">
            <v>1.0275142390030152</v>
          </cell>
          <cell r="H41">
            <v>1.0275144594233994</v>
          </cell>
          <cell r="I41">
            <v>1.0275153592659183</v>
          </cell>
          <cell r="J41">
            <v>0.72468089018648629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1.0542058555084101E-3</v>
          </cell>
          <cell r="J42">
            <v>1.0574280136473599E-3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0.21266686990876979</v>
          </cell>
          <cell r="F43">
            <v>0.21295970414078205</v>
          </cell>
          <cell r="G43">
            <v>0.21295821744898272</v>
          </cell>
          <cell r="H43">
            <v>0.21222402497928591</v>
          </cell>
          <cell r="I43">
            <v>0.20568812017870131</v>
          </cell>
          <cell r="J43">
            <v>0.19354272865498673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1.5066600381147299E-7</v>
          </cell>
          <cell r="F44">
            <v>3.1036929580886302E-7</v>
          </cell>
          <cell r="G44">
            <v>5.0273322794265302E-7</v>
          </cell>
          <cell r="H44">
            <v>7.39190627623411E-7</v>
          </cell>
          <cell r="I44">
            <v>1.95777064760466E-6</v>
          </cell>
          <cell r="J44">
            <v>1.8500705433724301E-4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4.2389850874848881E-2</v>
          </cell>
          <cell r="F45">
            <v>0.17035515092554471</v>
          </cell>
          <cell r="G45">
            <v>0.14234640458171952</v>
          </cell>
          <cell r="H45">
            <v>0.14233944483970232</v>
          </cell>
          <cell r="I45">
            <v>0.14774894560814364</v>
          </cell>
          <cell r="J45">
            <v>0.14818896806917428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1.0558499258521099E-5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0.95961777144838101</v>
          </cell>
          <cell r="F47">
            <v>0.9596178095110115</v>
          </cell>
          <cell r="G47">
            <v>0.95961787669425991</v>
          </cell>
          <cell r="H47">
            <v>0.95961792962208836</v>
          </cell>
          <cell r="I47">
            <v>0.9596180939472988</v>
          </cell>
          <cell r="J47">
            <v>0.48125387759487914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3.19590799235807E-6</v>
          </cell>
          <cell r="I48">
            <v>0.15334639169359199</v>
          </cell>
          <cell r="J48">
            <v>0.16225029356946999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8.64478973078229E-7</v>
          </cell>
          <cell r="I49">
            <v>4.743750269741049E-2</v>
          </cell>
          <cell r="J49">
            <v>4.7436979082566964E-2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8.9360844905633601E-7</v>
          </cell>
          <cell r="I50">
            <v>0.42473595530277197</v>
          </cell>
          <cell r="J50">
            <v>0.42473674008295398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2.2350525063181741</v>
          </cell>
          <cell r="F51">
            <v>2.2350525685777187</v>
          </cell>
          <cell r="G51">
            <v>2.235052648435949</v>
          </cell>
          <cell r="H51">
            <v>2.2350527427466775</v>
          </cell>
          <cell r="I51">
            <v>2.2350530704726617</v>
          </cell>
          <cell r="J51">
            <v>1.1208916865832526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4.9317860576480702E-2</v>
          </cell>
          <cell r="F52">
            <v>0.17529702598289917</v>
          </cell>
          <cell r="G52">
            <v>0.19612462090503344</v>
          </cell>
          <cell r="H52">
            <v>0.22153183603880872</v>
          </cell>
          <cell r="I52">
            <v>0.24439819564723908</v>
          </cell>
          <cell r="J52">
            <v>0.34965071201518655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3.0972404309078549</v>
          </cell>
          <cell r="F53">
            <v>3.0972404783690251</v>
          </cell>
          <cell r="G53">
            <v>3.0972405509966299</v>
          </cell>
          <cell r="H53">
            <v>3.0972406229128384</v>
          </cell>
          <cell r="I53">
            <v>3.097240841740232</v>
          </cell>
          <cell r="J53">
            <v>1.5532833164116084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2.2836929523658002E-6</v>
          </cell>
          <cell r="J54">
            <v>2.4887266735012327E-6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5.6514448057533399E-7</v>
          </cell>
          <cell r="F55">
            <v>1.7199893196373644E-5</v>
          </cell>
          <cell r="G55">
            <v>1.7506666959556345E-5</v>
          </cell>
          <cell r="H55">
            <v>1.7552576597093809E-5</v>
          </cell>
          <cell r="I55">
            <v>1.441979165239258E-5</v>
          </cell>
          <cell r="J55">
            <v>8.5760185982560365E-6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2.6957239783337501E-4</v>
          </cell>
          <cell r="J56">
            <v>3.1210953425251753E-4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1.49090284767063E-5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6.3615594339761097E-6</v>
          </cell>
          <cell r="J58">
            <v>6.4052896558973397E-6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1.6735903502753699E-7</v>
          </cell>
          <cell r="J59">
            <v>5.3855903985644985E-5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3.4432743814969801E-4</v>
          </cell>
          <cell r="F60">
            <v>1.0362128313971112E-3</v>
          </cell>
          <cell r="G60">
            <v>1.0478024537195424E-3</v>
          </cell>
          <cell r="H60">
            <v>3.7009443070254435E-3</v>
          </cell>
          <cell r="I60">
            <v>1.1253155221216158</v>
          </cell>
          <cell r="J60">
            <v>2.5553143791916564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3.1767921706598708E-2</v>
          </cell>
          <cell r="F61">
            <v>3.1765422141110874E-2</v>
          </cell>
          <cell r="G61">
            <v>3.1765207389790183E-2</v>
          </cell>
          <cell r="H61">
            <v>2.2293558475001973E-5</v>
          </cell>
          <cell r="I61">
            <v>1.2359286505218487E-5</v>
          </cell>
          <cell r="J61">
            <v>9.8446535453371999E-6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4.2754543124121699E-6</v>
          </cell>
          <cell r="J62">
            <v>4.3616791313043304E-6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0.35485627043994716</v>
          </cell>
          <cell r="F63">
            <v>0.41219540810691191</v>
          </cell>
          <cell r="G63">
            <v>0.41219650128221019</v>
          </cell>
          <cell r="H63">
            <v>0.41296066656354963</v>
          </cell>
          <cell r="I63">
            <v>0.4469195324352131</v>
          </cell>
          <cell r="J63">
            <v>0.45624766741454792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1.84972335458962E-5</v>
          </cell>
          <cell r="I64">
            <v>0.15182214186697601</v>
          </cell>
          <cell r="J64">
            <v>0.16063439346118699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6.4269762246039405E-3</v>
          </cell>
          <cell r="F65">
            <v>9.2357299423580057E-5</v>
          </cell>
          <cell r="G65">
            <v>9.227665787401966E-5</v>
          </cell>
          <cell r="H65">
            <v>1.6521167446479669E-5</v>
          </cell>
          <cell r="I65">
            <v>8.8132728177799623E-6</v>
          </cell>
          <cell r="J65">
            <v>3.40457719682576E-6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1.9844837801009731</v>
          </cell>
          <cell r="F66">
            <v>1.9844840008884443</v>
          </cell>
          <cell r="G66">
            <v>1.984484287778586</v>
          </cell>
          <cell r="H66">
            <v>1.9844846378699521</v>
          </cell>
          <cell r="I66">
            <v>1.9844862415674087</v>
          </cell>
          <cell r="J66">
            <v>1.0954654824704715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8.9051381765737997E-7</v>
          </cell>
          <cell r="I67">
            <v>0.44505409127939149</v>
          </cell>
          <cell r="J67">
            <v>1.1396585521040579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7.1323428363094001E-4</v>
          </cell>
          <cell r="J68">
            <v>1.663748192891959E-3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9.3436074524005197E-6</v>
          </cell>
          <cell r="J69">
            <v>9.5528202570254706E-6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1.4796580175373979E-2</v>
          </cell>
          <cell r="J70">
            <v>9.1897876368768339E-3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23.342707208082739</v>
          </cell>
          <cell r="J71">
            <v>59.742328969133972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253.09672957948479</v>
          </cell>
          <cell r="J72">
            <v>645.8276946930032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0.11258813339038957</v>
          </cell>
          <cell r="F73">
            <v>0.11274334465653121</v>
          </cell>
          <cell r="G73">
            <v>0.10855957830989665</v>
          </cell>
          <cell r="H73">
            <v>0.11235386528265974</v>
          </cell>
          <cell r="I73">
            <v>0.10889491304107828</v>
          </cell>
          <cell r="J73">
            <v>0.10246419848393187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6.7030915442809905E-6</v>
          </cell>
          <cell r="G74">
            <v>6.5273006423921396E-6</v>
          </cell>
          <cell r="H74">
            <v>4.9202216782903409E-6</v>
          </cell>
          <cell r="I74">
            <v>7.4986204045761575E-7</v>
          </cell>
          <cell r="J74">
            <v>8.1098653798458593E-7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5.1362622575771937E-6</v>
          </cell>
          <cell r="J75">
            <v>6.5625473273507061E-6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0.31843009542251494</v>
          </cell>
          <cell r="F76">
            <v>4.8207990741586722E-2</v>
          </cell>
          <cell r="G76">
            <v>7.9259238593051812E-2</v>
          </cell>
          <cell r="H76">
            <v>9.8237195733980459E-2</v>
          </cell>
          <cell r="I76">
            <v>11.613369417407901</v>
          </cell>
          <cell r="J76">
            <v>34.790905938645636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3.4728063170106145E-3</v>
          </cell>
          <cell r="J77">
            <v>3.094264695255713E-3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2.4257819347193361E-2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6.6690433844245715E-3</v>
          </cell>
          <cell r="J79">
            <v>1.0454782215298169E-2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6.978958247111941E-2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1.0046148011610017E-3</v>
          </cell>
          <cell r="J81">
            <v>6.2267905749355203E-4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2.6407545728023216E-3</v>
          </cell>
          <cell r="J82">
            <v>1.105710816760249E-2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8.9393015604085132E-3</v>
          </cell>
          <cell r="J83">
            <v>7.3793887622963595E-3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9.4379911378151087E-5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9.593356423833045E-4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9.6793626677623443</v>
          </cell>
          <cell r="F86">
            <v>9.6927064020429192</v>
          </cell>
          <cell r="G86">
            <v>9.333022032413675</v>
          </cell>
          <cell r="H86">
            <v>9.6592223038720828</v>
          </cell>
          <cell r="I86">
            <v>9.3619725718956097</v>
          </cell>
          <cell r="J86">
            <v>8.8092677318568136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2.8331988197769365E-4</v>
          </cell>
          <cell r="J87">
            <v>2.8103034716763306E-4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9.6793626677623443</v>
          </cell>
          <cell r="F88">
            <v>9.6927064020429192</v>
          </cell>
          <cell r="G88">
            <v>9.333022032413675</v>
          </cell>
          <cell r="H88">
            <v>9.6592223038720828</v>
          </cell>
          <cell r="I88">
            <v>9.3618512383029859</v>
          </cell>
          <cell r="J88">
            <v>8.8089935210900201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1.2904304091151212E-4</v>
          </cell>
          <cell r="J89">
            <v>1.1497713641705247E-4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2.6235071232932585E-4</v>
          </cell>
          <cell r="J90">
            <v>1.6293949710774515E-4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5.1422642864717711E-4</v>
          </cell>
          <cell r="I91">
            <v>6.1763536517655539E-4</v>
          </cell>
          <cell r="J91">
            <v>2.2029937876911939E-4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5.5142530967428609</v>
          </cell>
          <cell r="F92">
            <v>1.7484143040884199</v>
          </cell>
          <cell r="G92">
            <v>2.756566374293473</v>
          </cell>
          <cell r="H92">
            <v>0.58667060170591834</v>
          </cell>
          <cell r="I92">
            <v>0.49796820264250946</v>
          </cell>
          <cell r="J92">
            <v>2.5250867121817059E-4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0.28612823590313613</v>
          </cell>
          <cell r="F93">
            <v>0.27032066612532946</v>
          </cell>
          <cell r="G93">
            <v>6.0386590889616176</v>
          </cell>
          <cell r="H93">
            <v>7.2696498264461296</v>
          </cell>
          <cell r="I93">
            <v>1.5544928009957921</v>
          </cell>
          <cell r="J93">
            <v>2.1902593018861438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26.987195073979397</v>
          </cell>
          <cell r="F94">
            <v>24.075979978487123</v>
          </cell>
          <cell r="G94">
            <v>27.432227422288097</v>
          </cell>
          <cell r="H94">
            <v>31.575299892487337</v>
          </cell>
          <cell r="I94">
            <v>28.251326908701895</v>
          </cell>
          <cell r="J94">
            <v>14.749066897336148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47.003801346066425</v>
          </cell>
          <cell r="F95">
            <v>48.436849383841128</v>
          </cell>
          <cell r="G95">
            <v>47.912539446603425</v>
          </cell>
          <cell r="H95">
            <v>46.299621176297798</v>
          </cell>
          <cell r="I95">
            <v>40.197083855141265</v>
          </cell>
          <cell r="J95">
            <v>21.532208312549308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37.260404198160728</v>
          </cell>
          <cell r="F96">
            <v>32.18834666345073</v>
          </cell>
          <cell r="G96">
            <v>32.621157239247516</v>
          </cell>
          <cell r="H96">
            <v>22.342210283035072</v>
          </cell>
          <cell r="I96">
            <v>12.575445523803022</v>
          </cell>
          <cell r="J96">
            <v>1.9135555841830783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311.003874656297</v>
          </cell>
          <cell r="F97">
            <v>98.610566750586798</v>
          </cell>
          <cell r="G97">
            <v>155.47034351015199</v>
          </cell>
          <cell r="H97">
            <v>33.088221936213799</v>
          </cell>
          <cell r="I97">
            <v>28.0854066290375</v>
          </cell>
          <cell r="J97">
            <v>1.42414890567048E-2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688.90462653570398</v>
          </cell>
          <cell r="F98">
            <v>646.65309697018404</v>
          </cell>
          <cell r="G98">
            <v>594.09706711684203</v>
          </cell>
          <cell r="H98">
            <v>524.95036341848299</v>
          </cell>
          <cell r="I98">
            <v>237.77644171659099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16.137632504936899</v>
          </cell>
          <cell r="F99">
            <v>15.246085569468599</v>
          </cell>
          <cell r="G99">
            <v>340.58037261743601</v>
          </cell>
          <cell r="H99">
            <v>410.00825021156101</v>
          </cell>
          <cell r="I99">
            <v>87.6733939761626</v>
          </cell>
          <cell r="J99">
            <v>123.530624626378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1522.07780217244</v>
          </cell>
          <cell r="F100">
            <v>1357.8852707866699</v>
          </cell>
          <cell r="G100">
            <v>1547.17762661705</v>
          </cell>
          <cell r="H100">
            <v>1780.8469139362901</v>
          </cell>
          <cell r="I100">
            <v>1593.3748376507899</v>
          </cell>
          <cell r="J100">
            <v>831.84737300975996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2651.0143959181501</v>
          </cell>
          <cell r="F101">
            <v>2731.8383052486402</v>
          </cell>
          <cell r="G101">
            <v>2702.2672247884302</v>
          </cell>
          <cell r="H101">
            <v>2611.2986343431899</v>
          </cell>
          <cell r="I101">
            <v>2267.1155294299701</v>
          </cell>
          <cell r="J101">
            <v>1214.4165488277799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-3.4728063170106102E-3</v>
          </cell>
          <cell r="J102">
            <v>-3.09426469525571E-3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2267.7887067189999</v>
          </cell>
          <cell r="F103">
            <v>2010.0567984331799</v>
          </cell>
          <cell r="G103">
            <v>1939.16336783559</v>
          </cell>
          <cell r="H103">
            <v>1369.8941365118701</v>
          </cell>
          <cell r="I103">
            <v>449.64987018392497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4514.4823507839201</v>
          </cell>
          <cell r="F104">
            <v>3846.5258774742401</v>
          </cell>
          <cell r="G104">
            <v>3257.8192607931301</v>
          </cell>
          <cell r="H104">
            <v>3138.63651961507</v>
          </cell>
          <cell r="I104">
            <v>1899.99331170609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5870.3192890304199</v>
          </cell>
          <cell r="F105">
            <v>5808.7229062832002</v>
          </cell>
          <cell r="G105">
            <v>5430.4889049992598</v>
          </cell>
          <cell r="H105">
            <v>3049.9730420565702</v>
          </cell>
          <cell r="I105">
            <v>425.51578669285499</v>
          </cell>
          <cell r="J105">
            <v>59.742328969134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-2.4257819347193399E-2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-6.6690433844245698E-3</v>
          </cell>
          <cell r="J107">
            <v>-1.04547822152982E-2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-6.9789582471119396E-2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-1.004614801161E-3</v>
          </cell>
          <cell r="J109">
            <v>-6.2267905749355203E-4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2101.4867967762598</v>
          </cell>
          <cell r="F110">
            <v>1815.4227518186201</v>
          </cell>
          <cell r="G110">
            <v>1839.83326829356</v>
          </cell>
          <cell r="H110">
            <v>1260.1006599631801</v>
          </cell>
          <cell r="I110">
            <v>709.25512754248996</v>
          </cell>
          <cell r="J110">
            <v>107.92453494792601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-2.6407545728023198E-3</v>
          </cell>
          <cell r="J111">
            <v>-1.1057108167602501E-2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-8.9393015604085097E-3</v>
          </cell>
          <cell r="J112">
            <v>-7.3793887622963603E-3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5.7010781665252086</v>
          </cell>
          <cell r="F113">
            <v>1.7429122137058124</v>
          </cell>
          <cell r="G113">
            <v>3.4267427815518099</v>
          </cell>
          <cell r="H113">
            <v>0.58508078793770868</v>
          </cell>
          <cell r="I113">
            <v>0.49886932115498378</v>
          </cell>
          <cell r="J113">
            <v>1.2938540255396924E-2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9.1913041577512491</v>
          </cell>
          <cell r="F114">
            <v>8.6275880141686425</v>
          </cell>
          <cell r="G114">
            <v>7.9265308545077264</v>
          </cell>
          <cell r="H114">
            <v>7.1395458216215637</v>
          </cell>
          <cell r="I114">
            <v>3.443572874100997</v>
          </cell>
          <cell r="J114">
            <v>0.27118103303846564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8.0282413771836053E-4</v>
          </cell>
          <cell r="J115">
            <v>8.0896127219405708E-4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7.8526528436215334E-4</v>
          </cell>
          <cell r="J116">
            <v>7.3848580243071572E-4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1.7558853356206923E-5</v>
          </cell>
          <cell r="J117">
            <v>7.0475469763341757E-5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2.9709350657097202</v>
          </cell>
          <cell r="F118">
            <v>2.9709334443317603</v>
          </cell>
          <cell r="G118">
            <v>2.9709306763297789</v>
          </cell>
          <cell r="H118">
            <v>2.9558866391463519</v>
          </cell>
          <cell r="I118">
            <v>3.3815396792962571</v>
          </cell>
          <cell r="J118">
            <v>15.388126930388697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1.5145256046190611E-3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1.2418409391861987E-4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1.3903415107004433E-3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2.1349001403091155</v>
          </cell>
          <cell r="I122">
            <v>2.134802608076519</v>
          </cell>
          <cell r="J122">
            <v>2.1353112721355236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1.8625850808166791E-6</v>
          </cell>
          <cell r="I123">
            <v>1.1418792150396346</v>
          </cell>
          <cell r="J123">
            <v>1.20818309824713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1.8625850808166791E-6</v>
          </cell>
          <cell r="I124">
            <v>1.1418792150396346</v>
          </cell>
          <cell r="J124">
            <v>1.20818309824713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1.176472436158204</v>
          </cell>
          <cell r="F125">
            <v>4.5525121629690046</v>
          </cell>
          <cell r="G125">
            <v>3.2273537589471979</v>
          </cell>
          <cell r="H125">
            <v>2.5412841216356812</v>
          </cell>
          <cell r="I125">
            <v>4.5211084393652792</v>
          </cell>
          <cell r="J125">
            <v>4.5345840482631568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0.20503784576620732</v>
          </cell>
          <cell r="F126">
            <v>6.5851115570516078E-5</v>
          </cell>
          <cell r="G126">
            <v>0.6803636244889506</v>
          </cell>
          <cell r="H126">
            <v>1.8272328248981033E-4</v>
          </cell>
          <cell r="I126">
            <v>7.6189340309456741E-4</v>
          </cell>
          <cell r="J126">
            <v>1.2522903604780884E-2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1.5193639377822008E-3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2.3123330818442159E-2</v>
          </cell>
          <cell r="F128">
            <v>4.8567843439258546E-2</v>
          </cell>
          <cell r="G128">
            <v>3.0670129551847143E-3</v>
          </cell>
          <cell r="H128">
            <v>1.8567456931288439E-4</v>
          </cell>
          <cell r="I128">
            <v>1.8231565178580044E-4</v>
          </cell>
          <cell r="J128">
            <v>2.9670993476045853E-4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0.3067781110616028</v>
          </cell>
          <cell r="F129">
            <v>4.5034187745614567</v>
          </cell>
          <cell r="G129">
            <v>3.18325782663248E-3</v>
          </cell>
          <cell r="H129">
            <v>1.5067309543390368E-4</v>
          </cell>
          <cell r="I129">
            <v>2.1201628216657812E-4</v>
          </cell>
          <cell r="J129">
            <v>3.5577270604824631E-4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0.312232927030615</v>
          </cell>
          <cell r="F130">
            <v>3.9982683139905311E-4</v>
          </cell>
          <cell r="G130">
            <v>4.0023472434239657E-4</v>
          </cell>
          <cell r="H130">
            <v>4.0059039394294336E-4</v>
          </cell>
          <cell r="I130">
            <v>4.027735995664549E-4</v>
          </cell>
          <cell r="J130">
            <v>4.1292258225161089E-4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0.32930734273027668</v>
          </cell>
          <cell r="F131">
            <v>6.6994862071689075E-5</v>
          </cell>
          <cell r="G131">
            <v>2.5403467750138442</v>
          </cell>
          <cell r="H131">
            <v>2.5403530746016911</v>
          </cell>
          <cell r="I131">
            <v>4.5195319240011695</v>
          </cell>
          <cell r="J131">
            <v>4.5195325191798785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9.3474169136459224</v>
          </cell>
          <cell r="F132">
            <v>8.77412614613546</v>
          </cell>
          <cell r="G132">
            <v>8.0610185497536175</v>
          </cell>
          <cell r="H132">
            <v>7.122800046383758</v>
          </cell>
          <cell r="I132">
            <v>3.2262746501572801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30.770538761451814</v>
          </cell>
          <cell r="F133">
            <v>27.273497943462402</v>
          </cell>
          <cell r="G133">
            <v>26.311578939424493</v>
          </cell>
          <cell r="H133">
            <v>18.58743740178922</v>
          </cell>
          <cell r="I133">
            <v>6.1010837202703572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61.254848721627134</v>
          </cell>
          <cell r="F134">
            <v>52.191667265593516</v>
          </cell>
          <cell r="G134">
            <v>44.20378915594469</v>
          </cell>
          <cell r="H134">
            <v>42.586655625713284</v>
          </cell>
          <cell r="I134">
            <v>25.780099209037868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3.7980851395560058</v>
          </cell>
          <cell r="F135">
            <v>11.354512281786848</v>
          </cell>
          <cell r="G135">
            <v>15.144467743693907</v>
          </cell>
          <cell r="H135">
            <v>17.106652352870885</v>
          </cell>
          <cell r="I135">
            <v>18.872372274107548</v>
          </cell>
          <cell r="J135">
            <v>26.999998442606341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0.30826825490370358</v>
          </cell>
          <cell r="F136">
            <v>0.32166717953374646</v>
          </cell>
          <cell r="G136">
            <v>6.0239387911311058</v>
          </cell>
          <cell r="H136">
            <v>7.2468322469988271</v>
          </cell>
          <cell r="I136">
            <v>1.5615885637168987</v>
          </cell>
          <cell r="J136">
            <v>2.2004555088830635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8.6468997317862115</v>
          </cell>
          <cell r="F137">
            <v>9.1836644581666071</v>
          </cell>
          <cell r="G137">
            <v>9.8754148573493126</v>
          </cell>
          <cell r="H137">
            <v>8.4397146279456337</v>
          </cell>
          <cell r="I137">
            <v>8.984756075679627</v>
          </cell>
          <cell r="J137">
            <v>9.1531736327734414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0.31629684563797733</v>
          </cell>
          <cell r="J138">
            <v>0.80951665269829176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79.543621802580233</v>
          </cell>
          <cell r="F139">
            <v>78.708982469962024</v>
          </cell>
          <cell r="G139">
            <v>73.583860501344986</v>
          </cell>
          <cell r="H139">
            <v>41.327547995346443</v>
          </cell>
          <cell r="I139">
            <v>5.7657965676538545</v>
          </cell>
          <cell r="J139">
            <v>0.80951665269829176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0.436726227590508</v>
          </cell>
          <cell r="F140">
            <v>0.55206722561510402</v>
          </cell>
          <cell r="G140">
            <v>3.1611931104199846</v>
          </cell>
          <cell r="H140">
            <v>7.8334089253658412</v>
          </cell>
          <cell r="I140">
            <v>7.8334212301148547</v>
          </cell>
          <cell r="J140">
            <v>7.8334275044522945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27.207056987854074</v>
          </cell>
          <cell r="F141">
            <v>28.488389186919708</v>
          </cell>
          <cell r="G141">
            <v>27.348758133421619</v>
          </cell>
          <cell r="H141">
            <v>31.475012915262525</v>
          </cell>
          <cell r="I141">
            <v>28.23458029661959</v>
          </cell>
          <cell r="J141">
            <v>14.757136095812363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3.8405540771833075E-6</v>
          </cell>
          <cell r="I142">
            <v>1.2017066738385042E-5</v>
          </cell>
          <cell r="J142">
            <v>1.4776440593230998E-5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1.6141576087932099E-5</v>
          </cell>
          <cell r="I143">
            <v>6.3280284836154179E-5</v>
          </cell>
          <cell r="J143">
            <v>8.141066283464288E-5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2.9839640177068769E-6</v>
          </cell>
          <cell r="I144">
            <v>1.2921189655230569E-5</v>
          </cell>
          <cell r="J144">
            <v>7.6869509957537988E-6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3.9253678667367533E-6</v>
          </cell>
          <cell r="I145">
            <v>1.1125645946500033E-5</v>
          </cell>
          <cell r="J145">
            <v>1.3722614351387959E-5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5.3916901263051677E-6</v>
          </cell>
          <cell r="I146">
            <v>2.7216382496038571E-5</v>
          </cell>
          <cell r="J146">
            <v>4.5224656894270091E-5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9.4379911378151087E-5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3.9585632476641838E-6</v>
          </cell>
          <cell r="I148">
            <v>1.6796614867578405E-5</v>
          </cell>
          <cell r="J148">
            <v>1.5504506333605299E-5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1.5980144297077887E-5</v>
          </cell>
          <cell r="I149">
            <v>6.2647414336640151E-5</v>
          </cell>
          <cell r="J149">
            <v>8.0596554882901385E-5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4.96909343728239E-6</v>
          </cell>
          <cell r="I150">
            <v>1.8224561008918842E-5</v>
          </cell>
          <cell r="J150">
            <v>3.7008564467003048E-5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3.8657528531878138E-6</v>
          </cell>
          <cell r="I151">
            <v>1.84949836831786E-5</v>
          </cell>
          <cell r="J151">
            <v>1.5388718442372152E-5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3.1867347589435045E-6</v>
          </cell>
          <cell r="I152">
            <v>9.1312547769642077E-6</v>
          </cell>
          <cell r="J152">
            <v>1.2694765639920928E-5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7.2821204599716598</v>
          </cell>
          <cell r="J153">
            <v>8.0912627181604773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2.4894383399247604E-5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5.2552369030390211E-3</v>
          </cell>
          <cell r="J155">
            <v>6.646372221876441E-3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1.3957872243424745E-4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9.593356423833045E-4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5.067785158308461E-3</v>
          </cell>
          <cell r="F158">
            <v>1.8336638911314262E-2</v>
          </cell>
          <cell r="G158">
            <v>2.3134258626881975E-2</v>
          </cell>
          <cell r="H158">
            <v>7.1663921572566985E-2</v>
          </cell>
          <cell r="I158">
            <v>8.9961713585188168</v>
          </cell>
          <cell r="J158">
            <v>28.523021526723131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1.8439592300085133E-6</v>
          </cell>
          <cell r="I159">
            <v>1.1304604228892388</v>
          </cell>
          <cell r="J159">
            <v>1.1961012672646592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3.8405540771833075E-6</v>
          </cell>
          <cell r="I160">
            <v>1.2017066738385042E-5</v>
          </cell>
          <cell r="J160">
            <v>1.4776440593230998E-5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1.6141576087932099E-5</v>
          </cell>
          <cell r="I161">
            <v>6.3280284836154179E-5</v>
          </cell>
          <cell r="J161">
            <v>8.141066283464288E-5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2.9839640177068769E-6</v>
          </cell>
          <cell r="I162">
            <v>1.2921189655230569E-5</v>
          </cell>
          <cell r="J162">
            <v>7.6869509957537988E-6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3.9253678667367533E-6</v>
          </cell>
          <cell r="I163">
            <v>1.1125645946500033E-5</v>
          </cell>
          <cell r="J163">
            <v>1.3722614351387959E-5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5.3916901263051677E-6</v>
          </cell>
          <cell r="I164">
            <v>2.7216382496038571E-5</v>
          </cell>
          <cell r="J164">
            <v>4.5224656894270091E-5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3.4071521081730709E-4</v>
          </cell>
          <cell r="J165">
            <v>2.1160973650356511E-4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7.4976214677085009E-4</v>
          </cell>
          <cell r="H166">
            <v>9.7762602926527135E-5</v>
          </cell>
          <cell r="I166">
            <v>1.7341119225066091E-3</v>
          </cell>
          <cell r="J166">
            <v>2.0565150442676384E-4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3.8046507253290964E-3</v>
          </cell>
          <cell r="G167">
            <v>1.4278793690899829E-3</v>
          </cell>
          <cell r="H167">
            <v>1.1271271192267649E-4</v>
          </cell>
          <cell r="I167">
            <v>1.1894632634667009E-2</v>
          </cell>
          <cell r="J167">
            <v>1.6918493900701624E-2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0.45185263662568248</v>
          </cell>
          <cell r="J168">
            <v>1.1564523609975612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7.1633174907521826E-4</v>
          </cell>
          <cell r="H169">
            <v>1.1660979724902872E-4</v>
          </cell>
          <cell r="I169">
            <v>7.3243680277405257E-2</v>
          </cell>
          <cell r="J169">
            <v>5.4865582796740954E-2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8.3510096042623959E-4</v>
          </cell>
          <cell r="H170">
            <v>1.1913823499062872E-4</v>
          </cell>
          <cell r="I170">
            <v>9.2619803041471077E-2</v>
          </cell>
          <cell r="J170">
            <v>8.155570967906374E-2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4.9407831049244396E-3</v>
          </cell>
          <cell r="H171">
            <v>5.4373394830589488E-4</v>
          </cell>
          <cell r="I171">
            <v>0.10167377593396472</v>
          </cell>
          <cell r="J171">
            <v>3.9548027966123916E-2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5.9532560939804409</v>
          </cell>
          <cell r="J172">
            <v>15.190941682575193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3.9585632476641838E-6</v>
          </cell>
          <cell r="I173">
            <v>1.6796614867578405E-5</v>
          </cell>
          <cell r="J173">
            <v>1.5504506333605299E-5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1.5980144297077887E-5</v>
          </cell>
          <cell r="I174">
            <v>6.2647414336640151E-5</v>
          </cell>
          <cell r="J174">
            <v>8.0596554882901385E-5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4.96909343728239E-6</v>
          </cell>
          <cell r="I175">
            <v>1.8224561008918842E-5</v>
          </cell>
          <cell r="J175">
            <v>3.7008564467003048E-5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3.8657528531878138E-6</v>
          </cell>
          <cell r="I176">
            <v>1.84949836831786E-5</v>
          </cell>
          <cell r="J176">
            <v>1.5388718442372152E-5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3.1867347589435045E-6</v>
          </cell>
          <cell r="I177">
            <v>9.1312547769642077E-6</v>
          </cell>
          <cell r="J177">
            <v>1.2694765639920928E-5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47.165358893697253</v>
          </cell>
          <cell r="F178">
            <v>48.283003382296954</v>
          </cell>
          <cell r="G178">
            <v>47.761195930220246</v>
          </cell>
          <cell r="H178">
            <v>46.152700583600364</v>
          </cell>
          <cell r="I178">
            <v>40.161804743656283</v>
          </cell>
          <cell r="J178">
            <v>21.545347754841398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8.6468997317862115</v>
          </cell>
          <cell r="F179">
            <v>9.1836644581666071</v>
          </cell>
          <cell r="G179">
            <v>9.8754148573493126</v>
          </cell>
          <cell r="H179">
            <v>8.4397146279456337</v>
          </cell>
          <cell r="I179">
            <v>8.984756075679627</v>
          </cell>
          <cell r="J179">
            <v>9.1531736327734414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4.1490638998745956E-5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2.2622933961948324E-4</v>
          </cell>
          <cell r="G181">
            <v>2.2029639668073452E-4</v>
          </cell>
          <cell r="H181">
            <v>1.6605748164229866E-4</v>
          </cell>
          <cell r="I181">
            <v>7.6859198234476974E-5</v>
          </cell>
          <cell r="J181">
            <v>7.0140459166346779E-5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2.4065296971421973E-4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1.5537304378648173E-4</v>
          </cell>
          <cell r="J183">
            <v>2.4564807836696814E-4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1.1682238563132716</v>
          </cell>
          <cell r="F184">
            <v>0.88600267624400164</v>
          </cell>
          <cell r="G184">
            <v>1.7455418575082173</v>
          </cell>
          <cell r="H184">
            <v>2.0888696451662711E-4</v>
          </cell>
          <cell r="I184">
            <v>2.0562187200723171E-4</v>
          </cell>
          <cell r="J184">
            <v>4.8849757416706895E-5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6.4069821502614835E-5</v>
          </cell>
          <cell r="J185">
            <v>3.9711674585047978E-5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7.1186114348490737</v>
          </cell>
          <cell r="F186">
            <v>8.2972106571742508</v>
          </cell>
          <cell r="G186">
            <v>8.1245724127752279</v>
          </cell>
          <cell r="H186">
            <v>8.4392602311922573</v>
          </cell>
          <cell r="I186">
            <v>8.9840280324316204</v>
          </cell>
          <cell r="J186">
            <v>9.1523354049441998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0.36006444062386911</v>
          </cell>
          <cell r="F187">
            <v>2.2484427392720753E-4</v>
          </cell>
          <cell r="G187">
            <v>5.0802236596714876E-3</v>
          </cell>
          <cell r="H187">
            <v>7.9379525319277607E-5</v>
          </cell>
          <cell r="I187">
            <v>8.359218300195118E-5</v>
          </cell>
          <cell r="J187">
            <v>3.4078180168551771E-5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1.4252712947079892E-4</v>
          </cell>
          <cell r="J188">
            <v>1.1765607082742929E-4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0.53465097993245703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4.9524318302008089E-4</v>
          </cell>
          <cell r="G190">
            <v>5.0771360420425668E-2</v>
          </cell>
          <cell r="H190">
            <v>1.1493209409360817E-4</v>
          </cell>
          <cell r="I190">
            <v>1.2452965743666014E-4</v>
          </cell>
          <cell r="J190">
            <v>3.9393322500697297E-4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2.6052724252181259</v>
          </cell>
          <cell r="F191">
            <v>2.7038178877878201</v>
          </cell>
          <cell r="G191">
            <v>2.3522415457049304</v>
          </cell>
          <cell r="H191">
            <v>3.1533762229463806</v>
          </cell>
          <cell r="I191">
            <v>3.7131958882184248</v>
          </cell>
          <cell r="J191">
            <v>18.496846918268133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0.40997503292271348</v>
          </cell>
          <cell r="F192">
            <v>0.31093268160870402</v>
          </cell>
          <cell r="G192">
            <v>0.61257829707254541</v>
          </cell>
          <cell r="H192">
            <v>7.3306532555405244E-5</v>
          </cell>
          <cell r="I192">
            <v>7.216068503499966E-5</v>
          </cell>
          <cell r="J192">
            <v>1.7143273352064188E-5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5.0018294251903471E-5</v>
          </cell>
          <cell r="J193">
            <v>4.1290075742210707E-5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1.4309872449335247E-4</v>
          </cell>
          <cell r="H194">
            <v>0.13801151690285474</v>
          </cell>
          <cell r="I194">
            <v>0.27578902179783144</v>
          </cell>
          <cell r="J194">
            <v>0.27578725362291384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1.0382589304065163E-4</v>
          </cell>
          <cell r="H195">
            <v>1.5756589965587801E-4</v>
          </cell>
          <cell r="I195">
            <v>4.6227532559183675E-4</v>
          </cell>
          <cell r="J195">
            <v>0.8867822630160731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1.0358970278312724E-4</v>
          </cell>
          <cell r="H196">
            <v>1.5341269835231842E-4</v>
          </cell>
          <cell r="I196">
            <v>4.571163479982077E-4</v>
          </cell>
          <cell r="J196">
            <v>1.0835891192849856E-3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3.0152474581408413</v>
          </cell>
          <cell r="F197">
            <v>3.0152458125795416</v>
          </cell>
          <cell r="G197">
            <v>3.0152430032919737</v>
          </cell>
          <cell r="H197">
            <v>3.0152442804865638</v>
          </cell>
          <cell r="I197">
            <v>3.4366844398598322</v>
          </cell>
          <cell r="J197">
            <v>17.333638958572454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1.9832391738438548E-4</v>
          </cell>
          <cell r="J198">
            <v>1.9672124301734338E-4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5.6294066695194811</v>
          </cell>
          <cell r="F199">
            <v>5.6371672328265596</v>
          </cell>
          <cell r="G199">
            <v>5.4279789154948315</v>
          </cell>
          <cell r="H199">
            <v>5.6176932641329769</v>
          </cell>
          <cell r="I199">
            <v>5.4447456520539133</v>
          </cell>
          <cell r="J199">
            <v>5.1232099241965896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2.1349001403091155</v>
          </cell>
          <cell r="I200">
            <v>2.134802608076519</v>
          </cell>
          <cell r="J200">
            <v>2.1353112721355236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1.3280017970475548</v>
          </cell>
          <cell r="F201">
            <v>3.9701091894359677</v>
          </cell>
          <cell r="G201">
            <v>5.295268441851019</v>
          </cell>
          <cell r="H201">
            <v>5.9813469765282932</v>
          </cell>
          <cell r="I201">
            <v>6.598731564373276</v>
          </cell>
          <cell r="J201">
            <v>9.4405588960162223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8.1297115774252657E-5</v>
          </cell>
          <cell r="J202">
            <v>7.2435595942743077E-5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1.6757728860702451E-4</v>
          </cell>
          <cell r="G203">
            <v>1.6318251605980318E-4</v>
          </cell>
          <cell r="H203">
            <v>1.2300554195725821E-4</v>
          </cell>
          <cell r="I203">
            <v>5.6932739432945893E-5</v>
          </cell>
          <cell r="J203">
            <v>5.1955895678775349E-5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1.0377070319680022E-4</v>
          </cell>
          <cell r="J204">
            <v>1.6406368318376761E-4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0.436726227590508</v>
          </cell>
          <cell r="F205">
            <v>0.55206722561510402</v>
          </cell>
          <cell r="G205">
            <v>3.1611931104199846</v>
          </cell>
          <cell r="H205">
            <v>7.8334089253658412</v>
          </cell>
          <cell r="I205">
            <v>7.8334212301148547</v>
          </cell>
          <cell r="J205">
            <v>7.8334275044522945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1.1839514313810431</v>
          </cell>
          <cell r="F206">
            <v>1.6690949831897557E-4</v>
          </cell>
          <cell r="G206">
            <v>8.9504979689776054E-4</v>
          </cell>
          <cell r="H206">
            <v>2.0203958488146221E-4</v>
          </cell>
          <cell r="I206">
            <v>5.3183002220586937E-4</v>
          </cell>
          <cell r="J206">
            <v>1.1098314600072281E-4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1.2890721841006629</v>
          </cell>
          <cell r="F207">
            <v>4.9882314423167076</v>
          </cell>
          <cell r="G207">
            <v>3.5362426105766378</v>
          </cell>
          <cell r="H207">
            <v>2.7845094984075924</v>
          </cell>
          <cell r="I207">
            <v>4.9538220797761454</v>
          </cell>
          <cell r="J207">
            <v>4.9685874342886578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4.0476696746315435</v>
          </cell>
          <cell r="F208">
            <v>4.5834878808562918</v>
          </cell>
          <cell r="G208">
            <v>5.192231108764858</v>
          </cell>
          <cell r="H208">
            <v>5.3473406125048015</v>
          </cell>
          <cell r="I208">
            <v>7.4835677845385904</v>
          </cell>
          <cell r="J208">
            <v>17.567812580157565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1.1839514313810431</v>
          </cell>
          <cell r="F209">
            <v>1.6690949831897557E-4</v>
          </cell>
          <cell r="G209">
            <v>8.9504979689776054E-4</v>
          </cell>
          <cell r="H209">
            <v>2.0203958488146221E-4</v>
          </cell>
          <cell r="I209">
            <v>5.3183002220586937E-4</v>
          </cell>
          <cell r="J209">
            <v>1.1098314600072281E-4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5.9796336052732215</v>
          </cell>
          <cell r="F210">
            <v>6.9696569520263756</v>
          </cell>
          <cell r="G210">
            <v>6.8246408267311862</v>
          </cell>
          <cell r="H210">
            <v>7.0889785942014987</v>
          </cell>
          <cell r="I210">
            <v>7.5465835472425686</v>
          </cell>
          <cell r="J210">
            <v>7.6879617401531242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30.256634904290866</v>
          </cell>
          <cell r="F211">
            <v>26.817998743397201</v>
          </cell>
          <cell r="G211">
            <v>25.872246662533762</v>
          </cell>
          <cell r="H211">
            <v>18.277160130112211</v>
          </cell>
          <cell r="I211">
            <v>5.999642615378284</v>
          </cell>
          <cell r="J211">
            <v>0.87197303143740545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4.4341515524208992</v>
          </cell>
          <cell r="F212">
            <v>4.5580077496409617</v>
          </cell>
          <cell r="G212">
            <v>4.2589437284561846</v>
          </cell>
          <cell r="H212">
            <v>2.3935384254304224</v>
          </cell>
          <cell r="I212">
            <v>4.8675598148656887</v>
          </cell>
          <cell r="J212">
            <v>4.4489525318383514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3.0655416986897082E-5</v>
          </cell>
          <cell r="J213">
            <v>1.9000801236865078E-5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0.17227963666213822</v>
          </cell>
          <cell r="F214">
            <v>1.0758099230966877E-4</v>
          </cell>
          <cell r="G214">
            <v>2.4307290237662624E-3</v>
          </cell>
          <cell r="H214">
            <v>3.798063412405631E-5</v>
          </cell>
          <cell r="I214">
            <v>3.9996259809546017E-5</v>
          </cell>
          <cell r="J214">
            <v>1.6305349362943428E-5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4.6064311890830369</v>
          </cell>
          <cell r="F215">
            <v>4.5581153809855133</v>
          </cell>
          <cell r="G215">
            <v>4.2613745234894944</v>
          </cell>
          <cell r="H215">
            <v>2.393576440888415</v>
          </cell>
          <cell r="I215">
            <v>4.8676304665424865</v>
          </cell>
          <cell r="J215">
            <v>4.4489878379889491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82.913374951347478</v>
          </cell>
          <cell r="F216">
            <v>82.043395891560692</v>
          </cell>
          <cell r="G216">
            <v>76.701213298193082</v>
          </cell>
          <cell r="H216">
            <v>43.078590718348494</v>
          </cell>
          <cell r="I216">
            <v>10.477157076865039</v>
          </cell>
          <cell r="J216">
            <v>5.1810512276736178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60.231821361856269</v>
          </cell>
          <cell r="F217">
            <v>51.320005598328557</v>
          </cell>
          <cell r="G217">
            <v>43.465636231662572</v>
          </cell>
          <cell r="H217">
            <v>41.875559706336432</v>
          </cell>
          <cell r="I217">
            <v>25.349990991864694</v>
          </cell>
          <cell r="J217">
            <v>1.0669097326930278E-3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2.7859970238942305E-6</v>
          </cell>
          <cell r="I218">
            <v>1.4733925355350115</v>
          </cell>
          <cell r="J218">
            <v>1.473394022252599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2.5514864120776423E-6</v>
          </cell>
          <cell r="I219">
            <v>1.4733925355350115</v>
          </cell>
          <cell r="J219">
            <v>1.473394022252599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1.2890721841006629</v>
          </cell>
          <cell r="F220">
            <v>4.9882314423167076</v>
          </cell>
          <cell r="G220">
            <v>3.5362426105766378</v>
          </cell>
          <cell r="H220">
            <v>2.7845094984075924</v>
          </cell>
          <cell r="I220">
            <v>4.9538220797761454</v>
          </cell>
          <cell r="J220">
            <v>4.9685874342886578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1.2890721841006629</v>
          </cell>
          <cell r="F221">
            <v>4.9882314423167076</v>
          </cell>
          <cell r="G221">
            <v>3.5362426105766378</v>
          </cell>
          <cell r="H221">
            <v>2.7845094984075924</v>
          </cell>
          <cell r="I221">
            <v>4.9538220797761454</v>
          </cell>
          <cell r="J221">
            <v>4.9685874342886578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2.010927463284296E-5</v>
          </cell>
          <cell r="G222">
            <v>1.9581901927176388E-5</v>
          </cell>
          <cell r="H222">
            <v>1.4760665034870998E-5</v>
          </cell>
          <cell r="I222">
            <v>6.8319287319535074E-6</v>
          </cell>
          <cell r="J222">
            <v>6.234707481453051E-6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1.249312171889725E-5</v>
          </cell>
          <cell r="J223">
            <v>1.9687641982052103E-5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0.15989026283985786</v>
          </cell>
          <cell r="F224">
            <v>0.12126374582739437</v>
          </cell>
          <cell r="G224">
            <v>0.23890553585829233</v>
          </cell>
          <cell r="H224">
            <v>2.8589547696607997E-5</v>
          </cell>
          <cell r="I224">
            <v>2.8142667163649839E-5</v>
          </cell>
          <cell r="J224">
            <v>6.6858766073050235E-6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1.9507134758242334E-5</v>
          </cell>
          <cell r="J225">
            <v>1.6103129539462129E-5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1.785510850433711E-4</v>
          </cell>
          <cell r="J226">
            <v>1.5852863361951537E-4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5.1422642864717711E-4</v>
          </cell>
          <cell r="I227">
            <v>6.1763536517655539E-4</v>
          </cell>
          <cell r="J227">
            <v>2.2029937876911939E-4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6.2694145867279647E-4</v>
          </cell>
          <cell r="J228">
            <v>6.524542160242482E-4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2.7859970238942305E-6</v>
          </cell>
          <cell r="I229">
            <v>1.4733925355350115</v>
          </cell>
          <cell r="J229">
            <v>1.473394022252599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1.50470821236673E-2</v>
          </cell>
          <cell r="I230">
            <v>4.6388861120959801E-3</v>
          </cell>
          <cell r="J230">
            <v>1.6907768412152899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0.31843009542251494</v>
          </cell>
          <cell r="F231">
            <v>4.8207990741586722E-2</v>
          </cell>
          <cell r="G231">
            <v>7.9259238593051812E-2</v>
          </cell>
          <cell r="H231">
            <v>9.8237195733980459E-2</v>
          </cell>
          <cell r="I231">
            <v>11.613369417407901</v>
          </cell>
          <cell r="J231">
            <v>34.790905938645636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6.0340663835744968E-6</v>
          </cell>
          <cell r="J232">
            <v>3.7476084334781386E-6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5.2552369030390211E-3</v>
          </cell>
          <cell r="J233">
            <v>6.646372221876441E-3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7.3982265084795102E-3</v>
          </cell>
          <cell r="F234">
            <v>2.6421669901029197E-2</v>
          </cell>
          <cell r="G234">
            <v>3.2698598765910893E-2</v>
          </cell>
          <cell r="H234">
            <v>9.8169755578858778E-2</v>
          </cell>
          <cell r="I234">
            <v>11.607963043250082</v>
          </cell>
          <cell r="J234">
            <v>34.784172593564769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2.8493264788128553E-2</v>
          </cell>
          <cell r="F235">
            <v>2.1609821371804915E-2</v>
          </cell>
          <cell r="G235">
            <v>4.2574191646541887E-2</v>
          </cell>
          <cell r="H235">
            <v>5.0948040126006629E-6</v>
          </cell>
          <cell r="I235">
            <v>5.0151676099324787E-6</v>
          </cell>
          <cell r="J235">
            <v>1.1914574979684619E-6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6.4376375672483879E-5</v>
          </cell>
          <cell r="J236">
            <v>3.9901682597416629E-5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0.28253860412590681</v>
          </cell>
          <cell r="F237">
            <v>1.7643282738785655E-4</v>
          </cell>
          <cell r="G237">
            <v>3.986395598976668E-3</v>
          </cell>
          <cell r="H237">
            <v>6.2288239963452277E-5</v>
          </cell>
          <cell r="I237">
            <v>6.5593866087655431E-5</v>
          </cell>
          <cell r="J237">
            <v>2.6740772955227223E-5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3.6618463409525519E-6</v>
          </cell>
          <cell r="J238">
            <v>1.0061968432518273E-5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6.455932693799258E-6</v>
          </cell>
          <cell r="J239">
            <v>5.3293690618696221E-6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4.0476696746315435</v>
          </cell>
          <cell r="F240">
            <v>4.5834878808562918</v>
          </cell>
          <cell r="G240">
            <v>5.192231108764858</v>
          </cell>
          <cell r="H240">
            <v>5.3473406125048015</v>
          </cell>
          <cell r="I240">
            <v>7.4835677845385904</v>
          </cell>
          <cell r="J240">
            <v>17.567812580157565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37.470009115804778</v>
          </cell>
          <cell r="F241">
            <v>32.085911819570676</v>
          </cell>
          <cell r="G241">
            <v>35.054459135562873</v>
          </cell>
          <cell r="H241">
            <v>24.803864612511088</v>
          </cell>
          <cell r="I241">
            <v>17.141887305280779</v>
          </cell>
          <cell r="J241">
            <v>6.452017983582385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2.9182393410915957</v>
          </cell>
          <cell r="J242">
            <v>8.8107460540450404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9.6793626677623443</v>
          </cell>
          <cell r="F243">
            <v>9.6927064020429192</v>
          </cell>
          <cell r="G243">
            <v>9.333022032413675</v>
          </cell>
          <cell r="H243">
            <v>9.6592223038720828</v>
          </cell>
          <cell r="I243">
            <v>9.3619725718956097</v>
          </cell>
          <cell r="J243">
            <v>8.8092677318568136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2.78599702389423E-6</v>
          </cell>
          <cell r="I244">
            <v>1.4733925355350099</v>
          </cell>
          <cell r="J244">
            <v>1.4733940222526001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1.7846747021131499E-2</v>
          </cell>
          <cell r="E4">
            <v>1.7887297413582501E-2</v>
          </cell>
          <cell r="F4">
            <v>1.7822226588744199E-2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4.4201331726514735E-3</v>
          </cell>
          <cell r="E5">
            <v>3.5479632266956504E-3</v>
          </cell>
          <cell r="F5">
            <v>2.2165506744482007E-3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3.1643168477183526E-4</v>
          </cell>
          <cell r="E6">
            <v>3.1715066336139163E-4</v>
          </cell>
          <cell r="F6">
            <v>3.1599692533234458E-4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3.5316995786348295</v>
          </cell>
          <cell r="E8">
            <v>8.092046937452821</v>
          </cell>
          <cell r="F8">
            <v>13.931914965114515</v>
          </cell>
          <cell r="G8">
            <v>23.518209485177689</v>
          </cell>
          <cell r="H8">
            <v>55.549429659150405</v>
          </cell>
          <cell r="I8">
            <v>114.07694438041574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6.4637399624297752E-3</v>
          </cell>
          <cell r="E9">
            <v>1.493859923958748E-2</v>
          </cell>
          <cell r="F9">
            <v>2.6186891841362171E-2</v>
          </cell>
          <cell r="G9">
            <v>4.5917846127246989E-2</v>
          </cell>
          <cell r="H9">
            <v>0.11736489054836527</v>
          </cell>
          <cell r="I9">
            <v>0.26083395325707442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6.2618786855227468E-2</v>
          </cell>
          <cell r="E10">
            <v>0.14347600952930506</v>
          </cell>
          <cell r="F10">
            <v>0.24701976888500921</v>
          </cell>
          <cell r="G10">
            <v>0.41698952987903604</v>
          </cell>
          <cell r="H10">
            <v>0.98491896558777292</v>
          </cell>
          <cell r="I10">
            <v>2.0226408578087889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1.46307409215799E-4</v>
          </cell>
          <cell r="F11">
            <v>2.7295005332511499E-4</v>
          </cell>
          <cell r="G11">
            <v>6.1344617023838396E-4</v>
          </cell>
          <cell r="H11">
            <v>1.3552116172743801E-3</v>
          </cell>
          <cell r="I11">
            <v>4.6692284828746102E-3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2.81307409215799E-4</v>
          </cell>
          <cell r="F12">
            <v>4.9338365651675406E-4</v>
          </cell>
          <cell r="G12">
            <v>8.6398074009068457E-4</v>
          </cell>
          <cell r="H12">
            <v>2.2085307654198501E-3</v>
          </cell>
          <cell r="I12">
            <v>4.9070527215197904E-3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2.187234871796215E-4</v>
          </cell>
          <cell r="E13">
            <v>1.3283602929966016E-3</v>
          </cell>
          <cell r="F13">
            <v>1.168811486131516E-3</v>
          </cell>
          <cell r="G13">
            <v>1.1666088112719636E-3</v>
          </cell>
          <cell r="H13">
            <v>7.406311314589679E-4</v>
          </cell>
          <cell r="I13">
            <v>4.8457336769645214E-4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2.187234871796215E-4</v>
          </cell>
          <cell r="E14">
            <v>1.3283602929966016E-3</v>
          </cell>
          <cell r="F14">
            <v>1.168811486131516E-3</v>
          </cell>
          <cell r="G14">
            <v>1.1666088112719636E-3</v>
          </cell>
          <cell r="H14">
            <v>7.406311314589679E-4</v>
          </cell>
          <cell r="I14">
            <v>4.8457336769645214E-4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1.16825626762017E-4</v>
          </cell>
          <cell r="F15">
            <v>3.6892134122938299E-5</v>
          </cell>
          <cell r="G15">
            <v>3.5374416572791497E-5</v>
          </cell>
          <cell r="H15">
            <v>5.7814056197832099E-5</v>
          </cell>
          <cell r="I15">
            <v>3.7449791042062298E-5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1.4111915968197835E-4</v>
          </cell>
          <cell r="F16">
            <v>1.7060140845860758E-4</v>
          </cell>
          <cell r="G16">
            <v>1.7149504168088368E-4</v>
          </cell>
          <cell r="H16">
            <v>1.0915882329530236E-4</v>
          </cell>
          <cell r="I16">
            <v>7.2057286732992389E-5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2.7027256361329991E-3</v>
          </cell>
          <cell r="E17">
            <v>8.0421325394259002E-3</v>
          </cell>
          <cell r="F17">
            <v>2.266499572349967E-2</v>
          </cell>
          <cell r="G17">
            <v>8.2409910485238255E-2</v>
          </cell>
          <cell r="H17">
            <v>0.36624549793786687</v>
          </cell>
          <cell r="I17">
            <v>1.3722272801640176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1.0057485665937364E-2</v>
          </cell>
          <cell r="E18">
            <v>2.9685901817049373E-2</v>
          </cell>
          <cell r="F18">
            <v>8.1708932505870191E-2</v>
          </cell>
          <cell r="G18">
            <v>0.28364694744033198</v>
          </cell>
          <cell r="H18">
            <v>1.1701215769185807</v>
          </cell>
          <cell r="I18">
            <v>4.0517713647480909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3.9188675352229101E-5</v>
          </cell>
          <cell r="F19">
            <v>2.8360880694693101E-4</v>
          </cell>
          <cell r="G19">
            <v>1.30886749941211E-3</v>
          </cell>
          <cell r="H19">
            <v>4.59298881000613E-3</v>
          </cell>
          <cell r="I19">
            <v>2.5008723436158099E-2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1.511886753522291E-4</v>
          </cell>
          <cell r="F20">
            <v>4.2725430004308203E-4</v>
          </cell>
          <cell r="G20">
            <v>1.5504879128581939E-3</v>
          </cell>
          <cell r="H20">
            <v>6.8901257267452503E-3</v>
          </cell>
          <cell r="I20">
            <v>2.5814740779075002E-2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4.9975889118341665E-2</v>
          </cell>
          <cell r="E21">
            <v>9.8655046643968083E-2</v>
          </cell>
          <cell r="F21">
            <v>7.2201690128609303E-2</v>
          </cell>
          <cell r="G21">
            <v>7.8759884201459157E-2</v>
          </cell>
          <cell r="H21">
            <v>2.2906388354758781E-2</v>
          </cell>
          <cell r="I21">
            <v>1.2294450161502934E-2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4.9975889118341665E-2</v>
          </cell>
          <cell r="E22">
            <v>9.8655046643968083E-2</v>
          </cell>
          <cell r="F22">
            <v>7.2201690128609303E-2</v>
          </cell>
          <cell r="G22">
            <v>7.8759884201459157E-2</v>
          </cell>
          <cell r="H22">
            <v>2.2906388354758781E-2</v>
          </cell>
          <cell r="I22">
            <v>1.2294450161502934E-2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1.5313229548961901E-5</v>
          </cell>
          <cell r="F23">
            <v>7.2391302370362694E-5</v>
          </cell>
          <cell r="G23">
            <v>6.5482900637945998E-5</v>
          </cell>
          <cell r="H23">
            <v>2.40594247127169E-3</v>
          </cell>
          <cell r="I23">
            <v>6.6576219845468105E-5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4.8861560939236631E-3</v>
          </cell>
          <cell r="E24">
            <v>7.4842678808197186E-3</v>
          </cell>
          <cell r="F24">
            <v>7.2801015783819055E-3</v>
          </cell>
          <cell r="G24">
            <v>5.9817151240260571E-3</v>
          </cell>
          <cell r="H24">
            <v>2.4060637799317637E-3</v>
          </cell>
          <cell r="I24">
            <v>1.2929790725565527E-3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10.909722852380753</v>
          </cell>
          <cell r="E25">
            <v>13.168947952457426</v>
          </cell>
          <cell r="F25">
            <v>16.797111025713075</v>
          </cell>
          <cell r="G25">
            <v>32.675871505287638</v>
          </cell>
          <cell r="H25">
            <v>54.327782734374999</v>
          </cell>
          <cell r="I25">
            <v>62.942686267460005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2.1821117929319033E-3</v>
          </cell>
          <cell r="E26">
            <v>8.3580919342137057E-4</v>
          </cell>
          <cell r="F26">
            <v>9.5114538688825269E-4</v>
          </cell>
          <cell r="G26">
            <v>3.2769924562340576E-2</v>
          </cell>
          <cell r="H26">
            <v>2.5654115503383044</v>
          </cell>
          <cell r="I26">
            <v>5.577573799153047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2.8470408300296128</v>
          </cell>
          <cell r="E27">
            <v>9.9045557543887192E-2</v>
          </cell>
          <cell r="F27">
            <v>0.26322507350401597</v>
          </cell>
          <cell r="G27">
            <v>4.1005537275085651</v>
          </cell>
          <cell r="H27">
            <v>20.173811046709933</v>
          </cell>
          <cell r="I27">
            <v>23.634490729138044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1.9202834135284765</v>
          </cell>
          <cell r="E28">
            <v>7.645565689713478E-2</v>
          </cell>
          <cell r="F28">
            <v>0.16415329130977593</v>
          </cell>
          <cell r="G28">
            <v>1.9018652582595883</v>
          </cell>
          <cell r="H28">
            <v>7.074459469862739</v>
          </cell>
          <cell r="I28">
            <v>11.386718817105272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6.1402164970297299</v>
          </cell>
          <cell r="E29">
            <v>12.992618074884925</v>
          </cell>
          <cell r="F29">
            <v>16.368786279553554</v>
          </cell>
          <cell r="G29">
            <v>26.640686167987962</v>
          </cell>
          <cell r="H29">
            <v>24.514102482377599</v>
          </cell>
          <cell r="I29">
            <v>22.343903362742758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4.6420176575180647E-2</v>
          </cell>
          <cell r="E30">
            <v>0.15493897716976415</v>
          </cell>
          <cell r="F30">
            <v>1.4246547185882874</v>
          </cell>
          <cell r="G30">
            <v>5.45683352481488</v>
          </cell>
          <cell r="H30">
            <v>10.621701353694682</v>
          </cell>
          <cell r="I30">
            <v>9.447709765750588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4.6420176575180647E-2</v>
          </cell>
          <cell r="E31">
            <v>0.15493897716976415</v>
          </cell>
          <cell r="F31">
            <v>1.4246547185882874</v>
          </cell>
          <cell r="G31">
            <v>5.45683352481488</v>
          </cell>
          <cell r="H31">
            <v>10.621701353694682</v>
          </cell>
          <cell r="I31">
            <v>9.447709765750588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5.1244390991807201E-5</v>
          </cell>
          <cell r="F32">
            <v>8.9053738684724895E-2</v>
          </cell>
          <cell r="G32">
            <v>0.30584697858406901</v>
          </cell>
          <cell r="H32">
            <v>0.27496041535278098</v>
          </cell>
          <cell r="I32">
            <v>0.48082821923116498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1.0653756814459632E-2</v>
          </cell>
          <cell r="F33">
            <v>9.796987753841041E-2</v>
          </cell>
          <cell r="G33">
            <v>0.37520277011705855</v>
          </cell>
          <cell r="H33">
            <v>0.73037594768306768</v>
          </cell>
          <cell r="I33">
            <v>0.64963337150500078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1.3954623592444681E-5</v>
          </cell>
          <cell r="E34">
            <v>2.0276865719539403E-3</v>
          </cell>
          <cell r="F34">
            <v>1.599544268661454E-3</v>
          </cell>
          <cell r="G34">
            <v>1.5209421853227931E-3</v>
          </cell>
          <cell r="H34">
            <v>7.4326387554440312E-4</v>
          </cell>
          <cell r="I34">
            <v>4.9021698560581411E-4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1.3954623592444681E-5</v>
          </cell>
          <cell r="E35">
            <v>2.0276865719539403E-3</v>
          </cell>
          <cell r="F35">
            <v>1.599544268661454E-3</v>
          </cell>
          <cell r="G35">
            <v>1.5209421853227931E-3</v>
          </cell>
          <cell r="H35">
            <v>7.4326387554440312E-4</v>
          </cell>
          <cell r="I35">
            <v>4.9021698560581411E-4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2.1769146392005499E-4</v>
          </cell>
          <cell r="F36">
            <v>3.5500293741070498E-5</v>
          </cell>
          <cell r="G36">
            <v>3.4601203608969497E-5</v>
          </cell>
          <cell r="H36">
            <v>5.9209654654732898E-5</v>
          </cell>
          <cell r="I36">
            <v>3.78101565515326E-5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2.1631330460733199E-4</v>
          </cell>
          <cell r="F37">
            <v>2.3904649183384199E-4</v>
          </cell>
          <cell r="G37">
            <v>2.2748258382713685E-4</v>
          </cell>
          <cell r="H37">
            <v>1.0957835097425855E-4</v>
          </cell>
          <cell r="I37">
            <v>7.2921854104132623E-5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9.1465923121094209E-2</v>
          </cell>
          <cell r="E38">
            <v>0.16004794237712297</v>
          </cell>
          <cell r="F38">
            <v>0.15444742400135469</v>
          </cell>
          <cell r="G38">
            <v>0.12514713171190411</v>
          </cell>
          <cell r="H38">
            <v>8.4425555931762104E-3</v>
          </cell>
          <cell r="I38">
            <v>4.8439251122311851E-3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9.1465923121094209E-2</v>
          </cell>
          <cell r="E39">
            <v>0.16004794237712297</v>
          </cell>
          <cell r="F39">
            <v>0.15444742400135469</v>
          </cell>
          <cell r="G39">
            <v>0.12514713171190411</v>
          </cell>
          <cell r="H39">
            <v>8.4425555931762104E-3</v>
          </cell>
          <cell r="I39">
            <v>4.8439251122311851E-3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1.45853461219575E-4</v>
          </cell>
          <cell r="F40">
            <v>1.17300117272951E-4</v>
          </cell>
          <cell r="G40">
            <v>1.27265998976609E-4</v>
          </cell>
          <cell r="H40">
            <v>7.9130742014978095E-4</v>
          </cell>
          <cell r="I40">
            <v>1.19710694085593E-4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1.2602510259344049E-2</v>
          </cell>
          <cell r="F41">
            <v>1.2193648046078091E-2</v>
          </cell>
          <cell r="G41">
            <v>9.8720471149271478E-3</v>
          </cell>
          <cell r="H41">
            <v>9.1679917654353363E-4</v>
          </cell>
          <cell r="I41">
            <v>5.3134700589144883E-4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4.4269495631592052E-6</v>
          </cell>
          <cell r="E42">
            <v>3.1384685121011016E-4</v>
          </cell>
          <cell r="F42">
            <v>1.3981059060461281E-3</v>
          </cell>
          <cell r="G42">
            <v>2.3110848865611055E-3</v>
          </cell>
          <cell r="H42">
            <v>0.10984233439827162</v>
          </cell>
          <cell r="I42">
            <v>5.805646189716366E-2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4.4269495631592052E-6</v>
          </cell>
          <cell r="E43">
            <v>3.1384685121011016E-4</v>
          </cell>
          <cell r="F43">
            <v>1.3981059060461281E-3</v>
          </cell>
          <cell r="G43">
            <v>2.3110848865611055E-3</v>
          </cell>
          <cell r="H43">
            <v>0.10984233439827162</v>
          </cell>
          <cell r="I43">
            <v>5.805646189716366E-2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2.3668767037576298E-5</v>
          </cell>
          <cell r="F44">
            <v>9.7134858372182397E-5</v>
          </cell>
          <cell r="G44">
            <v>8.1123365921158895E-5</v>
          </cell>
          <cell r="H44">
            <v>1.19471261812279E-2</v>
          </cell>
          <cell r="I44">
            <v>6.6462224054468597E-5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2.3603974751489564E-5</v>
          </cell>
          <cell r="F45">
            <v>1.1809153566385102E-4</v>
          </cell>
          <cell r="G45">
            <v>1.7903098934160026E-4</v>
          </cell>
          <cell r="H45">
            <v>1.1575352336913532E-2</v>
          </cell>
          <cell r="I45">
            <v>6.1197696167914917E-3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0.22016924406312963</v>
          </cell>
          <cell r="H46">
            <v>0.2450240576971755</v>
          </cell>
          <cell r="I46">
            <v>0.26339957255019109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8.7117621762064488</v>
          </cell>
          <cell r="H47">
            <v>9.7092593986159663</v>
          </cell>
          <cell r="I47">
            <v>10.452528694673298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4.4020013721127101E-5</v>
          </cell>
          <cell r="E48">
            <v>5.4059419658573E-5</v>
          </cell>
          <cell r="F48">
            <v>8.1077473057197997E-5</v>
          </cell>
          <cell r="G48">
            <v>1.3514179303286401E-4</v>
          </cell>
          <cell r="H48">
            <v>1.3343697275140399E-4</v>
          </cell>
          <cell r="I48">
            <v>1.28034124431663E-3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2.0938225115863071E-3</v>
          </cell>
          <cell r="E49">
            <v>2.1478819312448802E-3</v>
          </cell>
          <cell r="F49">
            <v>2.2289594043020779E-3</v>
          </cell>
          <cell r="G49">
            <v>2.3641011973349431E-3</v>
          </cell>
          <cell r="H49">
            <v>2.6309865601288509E-3</v>
          </cell>
          <cell r="I49">
            <v>2.8282906909270602E-3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5.5547711622309543E-5</v>
          </cell>
          <cell r="E50">
            <v>1.6582670717709431E-3</v>
          </cell>
          <cell r="F50">
            <v>0.67668111411731213</v>
          </cell>
          <cell r="G50">
            <v>3.5661145522589757</v>
          </cell>
          <cell r="H50">
            <v>7.3370045556623325</v>
          </cell>
          <cell r="I50">
            <v>6.5425412635717315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5.5547711622309543E-5</v>
          </cell>
          <cell r="E51">
            <v>1.6582670717709431E-3</v>
          </cell>
          <cell r="F51">
            <v>0.67668111411731213</v>
          </cell>
          <cell r="G51">
            <v>3.5661145522589757</v>
          </cell>
          <cell r="H51">
            <v>7.3370045556623325</v>
          </cell>
          <cell r="I51">
            <v>6.5425412635717315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1.1137875212993E-4</v>
          </cell>
          <cell r="F52">
            <v>4.7049930009938998E-2</v>
          </cell>
          <cell r="G52">
            <v>0.21547380848529299</v>
          </cell>
          <cell r="H52">
            <v>0.15405857262477499</v>
          </cell>
          <cell r="I52">
            <v>0.34305734682557798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1.1392134499644387E-4</v>
          </cell>
          <cell r="F53">
            <v>4.653107387483639E-2</v>
          </cell>
          <cell r="G53">
            <v>0.24519803277067617</v>
          </cell>
          <cell r="H53">
            <v>0.5045406567846703</v>
          </cell>
          <cell r="I53">
            <v>0.44989631890623155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3.0932937187602488E-3</v>
          </cell>
          <cell r="E54">
            <v>0.50099222136503363</v>
          </cell>
          <cell r="F54">
            <v>0.47363067226340294</v>
          </cell>
          <cell r="G54">
            <v>0.38167711280235933</v>
          </cell>
          <cell r="H54">
            <v>9.4909541693099179E-3</v>
          </cell>
          <cell r="I54">
            <v>5.3855795413845914E-3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3.0932937187602488E-3</v>
          </cell>
          <cell r="E55">
            <v>0.50099222136503363</v>
          </cell>
          <cell r="F55">
            <v>0.47363067226340294</v>
          </cell>
          <cell r="G55">
            <v>0.38167711280235933</v>
          </cell>
          <cell r="H55">
            <v>9.4909541693099179E-3</v>
          </cell>
          <cell r="I55">
            <v>5.3855795413845914E-3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3.9291188220913598E-2</v>
          </cell>
          <cell r="F56">
            <v>1.14934823630711E-4</v>
          </cell>
          <cell r="G56">
            <v>1.2597807869476E-4</v>
          </cell>
          <cell r="H56">
            <v>9.1629887456064099E-4</v>
          </cell>
          <cell r="I56">
            <v>1.1750093258977701E-4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3.944816580002105E-2</v>
          </cell>
          <cell r="F57">
            <v>3.731511097133855E-2</v>
          </cell>
          <cell r="G57">
            <v>3.0065838027408993E-2</v>
          </cell>
          <cell r="H57">
            <v>1.0352852670449028E-3</v>
          </cell>
          <cell r="I57">
            <v>5.9244890959418782E-4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9.2484525238271026E-6</v>
          </cell>
          <cell r="H58">
            <v>9.1241497667343885E-6</v>
          </cell>
          <cell r="I58">
            <v>3.1913081389527045E-4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3.9455558930100195E-5</v>
          </cell>
          <cell r="H59">
            <v>3.5397662159260501E-5</v>
          </cell>
          <cell r="I59">
            <v>1.0532077218156713E-3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1.7287309727700701E-7</v>
          </cell>
          <cell r="H60">
            <v>6.7587393998339096E-8</v>
          </cell>
          <cell r="I60">
            <v>7.1514199032797603E-6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1.7287309727700701E-7</v>
          </cell>
          <cell r="H61">
            <v>1.3723488446976821E-7</v>
          </cell>
          <cell r="I61">
            <v>7.1956850892795463E-6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2.203647418322963E-4</v>
          </cell>
          <cell r="E62">
            <v>1.1882728795623786E-3</v>
          </cell>
          <cell r="F62">
            <v>1.0170520942357078E-3</v>
          </cell>
          <cell r="G62">
            <v>9.2703614470129349E-4</v>
          </cell>
          <cell r="H62">
            <v>4.8315311396387599E-4</v>
          </cell>
          <cell r="I62">
            <v>2.3537679832001806E-4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2.2787106899965E-2</v>
          </cell>
          <cell r="E63">
            <v>0.122874925034622</v>
          </cell>
          <cell r="F63">
            <v>0.10516961380246451</v>
          </cell>
          <cell r="G63">
            <v>9.5861395765009405E-2</v>
          </cell>
          <cell r="H63">
            <v>4.6994706507456463E-2</v>
          </cell>
          <cell r="I63">
            <v>2.0715677388581578E-2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3.0876838617838821E-4</v>
          </cell>
          <cell r="E64">
            <v>1.6649718839379676E-3</v>
          </cell>
          <cell r="F64">
            <v>1.425062517648572E-3</v>
          </cell>
          <cell r="G64">
            <v>1.2989349019648978E-3</v>
          </cell>
          <cell r="H64">
            <v>6.3678464102244524E-4</v>
          </cell>
          <cell r="I64">
            <v>2.8070023561763591E-4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4.6920662061770163E-6</v>
          </cell>
          <cell r="H65">
            <v>8.8486242847617815E-6</v>
          </cell>
          <cell r="I65">
            <v>3.6747185728425829E-5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2.7747038338239054E-5</v>
          </cell>
          <cell r="H66">
            <v>4.7445244695933841E-5</v>
          </cell>
          <cell r="I66">
            <v>1.6995213313902239E-4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6.5389018883418402E-8</v>
          </cell>
          <cell r="H67">
            <v>6.0325957046812106E-8</v>
          </cell>
          <cell r="I67">
            <v>6.4553076623406295E-7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6.5389018883418402E-8</v>
          </cell>
          <cell r="H68">
            <v>1.2860467214915801E-7</v>
          </cell>
          <cell r="I68">
            <v>6.8573421207959502E-7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6.1840061212542201</v>
          </cell>
          <cell r="E69">
            <v>10.91743048447295</v>
          </cell>
          <cell r="F69">
            <v>8.9319178250552707</v>
          </cell>
          <cell r="G69">
            <v>7.5968985351829339</v>
          </cell>
          <cell r="H69">
            <v>1.5820030434967938</v>
          </cell>
          <cell r="I69">
            <v>0.5264174687315063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4.9104707212460089E-2</v>
          </cell>
          <cell r="E70">
            <v>8.669092768357449E-2</v>
          </cell>
          <cell r="F70">
            <v>7.0924769646919045E-2</v>
          </cell>
          <cell r="G70">
            <v>6.0323918019871914E-2</v>
          </cell>
          <cell r="H70">
            <v>1.3783527800382382E-2</v>
          </cell>
          <cell r="I70">
            <v>5.2155400923512805E-3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8.3794120884203488E-2</v>
          </cell>
          <cell r="E71">
            <v>0.14793266239123251</v>
          </cell>
          <cell r="F71">
            <v>0.12102869681646709</v>
          </cell>
          <cell r="G71">
            <v>0.10293900454177429</v>
          </cell>
          <cell r="H71">
            <v>2.1436355602937551E-2</v>
          </cell>
          <cell r="I71">
            <v>7.1330280315922241E-3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3.0475933322768051E-6</v>
          </cell>
          <cell r="H72">
            <v>8.0166486136938848E-6</v>
          </cell>
          <cell r="I72">
            <v>3.6430573648579331E-5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2.6944007383211851E-5</v>
          </cell>
          <cell r="H73">
            <v>6.34671124577297E-5</v>
          </cell>
          <cell r="I73">
            <v>2.5018036036109857E-4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3.5785042892206802E-8</v>
          </cell>
          <cell r="H74">
            <v>6.4973267649492699E-8</v>
          </cell>
          <cell r="I74">
            <v>6.2616741917816704E-7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3.5785042892206802E-8</v>
          </cell>
          <cell r="H75">
            <v>9.9386908031753795E-8</v>
          </cell>
          <cell r="I75">
            <v>6.4842214381852497E-7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1.8919022343502387E-4</v>
          </cell>
          <cell r="F76">
            <v>1.9216283601332617E-4</v>
          </cell>
          <cell r="G76">
            <v>8.50014086056455E-4</v>
          </cell>
          <cell r="H76">
            <v>1.1052802444076134E-3</v>
          </cell>
          <cell r="I76">
            <v>1.0724364746319791E-3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1.8919022343502387E-4</v>
          </cell>
          <cell r="F77">
            <v>1.9216283601332617E-4</v>
          </cell>
          <cell r="G77">
            <v>8.50014086056455E-4</v>
          </cell>
          <cell r="H77">
            <v>1.1052802444076134E-3</v>
          </cell>
          <cell r="I77">
            <v>1.0724364746319789E-3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1.8906102856297121E-4</v>
          </cell>
          <cell r="F78">
            <v>1.9223167964766875E-4</v>
          </cell>
          <cell r="G78">
            <v>8.5009909596605367E-4</v>
          </cell>
          <cell r="H78">
            <v>1.1053907834859646E-3</v>
          </cell>
          <cell r="I78">
            <v>1.072543729004884E-3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1.8906102856297121E-4</v>
          </cell>
          <cell r="F79">
            <v>1.9223167964766875E-4</v>
          </cell>
          <cell r="G79">
            <v>8.5009909596605367E-4</v>
          </cell>
          <cell r="H79">
            <v>1.1053907834859646E-3</v>
          </cell>
          <cell r="I79">
            <v>1.072543729004884E-3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1.5732554944416399E-2</v>
          </cell>
          <cell r="F80">
            <v>3.35741386623124E-3</v>
          </cell>
          <cell r="G80">
            <v>3.1712679876818501E-3</v>
          </cell>
          <cell r="H80">
            <v>5.0636319284587099E-3</v>
          </cell>
          <cell r="I80">
            <v>3.1069896873579502E-3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1.5732554944416399E-2</v>
          </cell>
          <cell r="F81">
            <v>1.9084111762302871E-2</v>
          </cell>
          <cell r="G81">
            <v>2.2245549528545138E-2</v>
          </cell>
          <cell r="H81">
            <v>1.1649743680052334E-2</v>
          </cell>
          <cell r="I81">
            <v>8.3979553215402809E-3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6.2797059245090798</v>
          </cell>
          <cell r="E82">
            <v>17.634685067207212</v>
          </cell>
          <cell r="F82">
            <v>155.75077442345872</v>
          </cell>
          <cell r="G82">
            <v>520.55795288619061</v>
          </cell>
          <cell r="H82">
            <v>668.31171858991206</v>
          </cell>
          <cell r="I82">
            <v>344.55977098896471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4.6420176575180633E-2</v>
          </cell>
          <cell r="E83">
            <v>0.13035724992670802</v>
          </cell>
          <cell r="F83">
            <v>1.1513243673147464</v>
          </cell>
          <cell r="G83">
            <v>3.8480133275477462</v>
          </cell>
          <cell r="H83">
            <v>5.5284483914710254</v>
          </cell>
          <cell r="I83">
            <v>3.1964603691646323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8.509086618576002E-2</v>
          </cell>
          <cell r="E84">
            <v>0.23895237218437967</v>
          </cell>
          <cell r="F84">
            <v>2.110444097878847</v>
          </cell>
          <cell r="G84">
            <v>7.053630797915857</v>
          </cell>
          <cell r="H84">
            <v>9.055714344036744</v>
          </cell>
          <cell r="I84">
            <v>4.6688315852163331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5.7743080637415829E-4</v>
          </cell>
          <cell r="E85">
            <v>7.9820760775273277E-3</v>
          </cell>
          <cell r="F85">
            <v>9.6956617615286589E-4</v>
          </cell>
          <cell r="G85">
            <v>1.2704207621787188E-2</v>
          </cell>
          <cell r="H85">
            <v>3.2342944185045373E-2</v>
          </cell>
          <cell r="I85">
            <v>2.2614264650377996E-2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5.7743080637415818E-4</v>
          </cell>
          <cell r="E86">
            <v>7.9820760775273277E-3</v>
          </cell>
          <cell r="F86">
            <v>9.6956617615286567E-4</v>
          </cell>
          <cell r="G86">
            <v>1.2704207621787188E-2</v>
          </cell>
          <cell r="H86">
            <v>3.2342944185045366E-2</v>
          </cell>
          <cell r="I86">
            <v>2.2614264650377996E-2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5.7693080138494725E-4</v>
          </cell>
          <cell r="E87">
            <v>7.9829239903933015E-3</v>
          </cell>
          <cell r="F87">
            <v>9.6973758061023819E-4</v>
          </cell>
          <cell r="G87">
            <v>1.2705478169604037E-2</v>
          </cell>
          <cell r="H87">
            <v>3.2346178802925958E-2</v>
          </cell>
          <cell r="I87">
            <v>2.2616526303008311E-2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5.7693080138494725E-4</v>
          </cell>
          <cell r="E88">
            <v>7.9829239903933015E-3</v>
          </cell>
          <cell r="F88">
            <v>9.6973758061023819E-4</v>
          </cell>
          <cell r="G88">
            <v>1.2705478169604037E-2</v>
          </cell>
          <cell r="H88">
            <v>3.2346178802925958E-2</v>
          </cell>
          <cell r="I88">
            <v>2.2616526303008311E-2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1.35167600833435E-2</v>
          </cell>
          <cell r="E89">
            <v>1.28240493070974E-2</v>
          </cell>
          <cell r="F89">
            <v>1.5215969000865401E-2</v>
          </cell>
          <cell r="G89">
            <v>1.7759734673049799E-2</v>
          </cell>
          <cell r="H89">
            <v>2.23201803557928E-2</v>
          </cell>
          <cell r="I89">
            <v>0.182350771282524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1.35167600833435E-2</v>
          </cell>
          <cell r="E90">
            <v>2.6338510141005356E-2</v>
          </cell>
          <cell r="F90">
            <v>4.1547494435802239E-2</v>
          </cell>
          <cell r="G90">
            <v>5.9294933251082704E-2</v>
          </cell>
          <cell r="H90">
            <v>5.6644785020209254E-2</v>
          </cell>
          <cell r="I90">
            <v>0.2067948574847992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12.9872271233682</v>
          </cell>
          <cell r="E91">
            <v>19.363196027350419</v>
          </cell>
          <cell r="F91">
            <v>18.002412762042162</v>
          </cell>
          <cell r="G91">
            <v>12.86624176248402</v>
          </cell>
          <cell r="H91">
            <v>0.61155233903511497</v>
          </cell>
          <cell r="I91">
            <v>0.20839853552364157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9.1465923121094236E-2</v>
          </cell>
          <cell r="E92">
            <v>0.13637034159736688</v>
          </cell>
          <cell r="F92">
            <v>0.12678667170795643</v>
          </cell>
          <cell r="G92">
            <v>9.0613852266223316E-2</v>
          </cell>
          <cell r="H92">
            <v>4.6296029163147749E-3</v>
          </cell>
          <cell r="I92">
            <v>1.7965110021768509E-3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0.17597868730851224</v>
          </cell>
          <cell r="E93">
            <v>0.26237392990989716</v>
          </cell>
          <cell r="F93">
            <v>0.2439351322769939</v>
          </cell>
          <cell r="G93">
            <v>0.17433931927485141</v>
          </cell>
          <cell r="H93">
            <v>8.2866170600964136E-3</v>
          </cell>
          <cell r="I93">
            <v>2.8238283946292893E-3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1.7726728523408654E-2</v>
          </cell>
          <cell r="F94">
            <v>0.28772123034501906</v>
          </cell>
          <cell r="G94">
            <v>1.9008166091225023</v>
          </cell>
          <cell r="H94">
            <v>5.7796993237010748</v>
          </cell>
          <cell r="I94">
            <v>6.6896458146320716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1.7726728523408654E-2</v>
          </cell>
          <cell r="F95">
            <v>0.28772123034501906</v>
          </cell>
          <cell r="G95">
            <v>1.9008166091225018</v>
          </cell>
          <cell r="H95">
            <v>5.779699323701073</v>
          </cell>
          <cell r="I95">
            <v>6.6896458146320716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1.7727773011958121E-2</v>
          </cell>
          <cell r="F96">
            <v>0.28775005497092521</v>
          </cell>
          <cell r="G96">
            <v>1.901006709794151</v>
          </cell>
          <cell r="H96">
            <v>5.7802773514330861</v>
          </cell>
          <cell r="I96">
            <v>6.690314846109799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1.7727773011958121E-2</v>
          </cell>
          <cell r="F97">
            <v>0.28775005497092521</v>
          </cell>
          <cell r="G97">
            <v>1.901006709794151</v>
          </cell>
          <cell r="H97">
            <v>5.7802773514330861</v>
          </cell>
          <cell r="I97">
            <v>6.690314846109799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1.44144297186127E-2</v>
          </cell>
          <cell r="F98">
            <v>11.9300889923925</v>
          </cell>
          <cell r="G98">
            <v>44.6624130447344</v>
          </cell>
          <cell r="H98">
            <v>35.115259605170799</v>
          </cell>
          <cell r="I98">
            <v>64.402919271863794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1.44144297186127E-2</v>
          </cell>
          <cell r="F99">
            <v>11.944498351753012</v>
          </cell>
          <cell r="G99">
            <v>56.601541334927276</v>
          </cell>
          <cell r="H99">
            <v>127.79482020837064</v>
          </cell>
          <cell r="I99">
            <v>115.25570475716225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31.735689336143501</v>
          </cell>
          <cell r="F100">
            <v>48.042524413945401</v>
          </cell>
          <cell r="G100">
            <v>195.90043332969572</v>
          </cell>
          <cell r="H100">
            <v>443.52889912568071</v>
          </cell>
          <cell r="I100">
            <v>127.06823803460952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0.19949218521681175</v>
          </cell>
          <cell r="F101">
            <v>0.30199779425477141</v>
          </cell>
          <cell r="G101">
            <v>1.2314402600781928</v>
          </cell>
          <cell r="H101">
            <v>2.7880456087216343</v>
          </cell>
          <cell r="I101">
            <v>0.79875751897736058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0.43295619831027982</v>
          </cell>
          <cell r="F102">
            <v>0.65542325257769962</v>
          </cell>
          <cell r="G102">
            <v>2.6725843564760687</v>
          </cell>
          <cell r="H102">
            <v>6.0508717479628977</v>
          </cell>
          <cell r="I102">
            <v>1.7335366716863498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1.3905128944547899E-2</v>
          </cell>
          <cell r="F103">
            <v>7.1555236346552299E-3</v>
          </cell>
          <cell r="G103">
            <v>9.5168951145095604E-2</v>
          </cell>
          <cell r="H103">
            <v>0.10341384162876301</v>
          </cell>
          <cell r="I103">
            <v>2.3856342277101E-4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1.3905128944547899E-2</v>
          </cell>
          <cell r="F104">
            <v>2.1060652579203101E-2</v>
          </cell>
          <cell r="G104">
            <v>0.11438723770632001</v>
          </cell>
          <cell r="H104">
            <v>0.27657355513297172</v>
          </cell>
          <cell r="I104">
            <v>7.9530586016568053E-2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7.2189426005110321E-4</v>
          </cell>
          <cell r="E105">
            <v>2.1819975023940038E-3</v>
          </cell>
          <cell r="F105">
            <v>2.1697657323394137E-3</v>
          </cell>
          <cell r="G105">
            <v>8.5153082070538403E-3</v>
          </cell>
          <cell r="H105">
            <v>0.26529257302683162</v>
          </cell>
          <cell r="I105">
            <v>0.64807989183496151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4.1379084604994945E-3</v>
          </cell>
          <cell r="E106">
            <v>1.2445353623398856E-2</v>
          </cell>
          <cell r="F106">
            <v>1.2374164053022149E-2</v>
          </cell>
          <cell r="G106">
            <v>4.5868507136534231E-2</v>
          </cell>
          <cell r="H106">
            <v>1.3283615364404844</v>
          </cell>
          <cell r="I106">
            <v>2.9694580156600683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E107">
            <v>5.4374050153829803E-8</v>
          </cell>
          <cell r="F107">
            <v>1.5578079764566401E-7</v>
          </cell>
          <cell r="G107">
            <v>1.6371708773322999E-4</v>
          </cell>
          <cell r="H107">
            <v>2.9091012076401298E-3</v>
          </cell>
          <cell r="I107">
            <v>1.17194417562963E-2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1.3731966446276707E-5</v>
          </cell>
          <cell r="E108">
            <v>4.1077124221869438E-5</v>
          </cell>
          <cell r="F108">
            <v>4.1245608174126561E-5</v>
          </cell>
          <cell r="G108">
            <v>1.7449093349119178E-4</v>
          </cell>
          <cell r="H108">
            <v>5.0510412072937603E-3</v>
          </cell>
          <cell r="I108">
            <v>1.22299559601519E-2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7.2992855684225463E-2</v>
          </cell>
          <cell r="F109">
            <v>8.3959251796829601E-2</v>
          </cell>
          <cell r="G109">
            <v>0.10445471270201932</v>
          </cell>
          <cell r="H109">
            <v>1.349676057161029E-2</v>
          </cell>
          <cell r="I109">
            <v>1.1180465143581671E-2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7.2992855684225463E-2</v>
          </cell>
          <cell r="F110">
            <v>8.3959251796829587E-2</v>
          </cell>
          <cell r="G110">
            <v>0.10445471270201932</v>
          </cell>
          <cell r="H110">
            <v>1.3496760571610289E-2</v>
          </cell>
          <cell r="I110">
            <v>1.1180465143581668E-2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7.2999311366300473E-2</v>
          </cell>
          <cell r="F111">
            <v>8.3967698187115095E-2</v>
          </cell>
          <cell r="G111">
            <v>0.10446515921794053</v>
          </cell>
          <cell r="H111">
            <v>1.349811038264882E-2</v>
          </cell>
          <cell r="I111">
            <v>1.1181583301912027E-2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7.2999311366300473E-2</v>
          </cell>
          <cell r="F112">
            <v>8.3967698187115095E-2</v>
          </cell>
          <cell r="G112">
            <v>0.10446515921794053</v>
          </cell>
          <cell r="H112">
            <v>1.349811038264882E-2</v>
          </cell>
          <cell r="I112">
            <v>1.1181583301912027E-2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3.5242205941615499</v>
          </cell>
          <cell r="F113">
            <v>2.04853119500184E-2</v>
          </cell>
          <cell r="G113">
            <v>2.1848392503938299E-2</v>
          </cell>
          <cell r="H113">
            <v>0.14095579473341799</v>
          </cell>
          <cell r="I113">
            <v>1.8726477946040401E-2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3.5242205941615499</v>
          </cell>
          <cell r="F114">
            <v>3.544699529546997</v>
          </cell>
          <cell r="G114">
            <v>3.5665386488886042</v>
          </cell>
          <cell r="H114">
            <v>0.17901247825802644</v>
          </cell>
          <cell r="I114">
            <v>0.12920110043806671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61.4245843729976</v>
          </cell>
          <cell r="E115">
            <v>128.92606388765401</v>
          </cell>
          <cell r="F115">
            <v>40.054071109148097</v>
          </cell>
          <cell r="G115">
            <v>19.9965654639457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0.23103572001499856</v>
          </cell>
          <cell r="E116">
            <v>0.48944795692094767</v>
          </cell>
          <cell r="F116">
            <v>0.15416527959642726</v>
          </cell>
          <cell r="G116">
            <v>7.6965362579919053E-2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0.83231144136853119</v>
          </cell>
          <cell r="E117">
            <v>1.7469656353340663</v>
          </cell>
          <cell r="F117">
            <v>0.54273809090986647</v>
          </cell>
          <cell r="G117">
            <v>0.2709561715981802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2.5096397731976257E-2</v>
          </cell>
          <cell r="E119">
            <v>2.6569490026907949E-2</v>
          </cell>
          <cell r="F119">
            <v>2.9176142220433045E-2</v>
          </cell>
          <cell r="G119">
            <v>3.1650675232835448E-2</v>
          </cell>
          <cell r="H119">
            <v>3.3889717150943785E-2</v>
          </cell>
          <cell r="I119">
            <v>3.6436598400443762E-2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1.5024155486737769</v>
          </cell>
          <cell r="E120">
            <v>1.5906033751568176</v>
          </cell>
          <cell r="F120">
            <v>1.7466526547132555</v>
          </cell>
          <cell r="G120">
            <v>1.8947925157899306</v>
          </cell>
          <cell r="H120">
            <v>2.0288345176670401</v>
          </cell>
          <cell r="I120">
            <v>2.1813055627445199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1.3599752228832899E-4</v>
          </cell>
          <cell r="F121">
            <v>2.4063322257450901E-4</v>
          </cell>
          <cell r="G121">
            <v>2.2844171135372201E-4</v>
          </cell>
          <cell r="H121">
            <v>1.03359169932226E-4</v>
          </cell>
          <cell r="I121">
            <v>1.4962292342008E-3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2.4526620099715088E-3</v>
          </cell>
          <cell r="F122">
            <v>2.6932952325460177E-3</v>
          </cell>
          <cell r="G122">
            <v>2.9217369438997399E-3</v>
          </cell>
          <cell r="H122">
            <v>3.1284364966776669E-3</v>
          </cell>
          <cell r="I122">
            <v>3.3635613613361296E-3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802.68765291186503</v>
          </cell>
          <cell r="E123">
            <v>545.26644112366398</v>
          </cell>
          <cell r="F123">
            <v>406.957554491981</v>
          </cell>
          <cell r="G123">
            <v>199.77393103081499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2.8366372384331759</v>
          </cell>
          <cell r="E124">
            <v>1.9931419750564126</v>
          </cell>
          <cell r="F124">
            <v>1.5616993519306892</v>
          </cell>
          <cell r="G124">
            <v>0.76663233101283434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10.950718320762149</v>
          </cell>
          <cell r="E125">
            <v>7.4388327574851916</v>
          </cell>
          <cell r="F125">
            <v>5.5519448088946852</v>
          </cell>
          <cell r="G125">
            <v>2.7254287998746896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0.20400875844127969</v>
          </cell>
          <cell r="E127">
            <v>0.22864728267091697</v>
          </cell>
          <cell r="F127">
            <v>0.17327546602362814</v>
          </cell>
          <cell r="G127">
            <v>0.13544962574877673</v>
          </cell>
          <cell r="H127">
            <v>1.0671071023364103E-2</v>
          </cell>
          <cell r="I127">
            <v>1.8340090877898699E-3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2.2258697759942351E-3</v>
          </cell>
          <cell r="E128">
            <v>2.4895043377956539E-3</v>
          </cell>
          <cell r="F128">
            <v>1.8782607118996448E-3</v>
          </cell>
          <cell r="G128">
            <v>1.4771535144244513E-3</v>
          </cell>
          <cell r="H128">
            <v>1.1133681552586272E-4</v>
          </cell>
          <cell r="I128">
            <v>1.9880041156322615E-5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3.6171765681077979E-3</v>
          </cell>
          <cell r="E129">
            <v>4.0540298345907088E-3</v>
          </cell>
          <cell r="F129">
            <v>3.0722600358799291E-3</v>
          </cell>
          <cell r="G129">
            <v>2.4015891090208566E-3</v>
          </cell>
          <cell r="H129">
            <v>1.8920338693908007E-4</v>
          </cell>
          <cell r="I129">
            <v>3.2517891627479993E-5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6.9913889412277901E-6</v>
          </cell>
          <cell r="F130">
            <v>1.30927059216463E-5</v>
          </cell>
          <cell r="G130">
            <v>1.3013689048479099E-5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2.6519096366330448E-4</v>
          </cell>
          <cell r="F131">
            <v>2.7656850367964594E-4</v>
          </cell>
          <cell r="G131">
            <v>2.1747303778943121E-4</v>
          </cell>
          <cell r="H131">
            <v>1.521088322914916E-5</v>
          </cell>
          <cell r="I131">
            <v>2.6769727889208238E-6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0.73773082664726453</v>
          </cell>
          <cell r="E132">
            <v>1.6571975670872927</v>
          </cell>
          <cell r="F132">
            <v>4.4918448870164536</v>
          </cell>
          <cell r="G132">
            <v>18.357285229042198</v>
          </cell>
          <cell r="H132">
            <v>36.34426081249336</v>
          </cell>
          <cell r="I132">
            <v>36.806049088358677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0.73773082664726453</v>
          </cell>
          <cell r="E133">
            <v>1.6571975670872927</v>
          </cell>
          <cell r="F133">
            <v>4.4918448870164536</v>
          </cell>
          <cell r="G133">
            <v>18.357285229042198</v>
          </cell>
          <cell r="H133">
            <v>36.34426081249336</v>
          </cell>
          <cell r="I133">
            <v>36.806049088358677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1.4606690210556399E-7</v>
          </cell>
          <cell r="E134">
            <v>1.5498416283985499E-7</v>
          </cell>
          <cell r="F134">
            <v>1.1674878347999</v>
          </cell>
          <cell r="G134">
            <v>9.0628784541395699</v>
          </cell>
          <cell r="H134">
            <v>9.0078237738658693</v>
          </cell>
          <cell r="I134">
            <v>20.898082841422099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1.276258103124952</v>
          </cell>
          <cell r="E135">
            <v>1.2762582581091149</v>
          </cell>
          <cell r="F135">
            <v>2.44374609290902</v>
          </cell>
          <cell r="G135">
            <v>11.506624547048549</v>
          </cell>
          <cell r="H135">
            <v>30.0253396249344</v>
          </cell>
          <cell r="I135">
            <v>33.619927672880799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3.1594444729157036</v>
          </cell>
          <cell r="E136">
            <v>3.4325639164539625</v>
          </cell>
          <cell r="F136">
            <v>3.4006869000495468</v>
          </cell>
          <cell r="G136">
            <v>2.7849204816370667</v>
          </cell>
          <cell r="H136">
            <v>2.4801818792606518E-2</v>
          </cell>
          <cell r="I136">
            <v>4.2949563051901899E-3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3.5369158917677092E-2</v>
          </cell>
          <cell r="E137">
            <v>3.7564964089037728E-2</v>
          </cell>
          <cell r="F137">
            <v>3.7156180841753851E-2</v>
          </cell>
          <cell r="G137">
            <v>3.0981826726460333E-2</v>
          </cell>
          <cell r="H137">
            <v>2.0758742984466514E-4</v>
          </cell>
          <cell r="I137">
            <v>3.7263191574518116E-5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5.6018519023328127E-2</v>
          </cell>
          <cell r="E138">
            <v>6.0861062348474541E-2</v>
          </cell>
          <cell r="F138">
            <v>6.0295867022155059E-2</v>
          </cell>
          <cell r="G138">
            <v>4.9378022724061582E-2</v>
          </cell>
          <cell r="H138">
            <v>4.3974856015259814E-4</v>
          </cell>
          <cell r="I138">
            <v>7.6151707538833142E-5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2.8736788398991002E-6</v>
          </cell>
          <cell r="F139">
            <v>1.5581875455623998E-5</v>
          </cell>
          <cell r="G139">
            <v>1.5186915931718E-5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2.6902254172892067E-3</v>
          </cell>
          <cell r="E140">
            <v>2.8493821540633022E-3</v>
          </cell>
          <cell r="F140">
            <v>2.8253128833922777E-3</v>
          </cell>
          <cell r="G140">
            <v>2.3521686775251887E-3</v>
          </cell>
          <cell r="H140">
            <v>1.8675705033776291E-5</v>
          </cell>
          <cell r="I140">
            <v>3.3866874125745193E-6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326.06045699956383</v>
          </cell>
          <cell r="E141">
            <v>384.71768149733799</v>
          </cell>
          <cell r="F141">
            <v>456.25519114620545</v>
          </cell>
          <cell r="G141">
            <v>257.90651460691083</v>
          </cell>
          <cell r="H141">
            <v>8.0867284095690814E-2</v>
          </cell>
          <cell r="I141">
            <v>3.4909570121758007E-2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1.5218283028058495</v>
          </cell>
          <cell r="E142">
            <v>1.795600305784026</v>
          </cell>
          <cell r="F142">
            <v>2.1294887137734637</v>
          </cell>
          <cell r="G142">
            <v>1.2037320839777033</v>
          </cell>
          <cell r="H142">
            <v>3.7743344544238419E-4</v>
          </cell>
          <cell r="I142">
            <v>1.6293411454719182E-4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4.4483009140458911</v>
          </cell>
          <cell r="E143">
            <v>5.2485359003729615</v>
          </cell>
          <cell r="F143">
            <v>6.2244910115443961</v>
          </cell>
          <cell r="G143">
            <v>3.5185063384298871</v>
          </cell>
          <cell r="H143">
            <v>1.1032371636519888E-3</v>
          </cell>
          <cell r="I143">
            <v>4.7625607260242769E-4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3.2712286228982001E-6</v>
          </cell>
          <cell r="F144">
            <v>3.3310413378179901E-2</v>
          </cell>
          <cell r="G144">
            <v>2.08120632547799E-5</v>
          </cell>
          <cell r="H144">
            <v>1.21078746820057E-5</v>
          </cell>
          <cell r="I144">
            <v>5.4695138667848497E-6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0.10616894340527486</v>
          </cell>
          <cell r="E145">
            <v>0.12515920504482578</v>
          </cell>
          <cell r="F145">
            <v>0.15846962475436457</v>
          </cell>
          <cell r="G145">
            <v>0.1041769429382061</v>
          </cell>
          <cell r="H145">
            <v>3.4086174228515823E-5</v>
          </cell>
          <cell r="I145">
            <v>1.4749069885837071E-5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0.24405959388620432</v>
          </cell>
          <cell r="E146">
            <v>0.28440074016527378</v>
          </cell>
          <cell r="F146">
            <v>0.54170707637186699</v>
          </cell>
          <cell r="G146">
            <v>0.55645388656019656</v>
          </cell>
          <cell r="H146">
            <v>0.13142774142173169</v>
          </cell>
          <cell r="I146">
            <v>1.8716594315388899E-2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2.0245509247436007E-3</v>
          </cell>
          <cell r="E147">
            <v>2.3908766959669578E-3</v>
          </cell>
          <cell r="F147">
            <v>4.6620245092565422E-3</v>
          </cell>
          <cell r="G147">
            <v>4.6862062411927733E-3</v>
          </cell>
          <cell r="H147">
            <v>1.0780139894221719E-3</v>
          </cell>
          <cell r="I147">
            <v>1.5589668640227951E-4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4.3272977639398002E-3</v>
          </cell>
          <cell r="E148">
            <v>5.0425663149871146E-3</v>
          </cell>
          <cell r="F148">
            <v>9.6047353966642983E-3</v>
          </cell>
          <cell r="G148">
            <v>9.8662036624148387E-3</v>
          </cell>
          <cell r="H148">
            <v>2.3302791032221927E-3</v>
          </cell>
          <cell r="I148">
            <v>3.3185450913810019E-4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6.6035758101880099E-6</v>
          </cell>
          <cell r="F149">
            <v>1.6522048189033899E-4</v>
          </cell>
          <cell r="G149">
            <v>5.55570182384414E-5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1.6504412321098968E-4</v>
          </cell>
          <cell r="F150">
            <v>3.2601084014511803E-4</v>
          </cell>
          <cell r="G150">
            <v>3.2542958040069096E-4</v>
          </cell>
          <cell r="H150">
            <v>8.0462189825866793E-5</v>
          </cell>
          <cell r="I150">
            <v>1.3301510292007958E-5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2.7288715956374614</v>
          </cell>
          <cell r="E151">
            <v>2.6702304833891688</v>
          </cell>
          <cell r="F151">
            <v>6.0534070756042127</v>
          </cell>
          <cell r="G151">
            <v>16.550108010175023</v>
          </cell>
          <cell r="H151">
            <v>8.9472605169870896</v>
          </cell>
          <cell r="I151">
            <v>1.5880064377641501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3.3031427726017068E-2</v>
          </cell>
          <cell r="E152">
            <v>3.2267520790111776E-2</v>
          </cell>
          <cell r="F152">
            <v>5.806240582529526E-2</v>
          </cell>
          <cell r="G152">
            <v>0.13617880723041206</v>
          </cell>
          <cell r="H152">
            <v>7.2733811723304606E-2</v>
          </cell>
          <cell r="I152">
            <v>1.3349168865075138E-2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4.8384248149600399E-2</v>
          </cell>
          <cell r="E153">
            <v>4.7344512116829371E-2</v>
          </cell>
          <cell r="F153">
            <v>0.10732991268801804</v>
          </cell>
          <cell r="G153">
            <v>0.29344163138608204</v>
          </cell>
          <cell r="H153">
            <v>0.1586393708685655</v>
          </cell>
          <cell r="I153">
            <v>2.8156142513548688E-2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7.1094279100613598E-6</v>
          </cell>
          <cell r="F154">
            <v>2.24399716576689E-3</v>
          </cell>
          <cell r="G154">
            <v>7.3340323728407599E-3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2.6074482428115001E-3</v>
          </cell>
          <cell r="E155">
            <v>2.5406708790827242E-3</v>
          </cell>
          <cell r="F155">
            <v>4.5784433492181698E-3</v>
          </cell>
          <cell r="G155">
            <v>1.072708958619467E-2</v>
          </cell>
          <cell r="H155">
            <v>8.1117644788836641E-3</v>
          </cell>
          <cell r="I155">
            <v>1.4990132097711126E-3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4.2607822243486502E-3</v>
          </cell>
          <cell r="F156">
            <v>4.703589282508449E-2</v>
          </cell>
          <cell r="G156">
            <v>9.588999186769584E-2</v>
          </cell>
          <cell r="H156">
            <v>4.7113131595129115E-2</v>
          </cell>
          <cell r="I156">
            <v>8.7899966198406402E-3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2.9928027417247253E-5</v>
          </cell>
          <cell r="F157">
            <v>3.5059717361281452E-4</v>
          </cell>
          <cell r="G157">
            <v>7.5927124624337405E-4</v>
          </cell>
          <cell r="H157">
            <v>4.1644249414434133E-4</v>
          </cell>
          <cell r="I157">
            <v>8.6760861063116319E-5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5.7734176481688949E-5</v>
          </cell>
          <cell r="F158">
            <v>6.3734272120710711E-4</v>
          </cell>
          <cell r="G158">
            <v>1.2993223830311098E-3</v>
          </cell>
          <cell r="H158">
            <v>6.3838931700717122E-4</v>
          </cell>
          <cell r="I158">
            <v>1.1910564525529317E-4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3.1664412520400799E-6</v>
          </cell>
          <cell r="F159">
            <v>4.8837679630984398E-5</v>
          </cell>
          <cell r="G159">
            <v>7.2030270520821401E-5</v>
          </cell>
          <cell r="H159">
            <v>1.8026514213221601E-5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3.1242859417787498E-6</v>
          </cell>
          <cell r="F160">
            <v>5.1132952162570399E-5</v>
          </cell>
          <cell r="G160">
            <v>1.1302329514406899E-4</v>
          </cell>
          <cell r="H160">
            <v>6.0461034376510403E-5</v>
          </cell>
          <cell r="I160">
            <v>1.2484976960578601E-5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4.3371416542539896E-3</v>
          </cell>
          <cell r="F163">
            <v>4.1475069271893497E-2</v>
          </cell>
          <cell r="G163">
            <v>6.9221888422093397E-2</v>
          </cell>
          <cell r="H163">
            <v>4.5072523359061881E-2</v>
          </cell>
          <cell r="I163">
            <v>1.167513516493956E-2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2.4526425113035389E-5</v>
          </cell>
          <cell r="F164">
            <v>2.4930428045791102E-4</v>
          </cell>
          <cell r="G164">
            <v>4.3923728036030483E-4</v>
          </cell>
          <cell r="H164">
            <v>3.3521880382109923E-4</v>
          </cell>
          <cell r="I164">
            <v>9.3853236892230398E-5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5.876885710371262E-5</v>
          </cell>
          <cell r="F165">
            <v>5.6199280856224232E-4</v>
          </cell>
          <cell r="G165">
            <v>9.3796596777904237E-4</v>
          </cell>
          <cell r="H165">
            <v>6.1073879890327762E-4</v>
          </cell>
          <cell r="I165">
            <v>1.5819966348156589E-4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1.86288531895855E-6</v>
          </cell>
          <cell r="F166">
            <v>2.0384356889969099E-5</v>
          </cell>
          <cell r="G166">
            <v>2.07146818965407E-5</v>
          </cell>
          <cell r="H166">
            <v>1.1730567177710999E-5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1.83808444556437E-6</v>
          </cell>
          <cell r="F167">
            <v>2.1845851784067801E-5</v>
          </cell>
          <cell r="G167">
            <v>3.8713872909949903E-5</v>
          </cell>
          <cell r="H167">
            <v>3.1084550337747998E-5</v>
          </cell>
          <cell r="I167">
            <v>8.9191523735776299E-6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4.2388735467259802E-3</v>
          </cell>
          <cell r="F168">
            <v>3.6996897969008992E-2</v>
          </cell>
          <cell r="G168">
            <v>7.5411401636917397E-2</v>
          </cell>
          <cell r="H168">
            <v>4.9497365739956264E-2</v>
          </cell>
          <cell r="I168">
            <v>1.3110959470401119E-2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3.250200805823713E-5</v>
          </cell>
          <cell r="F169">
            <v>2.976456825424945E-4</v>
          </cell>
          <cell r="G169">
            <v>6.3844505752331062E-4</v>
          </cell>
          <cell r="H169">
            <v>4.7305385312789501E-4</v>
          </cell>
          <cell r="I169">
            <v>1.3501669063498449E-4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5.782910704946767E-5</v>
          </cell>
          <cell r="F170">
            <v>5.0473257802195043E-4</v>
          </cell>
          <cell r="G170">
            <v>1.0288049336550813E-3</v>
          </cell>
          <cell r="H170">
            <v>6.7527101964469794E-4</v>
          </cell>
          <cell r="I170">
            <v>1.7886711419373924E-4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3.4356734840445899E-6</v>
          </cell>
          <cell r="F171">
            <v>4.0368731734170303E-5</v>
          </cell>
          <cell r="G171">
            <v>5.9940755851389499E-5</v>
          </cell>
          <cell r="H171">
            <v>3.21565852809981E-5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3.3899338444466099E-6</v>
          </cell>
          <cell r="F172">
            <v>4.30271952139571E-5</v>
          </cell>
          <cell r="G172">
            <v>9.4415490686952004E-5</v>
          </cell>
          <cell r="H172">
            <v>6.8913062460865997E-5</v>
          </cell>
          <cell r="I172">
            <v>1.9698628457687698E-5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4.6781447515011803E-3</v>
          </cell>
          <cell r="F173">
            <v>4.157995286682023E-2</v>
          </cell>
          <cell r="G173">
            <v>6.8533487538007976E-2</v>
          </cell>
          <cell r="H173">
            <v>4.8114896885660743E-2</v>
          </cell>
          <cell r="I173">
            <v>1.278488174654009E-2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2.4593216775043042E-5</v>
          </cell>
          <cell r="F174">
            <v>2.3233330266061875E-4</v>
          </cell>
          <cell r="G174">
            <v>4.0370553791710569E-4</v>
          </cell>
          <cell r="H174">
            <v>3.3565159159598272E-4</v>
          </cell>
          <cell r="I174">
            <v>9.5493549551864873E-5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6.3389495277793738E-5</v>
          </cell>
          <cell r="F175">
            <v>5.6341399548536994E-4</v>
          </cell>
          <cell r="G175">
            <v>9.2863804252043289E-4</v>
          </cell>
          <cell r="H175">
            <v>6.5196337243442887E-4</v>
          </cell>
          <cell r="I175">
            <v>1.7323688003441869E-4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1.7324556801961799E-6</v>
          </cell>
          <cell r="F176">
            <v>1.5774008993623099E-5</v>
          </cell>
          <cell r="G176">
            <v>1.51714833963934E-5</v>
          </cell>
          <cell r="H176">
            <v>9.9836925966304793E-6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1.70939123626702E-6</v>
          </cell>
          <cell r="F177">
            <v>1.71755551654882E-5</v>
          </cell>
          <cell r="G177">
            <v>2.93615315077936E-5</v>
          </cell>
          <cell r="H177">
            <v>2.6853135978481101E-5</v>
          </cell>
          <cell r="I177">
            <v>8.0219675345943806E-6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4.3049819891634198E-3</v>
          </cell>
          <cell r="F178">
            <v>3.5383478144482401E-2</v>
          </cell>
          <cell r="G178">
            <v>6.3760168768931896E-2</v>
          </cell>
          <cell r="H178">
            <v>4.5404059107530564E-2</v>
          </cell>
          <cell r="I178">
            <v>1.3358744912240778E-2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2.6552368792809573E-5</v>
          </cell>
          <cell r="F179">
            <v>2.2945522424013475E-4</v>
          </cell>
          <cell r="G179">
            <v>4.333206241249845E-4</v>
          </cell>
          <cell r="H179">
            <v>3.5788744416729819E-4</v>
          </cell>
          <cell r="I179">
            <v>1.1181933406792523E-4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5.8730995759391726E-5</v>
          </cell>
          <cell r="F180">
            <v>4.8272139351272065E-4</v>
          </cell>
          <cell r="G180">
            <v>8.6985223422826477E-4</v>
          </cell>
          <cell r="H180">
            <v>6.1942781865662424E-4</v>
          </cell>
          <cell r="I180">
            <v>1.822475431410747E-4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2.00264200883085E-6</v>
          </cell>
          <cell r="F181">
            <v>1.78313210089291E-5</v>
          </cell>
          <cell r="G181">
            <v>1.8767507849965299E-5</v>
          </cell>
          <cell r="H181">
            <v>1.5265863274653799E-5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1.9759805335326001E-6</v>
          </cell>
          <cell r="F182">
            <v>1.94568079525944E-5</v>
          </cell>
          <cell r="G182">
            <v>3.4757437428124402E-5</v>
          </cell>
          <cell r="H182">
            <v>3.2864154216114199E-5</v>
          </cell>
          <cell r="I182">
            <v>1.05154423763991E-5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6.00202640632905E-3</v>
          </cell>
          <cell r="F183">
            <v>6.6330115557127867E-2</v>
          </cell>
          <cell r="G183">
            <v>0.11915257082139569</v>
          </cell>
          <cell r="H183">
            <v>0.12237979028021606</v>
          </cell>
          <cell r="I183">
            <v>4.3554574038138401E-2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3.1988408676099105E-5</v>
          </cell>
          <cell r="F184">
            <v>3.7556945237714846E-4</v>
          </cell>
          <cell r="G184">
            <v>7.1306266765331359E-4</v>
          </cell>
          <cell r="H184">
            <v>8.9064399132950123E-4</v>
          </cell>
          <cell r="I184">
            <v>3.3310915245076458E-4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8.1328271088469399E-5</v>
          </cell>
          <cell r="F185">
            <v>8.9878205361961817E-4</v>
          </cell>
          <cell r="G185">
            <v>1.614533479964711E-3</v>
          </cell>
          <cell r="H185">
            <v>1.6582627409243379E-3</v>
          </cell>
          <cell r="I185">
            <v>5.9017037992057427E-4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2.54524922878007E-6</v>
          </cell>
          <cell r="F186">
            <v>3.04884644968403E-5</v>
          </cell>
          <cell r="G186">
            <v>3.3919567197923E-5</v>
          </cell>
          <cell r="H186">
            <v>5.9637630324277601E-5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2.5113639416734498E-6</v>
          </cell>
          <cell r="F187">
            <v>3.2450183746334902E-5</v>
          </cell>
          <cell r="G187">
            <v>6.05082652407771E-5</v>
          </cell>
          <cell r="H187">
            <v>9.1357717406545099E-5</v>
          </cell>
          <cell r="I187">
            <v>3.5608875297881601E-5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4.6039311537487701E-3</v>
          </cell>
          <cell r="F188">
            <v>3.4186164367679753E-2</v>
          </cell>
          <cell r="G188">
            <v>5.7187166386945869E-2</v>
          </cell>
          <cell r="H188">
            <v>4.7407862367602631E-2</v>
          </cell>
          <cell r="I188">
            <v>1.4260968287817321E-2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2.6397640849824956E-5</v>
          </cell>
          <cell r="F189">
            <v>2.0604064734012153E-4</v>
          </cell>
          <cell r="G189">
            <v>3.6064578978248218E-4</v>
          </cell>
          <cell r="H189">
            <v>3.497300529173777E-4</v>
          </cell>
          <cell r="I189">
            <v>1.109792430758738E-4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6.2809429109805931E-5</v>
          </cell>
          <cell r="F190">
            <v>4.6638696272414341E-4</v>
          </cell>
          <cell r="G190">
            <v>7.801796232871196E-4</v>
          </cell>
          <cell r="H190">
            <v>6.4676483448298421E-4</v>
          </cell>
          <cell r="I190">
            <v>1.9455618400842175E-4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1.84524942804718E-6</v>
          </cell>
          <cell r="F191">
            <v>1.3614335140196399E-5</v>
          </cell>
          <cell r="G191">
            <v>1.33273071687717E-5</v>
          </cell>
          <cell r="H191">
            <v>1.2070549854332801E-5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1.82068334393028E-6</v>
          </cell>
          <cell r="F192">
            <v>1.5149555270063701E-5</v>
          </cell>
          <cell r="G192">
            <v>2.5823835863179198E-5</v>
          </cell>
          <cell r="H192">
            <v>2.70069587759422E-5</v>
          </cell>
          <cell r="I192">
            <v>8.7954309622983402E-6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17.3630838998298</v>
          </cell>
          <cell r="F193">
            <v>17.347607748349773</v>
          </cell>
          <cell r="G193">
            <v>0.43232722268614565</v>
          </cell>
          <cell r="H193">
            <v>6.7036778815264403E-2</v>
          </cell>
          <cell r="I193">
            <v>1.537832705318434E-2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3.8495757197394842E-2</v>
          </cell>
          <cell r="F194">
            <v>3.8463418657458462E-2</v>
          </cell>
          <cell r="G194">
            <v>1.0804783526681093E-3</v>
          </cell>
          <cell r="H194">
            <v>1.7581232776325056E-4</v>
          </cell>
          <cell r="I194">
            <v>4.3734943770465172E-5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0.2368769972691645</v>
          </cell>
          <cell r="F195">
            <v>0.23666586286971053</v>
          </cell>
          <cell r="G195">
            <v>5.898052151243463E-3</v>
          </cell>
          <cell r="H195">
            <v>9.1455359911683971E-4</v>
          </cell>
          <cell r="I195">
            <v>2.0979982337222821E-4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8.3653636605631105E-4</v>
          </cell>
          <cell r="F196">
            <v>9.3594850479122299E-7</v>
          </cell>
          <cell r="G196">
            <v>2.2081766035002999E-5</v>
          </cell>
          <cell r="H196">
            <v>7.87197528590788E-7</v>
          </cell>
          <cell r="I196">
            <v>4.0046753132445801E-7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8.3653636605631105E-4</v>
          </cell>
          <cell r="F197">
            <v>8.3599732016849675E-4</v>
          </cell>
          <cell r="G197">
            <v>2.3641189250710941E-5</v>
          </cell>
          <cell r="H197">
            <v>4.0713184684863493E-6</v>
          </cell>
          <cell r="I197">
            <v>1.0896432890125517E-6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4.3254514011648801E-3</v>
          </cell>
          <cell r="F198">
            <v>2.0061324019813531E-2</v>
          </cell>
          <cell r="G198">
            <v>3.1752624511228636E-2</v>
          </cell>
          <cell r="H198">
            <v>2.9573127823375792E-2</v>
          </cell>
          <cell r="I198">
            <v>9.6460297835286399E-3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2.3570702929989938E-5</v>
          </cell>
          <cell r="F199">
            <v>1.1436453866234108E-4</v>
          </cell>
          <cell r="G199">
            <v>1.8911075740219254E-4</v>
          </cell>
          <cell r="H199">
            <v>2.0739500836502558E-4</v>
          </cell>
          <cell r="I199">
            <v>7.0948954732777061E-5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5.9010251039084363E-5</v>
          </cell>
          <cell r="F200">
            <v>2.7368791295789233E-4</v>
          </cell>
          <cell r="G200">
            <v>4.3318723753381507E-4</v>
          </cell>
          <cell r="H200">
            <v>4.0345331273363924E-4</v>
          </cell>
          <cell r="I200">
            <v>1.3159658640557481E-4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1.8514499715310201E-6</v>
          </cell>
          <cell r="F201">
            <v>8.2691152192814695E-6</v>
          </cell>
          <cell r="G201">
            <v>7.7956399723102098E-6</v>
          </cell>
          <cell r="H201">
            <v>9.2451552489546903E-6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1.8268013386429399E-6</v>
          </cell>
          <cell r="F202">
            <v>9.8812648774020308E-6</v>
          </cell>
          <cell r="G202">
            <v>1.5947002702054399E-5</v>
          </cell>
          <cell r="H202">
            <v>1.8825702642210901E-5</v>
          </cell>
          <cell r="I202">
            <v>6.5152542538328698E-6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1.7108949822226199E-2</v>
          </cell>
          <cell r="F203">
            <v>2.7747564268910098E-2</v>
          </cell>
          <cell r="G203">
            <v>0.47148469002980331</v>
          </cell>
          <cell r="H203">
            <v>0.13786348392823081</v>
          </cell>
          <cell r="I203">
            <v>1.798662804790644E-2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2.7190844168010599E-5</v>
          </cell>
          <cell r="F204">
            <v>4.5023892211523757E-5</v>
          </cell>
          <cell r="G204">
            <v>8.4502505404707759E-4</v>
          </cell>
          <cell r="H204">
            <v>2.5544834572108671E-4</v>
          </cell>
          <cell r="I204">
            <v>3.5885964716368062E-5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2.3340995664701496E-4</v>
          </cell>
          <cell r="F205">
            <v>3.7854794364133848E-4</v>
          </cell>
          <cell r="G205">
            <v>6.4322604369686778E-3</v>
          </cell>
          <cell r="H205">
            <v>1.8808115133455764E-3</v>
          </cell>
          <cell r="I205">
            <v>2.4538373871632238E-4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5.6831301392106205E-7</v>
          </cell>
          <cell r="F206">
            <v>4.2133605136001802E-7</v>
          </cell>
          <cell r="G206">
            <v>1.7385020777444602E-5</v>
          </cell>
          <cell r="H206">
            <v>4.5070504616846698E-7</v>
          </cell>
          <cell r="I206">
            <v>1.6431366270392299E-7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5.6831301392106205E-7</v>
          </cell>
          <cell r="F207">
            <v>9.8964906528108007E-7</v>
          </cell>
          <cell r="G207">
            <v>1.8299370966419101E-5</v>
          </cell>
          <cell r="H207">
            <v>5.5442068204772886E-6</v>
          </cell>
          <cell r="I207">
            <v>7.4222390988320642E-7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0.41619686027343528</v>
          </cell>
          <cell r="E208">
            <v>0.3607048608566914</v>
          </cell>
          <cell r="F208">
            <v>0.27746537076415045</v>
          </cell>
          <cell r="G208">
            <v>0.13873367437792758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0.46789347747310744</v>
          </cell>
          <cell r="E209">
            <v>0.37693359756758377</v>
          </cell>
          <cell r="F209">
            <v>0.26223095025558535</v>
          </cell>
          <cell r="G209">
            <v>0.11309697889148465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8699.7540435472292</v>
          </cell>
          <cell r="E211">
            <v>8092.0871234434399</v>
          </cell>
          <cell r="F211">
            <v>6527.3773674573804</v>
          </cell>
          <cell r="G211">
            <v>4519.9004027021101</v>
          </cell>
          <cell r="H211">
            <v>2870.1393637261199</v>
          </cell>
          <cell r="I211">
            <v>645.82768576150204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116.94272233287461</v>
          </cell>
          <cell r="E212">
            <v>108.77441969433285</v>
          </cell>
          <cell r="F212">
            <v>87.741478118066297</v>
          </cell>
          <cell r="G212">
            <v>60.756827735548477</v>
          </cell>
          <cell r="H212">
            <v>38.580620669135875</v>
          </cell>
          <cell r="I212">
            <v>8.6812624072870559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118.68695830214506</v>
          </cell>
          <cell r="E213">
            <v>110.39682296648625</v>
          </cell>
          <cell r="F213">
            <v>89.050168723838681</v>
          </cell>
          <cell r="G213">
            <v>61.663034143275759</v>
          </cell>
          <cell r="H213">
            <v>39.156062260929332</v>
          </cell>
          <cell r="I213">
            <v>8.8107460540450404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1.48087883321698E-2</v>
          </cell>
          <cell r="F214">
            <v>2.127576241882637E-2</v>
          </cell>
          <cell r="G214">
            <v>5.1496197787194982</v>
          </cell>
          <cell r="H214">
            <v>0.1160619190205799</v>
          </cell>
          <cell r="I214">
            <v>1.202991960654636E-2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1.5805972977916215E-5</v>
          </cell>
          <cell r="F215">
            <v>2.3107596914361839E-5</v>
          </cell>
          <cell r="G215">
            <v>6.2374726050308561E-3</v>
          </cell>
          <cell r="H215">
            <v>1.4980071125248357E-4</v>
          </cell>
          <cell r="I215">
            <v>1.6826288740237409E-5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2.0202985446343542E-4</v>
          </cell>
          <cell r="F216">
            <v>2.9025596751468453E-4</v>
          </cell>
          <cell r="G216">
            <v>7.0254021537783123E-2</v>
          </cell>
          <cell r="H216">
            <v>1.5833822513039563E-3</v>
          </cell>
          <cell r="I216">
            <v>1.6411895779735831E-4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3.16382851845387E-7</v>
          </cell>
          <cell r="F217">
            <v>1.63002384623593E-7</v>
          </cell>
          <cell r="G217">
            <v>1.3509418456784101E-4</v>
          </cell>
          <cell r="H217">
            <v>5.4717666253735502E-7</v>
          </cell>
          <cell r="I217">
            <v>1.22634263021552E-7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3.16382851845387E-7</v>
          </cell>
          <cell r="F218">
            <v>4.7938523646898005E-7</v>
          </cell>
          <cell r="G218">
            <v>1.35444641813201E-4</v>
          </cell>
          <cell r="H218">
            <v>3.2044721276547999E-6</v>
          </cell>
          <cell r="I218">
            <v>3.1005389566325501E-7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7.5868261750468412E-3</v>
          </cell>
          <cell r="E219">
            <v>0.1825231849349773</v>
          </cell>
          <cell r="F219">
            <v>0.4405405123117328</v>
          </cell>
          <cell r="G219">
            <v>0.88193389965390356</v>
          </cell>
          <cell r="H219">
            <v>1.6761999395321996</v>
          </cell>
          <cell r="I219">
            <v>2.2325909598430176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7.5868261750468412E-3</v>
          </cell>
          <cell r="E220">
            <v>0.1825231849349773</v>
          </cell>
          <cell r="F220">
            <v>0.44054051231173275</v>
          </cell>
          <cell r="G220">
            <v>0.88193389965390356</v>
          </cell>
          <cell r="H220">
            <v>1.6761999395321996</v>
          </cell>
          <cell r="I220">
            <v>2.2325909598430171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7.584508871924845E-3</v>
          </cell>
          <cell r="E221">
            <v>0.18254148870422049</v>
          </cell>
          <cell r="F221">
            <v>0.44058464520710466</v>
          </cell>
          <cell r="G221">
            <v>0.8820221018642701</v>
          </cell>
          <cell r="H221">
            <v>1.6763675762902306</v>
          </cell>
          <cell r="I221">
            <v>2.2328142412665448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7.584508871924845E-3</v>
          </cell>
          <cell r="E222">
            <v>0.18254148870422049</v>
          </cell>
          <cell r="F222">
            <v>0.44058464520710466</v>
          </cell>
          <cell r="G222">
            <v>0.8820221018642701</v>
          </cell>
          <cell r="H222">
            <v>1.6763675762902306</v>
          </cell>
          <cell r="I222">
            <v>2.2328142412665448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2.30581274556975E-3</v>
          </cell>
          <cell r="E223">
            <v>2.67630227575681</v>
          </cell>
          <cell r="F223">
            <v>6.9859889195264904</v>
          </cell>
          <cell r="G223">
            <v>11.119959250440701</v>
          </cell>
          <cell r="H223">
            <v>11.0785760010723</v>
          </cell>
          <cell r="I223">
            <v>19.621915554522801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2.30581274556975E-3</v>
          </cell>
          <cell r="E224">
            <v>2.6429109481822008</v>
          </cell>
          <cell r="F224">
            <v>9.3831487012822059</v>
          </cell>
          <cell r="G224">
            <v>18.596205683600978</v>
          </cell>
          <cell r="H224">
            <v>26.067745685850404</v>
          </cell>
          <cell r="I224">
            <v>25.443306727537006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1410.2288722559299</v>
          </cell>
          <cell r="E225">
            <v>1167.2112198193699</v>
          </cell>
          <cell r="F225">
            <v>838.70591402945399</v>
          </cell>
          <cell r="G225">
            <v>356.811083955002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1.5767178739226233</v>
          </cell>
          <cell r="E226">
            <v>1.337535053927831</v>
          </cell>
          <cell r="F226">
            <v>0.99614959299229477</v>
          </cell>
          <cell r="G226">
            <v>0.42379242844403275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19.239138775660635</v>
          </cell>
          <cell r="E227">
            <v>15.923754704220681</v>
          </cell>
          <cell r="F227">
            <v>11.442099782120776</v>
          </cell>
          <cell r="G227">
            <v>4.8678183349931992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9.6774679379386499E-7</v>
          </cell>
          <cell r="F229">
            <v>1.6591722835179401E-5</v>
          </cell>
          <cell r="G229">
            <v>1.5409520758579299E-5</v>
          </cell>
          <cell r="H229">
            <v>2.1943645978099001E-5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7.8793851121020805E-5</v>
          </cell>
          <cell r="F230">
            <v>1.3508964817038999E-3</v>
          </cell>
          <cell r="G230">
            <v>1.2546417020281001E-3</v>
          </cell>
          <cell r="H230">
            <v>1.7866495506251199E-3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1.0676673593634193E-6</v>
          </cell>
          <cell r="F231">
            <v>1.8304830375391551E-5</v>
          </cell>
          <cell r="G231">
            <v>1.700056506813145E-5</v>
          </cell>
          <cell r="H231">
            <v>2.4209343504405318E-5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3.93336240981613E-7</v>
          </cell>
          <cell r="E232">
            <v>2.43145681050088E-6</v>
          </cell>
          <cell r="F232">
            <v>2.9754235289440802E-6</v>
          </cell>
          <cell r="G232">
            <v>2.8708682395813801E-6</v>
          </cell>
          <cell r="H232">
            <v>4.7973446298221698E-6</v>
          </cell>
          <cell r="I232">
            <v>6.0108488279954103E-7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1.5951117415534308</v>
          </cell>
          <cell r="E233">
            <v>1.5951141730102414</v>
          </cell>
          <cell r="F233">
            <v>2.0163763510216981E-5</v>
          </cell>
          <cell r="G233">
            <v>1.7518356189905049E-5</v>
          </cell>
          <cell r="H233">
            <v>2.2635582812124966E-5</v>
          </cell>
          <cell r="I233">
            <v>2.5885864771190997E-6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6.6147412553998086E-2</v>
          </cell>
          <cell r="E234">
            <v>0.10239444766803105</v>
          </cell>
          <cell r="F234">
            <v>0.12907454063838494</v>
          </cell>
          <cell r="G234">
            <v>5.0579214255887095</v>
          </cell>
          <cell r="H234">
            <v>11.693288291615691</v>
          </cell>
          <cell r="I234">
            <v>10.850087548363385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6.6147412553998072E-2</v>
          </cell>
          <cell r="E235">
            <v>0.10239444766803105</v>
          </cell>
          <cell r="F235">
            <v>0.12907454063838492</v>
          </cell>
          <cell r="G235">
            <v>5.0579214255887086</v>
          </cell>
          <cell r="H235">
            <v>11.693288291615691</v>
          </cell>
          <cell r="I235">
            <v>10.850087548363385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6.6149796296937013E-2</v>
          </cell>
          <cell r="E236">
            <v>0.10240473776227353</v>
          </cell>
          <cell r="F236">
            <v>0.12908752382146646</v>
          </cell>
          <cell r="G236">
            <v>5.0584272683368603</v>
          </cell>
          <cell r="H236">
            <v>11.694457737604257</v>
          </cell>
          <cell r="I236">
            <v>10.85117266557063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6.6149796296937013E-2</v>
          </cell>
          <cell r="E237">
            <v>0.10240473776227353</v>
          </cell>
          <cell r="F237">
            <v>0.12908752382146646</v>
          </cell>
          <cell r="G237">
            <v>5.0584272683368603</v>
          </cell>
          <cell r="H237">
            <v>11.694457737604257</v>
          </cell>
          <cell r="I237">
            <v>10.85117266557063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9.5883345594452406E-3</v>
          </cell>
          <cell r="E238">
            <v>1.64949133577207E-2</v>
          </cell>
          <cell r="F238">
            <v>0.48352042997963302</v>
          </cell>
          <cell r="G238">
            <v>78.825336543620907</v>
          </cell>
          <cell r="H238">
            <v>75.673292767967396</v>
          </cell>
          <cell r="I238">
            <v>176.01867345883699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9.5883345594452406E-3</v>
          </cell>
          <cell r="E239">
            <v>2.5586657474134408E-2</v>
          </cell>
          <cell r="F239">
            <v>0.50108255703309701</v>
          </cell>
          <cell r="G239">
            <v>75.175546044916658</v>
          </cell>
          <cell r="H239">
            <v>248.6116285307765</v>
          </cell>
          <cell r="I239">
            <v>231.1029690929262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3.267504139327527</v>
          </cell>
          <cell r="E240">
            <v>3.9081288009829405</v>
          </cell>
          <cell r="F240">
            <v>16.933414766921441</v>
          </cell>
          <cell r="G240">
            <v>36.156892401302564</v>
          </cell>
          <cell r="H240">
            <v>70.044746549318006</v>
          </cell>
          <cell r="I240">
            <v>36.309458884341637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8.4471784139918529E-2</v>
          </cell>
          <cell r="E241">
            <v>0.10113494216276281</v>
          </cell>
          <cell r="F241">
            <v>0.44575795413623182</v>
          </cell>
          <cell r="G241">
            <v>0.97081559899660219</v>
          </cell>
          <cell r="H241">
            <v>1.9567341507661498</v>
          </cell>
          <cell r="I241">
            <v>1.0514681145900904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4.4275123839126358E-2</v>
          </cell>
          <cell r="E242">
            <v>5.2955674810066869E-2</v>
          </cell>
          <cell r="F242">
            <v>0.22945006459243084</v>
          </cell>
          <cell r="G242">
            <v>0.48993079134556361</v>
          </cell>
          <cell r="H242">
            <v>0.94911580690132857</v>
          </cell>
          <cell r="I242">
            <v>0.49199808786370791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1.83449317717563E-3</v>
          </cell>
          <cell r="F243">
            <v>0.11867889790804501</v>
          </cell>
          <cell r="G243">
            <v>0.25043877718310997</v>
          </cell>
          <cell r="H243">
            <v>0.27249079448896801</v>
          </cell>
          <cell r="I243">
            <v>0.28602820222297098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2.9121845931857137E-2</v>
          </cell>
          <cell r="E244">
            <v>3.4806993835692114E-2</v>
          </cell>
          <cell r="F244">
            <v>0.15348561057032042</v>
          </cell>
          <cell r="G244">
            <v>0.38855689298924101</v>
          </cell>
          <cell r="H244">
            <v>0.7959170900861261</v>
          </cell>
          <cell r="I244">
            <v>0.50675471049999121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15.709759425532001</v>
          </cell>
          <cell r="F245">
            <v>9.8363809947111491</v>
          </cell>
          <cell r="G245">
            <v>8.1141859087349193</v>
          </cell>
          <cell r="H245">
            <v>16.151569512857499</v>
          </cell>
          <cell r="I245">
            <v>16.151591445336098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1165.1933399352399</v>
          </cell>
          <cell r="F246">
            <v>729.56468101451401</v>
          </cell>
          <cell r="G246">
            <v>601.82941850072996</v>
          </cell>
          <cell r="H246">
            <v>1197.96240770538</v>
          </cell>
          <cell r="I246">
            <v>1197.96403443799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15.896225647138307</v>
          </cell>
          <cell r="F247">
            <v>9.9531334381243166</v>
          </cell>
          <cell r="G247">
            <v>8.2104968417561786</v>
          </cell>
          <cell r="H247">
            <v>16.34327977769961</v>
          </cell>
          <cell r="I247">
            <v>16.34330197050469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2.3872521931181098E-7</v>
          </cell>
          <cell r="E248">
            <v>4.1261678020881197E-6</v>
          </cell>
          <cell r="F248">
            <v>2.2612668090008801E-6</v>
          </cell>
          <cell r="G248">
            <v>2.10369574933725E-6</v>
          </cell>
          <cell r="H248">
            <v>12.5469839802949</v>
          </cell>
          <cell r="I248">
            <v>3.6046067160554598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17.176522157732922</v>
          </cell>
          <cell r="E249">
            <v>17.176526283900724</v>
          </cell>
          <cell r="F249">
            <v>15.301526369360072</v>
          </cell>
          <cell r="G249">
            <v>10.301528057023981</v>
          </cell>
          <cell r="H249">
            <v>16.151570383368202</v>
          </cell>
          <cell r="I249">
            <v>16.151591944606096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4.5608447453059975E-2</v>
          </cell>
          <cell r="E250">
            <v>6.8358533157241094E-2</v>
          </cell>
          <cell r="F250">
            <v>9.0483268501979228E-2</v>
          </cell>
          <cell r="G250">
            <v>8.060328876068347E-2</v>
          </cell>
          <cell r="H250">
            <v>0.70250811680889358</v>
          </cell>
          <cell r="I250">
            <v>1.187033927062511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4.5608447453059975E-2</v>
          </cell>
          <cell r="E251">
            <v>6.835853315724108E-2</v>
          </cell>
          <cell r="F251">
            <v>9.04832685019792E-2</v>
          </cell>
          <cell r="G251">
            <v>8.060328876068347E-2</v>
          </cell>
          <cell r="H251">
            <v>0.70250811680889358</v>
          </cell>
          <cell r="I251">
            <v>1.187033927062511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4.5608208573333663E-2</v>
          </cell>
          <cell r="E252">
            <v>6.8365419319640242E-2</v>
          </cell>
          <cell r="F252">
            <v>9.0492392171894503E-2</v>
          </cell>
          <cell r="G252">
            <v>8.0611349895673048E-2</v>
          </cell>
          <cell r="H252">
            <v>0.70257837464593553</v>
          </cell>
          <cell r="I252">
            <v>1.1871526423264096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4.5608208573333663E-2</v>
          </cell>
          <cell r="E253">
            <v>6.8365419319640242E-2</v>
          </cell>
          <cell r="F253">
            <v>9.0492392171894503E-2</v>
          </cell>
          <cell r="G253">
            <v>8.0611349895673048E-2</v>
          </cell>
          <cell r="H253">
            <v>0.70257837464593553</v>
          </cell>
          <cell r="I253">
            <v>1.1871526423264096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7.3905898008464798E-3</v>
          </cell>
          <cell r="E254">
            <v>1.9070389991419301E-2</v>
          </cell>
          <cell r="F254">
            <v>0.36677243905108903</v>
          </cell>
          <cell r="G254">
            <v>4.2689805668142101E-2</v>
          </cell>
          <cell r="H254">
            <v>3.8555229359858403E-2</v>
          </cell>
          <cell r="I254">
            <v>7.1161815130164001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7.3905898008464798E-3</v>
          </cell>
          <cell r="E255">
            <v>2.5993481111236828E-2</v>
          </cell>
          <cell r="F255">
            <v>0.38630120095957704</v>
          </cell>
          <cell r="G255">
            <v>0.37786835026375387</v>
          </cell>
          <cell r="H255">
            <v>6.9058931284396161</v>
          </cell>
          <cell r="I255">
            <v>8.0883754040878735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8.28716002217128</v>
          </cell>
          <cell r="E256">
            <v>12.02131961223723</v>
          </cell>
          <cell r="F256">
            <v>11.043197858862596</v>
          </cell>
          <cell r="G256">
            <v>7.4756427974718846</v>
          </cell>
          <cell r="H256">
            <v>1.9341092633885872E-2</v>
          </cell>
          <cell r="I256">
            <v>9.8841353053282198E-3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0.12383161681745621</v>
          </cell>
          <cell r="E257">
            <v>0.17987883259402615</v>
          </cell>
          <cell r="F257">
            <v>0.16525292185414811</v>
          </cell>
          <cell r="G257">
            <v>0.11189195688036467</v>
          </cell>
          <cell r="H257">
            <v>3.0946136578325169E-4</v>
          </cell>
          <cell r="I257">
            <v>1.6249206963685734E-4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0.1122921412218332</v>
          </cell>
          <cell r="E258">
            <v>0.16289050965091084</v>
          </cell>
          <cell r="F258">
            <v>0.14963682735586187</v>
          </cell>
          <cell r="G258">
            <v>0.10129597286547279</v>
          </cell>
          <cell r="H258">
            <v>2.6207442593341272E-4</v>
          </cell>
          <cell r="I258">
            <v>1.339313727009243E-4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2.5422839837389599E-5</v>
          </cell>
          <cell r="F259">
            <v>4.8380605049747101E-5</v>
          </cell>
          <cell r="G259">
            <v>5.1101817468424899E-5</v>
          </cell>
          <cell r="H259">
            <v>3.8646918249381597E-5</v>
          </cell>
          <cell r="I259">
            <v>2.12469462010292E-5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4.2720341230180557E-2</v>
          </cell>
          <cell r="E260">
            <v>6.1911357083684969E-2</v>
          </cell>
          <cell r="F260">
            <v>6.1959578414168777E-2</v>
          </cell>
          <cell r="G260">
            <v>5.3715457955178091E-2</v>
          </cell>
          <cell r="H260">
            <v>1.2226181256513036E-4</v>
          </cell>
          <cell r="I260">
            <v>6.6001129258350436E-5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0.1499169550219773</v>
          </cell>
          <cell r="E261">
            <v>0.82799367621232611</v>
          </cell>
          <cell r="F261">
            <v>3.1962873132824408</v>
          </cell>
          <cell r="G261">
            <v>10.203131127266749</v>
          </cell>
          <cell r="H261">
            <v>16.442041106098923</v>
          </cell>
          <cell r="I261">
            <v>15.808184151031973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0.1499169550219773</v>
          </cell>
          <cell r="E262">
            <v>0.827993676212326</v>
          </cell>
          <cell r="F262">
            <v>3.1962873132824408</v>
          </cell>
          <cell r="G262">
            <v>10.203131127266749</v>
          </cell>
          <cell r="H262">
            <v>16.44204110609892</v>
          </cell>
          <cell r="I262">
            <v>15.808184151031973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0.14992693196871351</v>
          </cell>
          <cell r="E263">
            <v>0.82807653348649479</v>
          </cell>
          <cell r="F263">
            <v>3.1966070484261473</v>
          </cell>
          <cell r="G263">
            <v>10.204151542364924</v>
          </cell>
          <cell r="H263">
            <v>16.443685474528451</v>
          </cell>
          <cell r="I263">
            <v>15.809765127506882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0.14992693196871351</v>
          </cell>
          <cell r="E264">
            <v>0.82807653348649479</v>
          </cell>
          <cell r="F264">
            <v>3.1966070484261473</v>
          </cell>
          <cell r="G264">
            <v>10.204151542364924</v>
          </cell>
          <cell r="H264">
            <v>16.443685474528451</v>
          </cell>
          <cell r="I264">
            <v>15.809765127506882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2.3452501290130798E-2</v>
          </cell>
          <cell r="E265">
            <v>9.1239928979472698</v>
          </cell>
          <cell r="F265">
            <v>39.2239014456283</v>
          </cell>
          <cell r="G265">
            <v>122.880540321176</v>
          </cell>
          <cell r="H265">
            <v>134.05953397411801</v>
          </cell>
          <cell r="I265">
            <v>269.15458194089598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2.3452501290130798E-2</v>
          </cell>
          <cell r="E266">
            <v>9.0252942175488542</v>
          </cell>
          <cell r="F266">
            <v>47.206062199636868</v>
          </cell>
          <cell r="G266">
            <v>157.33532466660279</v>
          </cell>
          <cell r="H266">
            <v>290.66006116684031</v>
          </cell>
          <cell r="I266">
            <v>330.12978454907733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7.7803274563175302</v>
          </cell>
          <cell r="E267">
            <v>0.13882327018546531</v>
          </cell>
          <cell r="F267">
            <v>0.15351051977150024</v>
          </cell>
          <cell r="G267">
            <v>0.14590840246364947</v>
          </cell>
          <cell r="H267">
            <v>5.4510910644010875E-2</v>
          </cell>
          <cell r="I267">
            <v>9.03862383847992E-3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7.6899468336963206E-2</v>
          </cell>
          <cell r="E268">
            <v>1.3739671450440911E-3</v>
          </cell>
          <cell r="F268">
            <v>1.5203709382978652E-3</v>
          </cell>
          <cell r="G268">
            <v>1.4471074442886304E-3</v>
          </cell>
          <cell r="H268">
            <v>5.4828174104712369E-4</v>
          </cell>
          <cell r="I268">
            <v>9.7111068803007846E-5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0.10542449127801552</v>
          </cell>
          <cell r="E269">
            <v>1.8810741217542733E-3</v>
          </cell>
          <cell r="F269">
            <v>2.0800883437872611E-3</v>
          </cell>
          <cell r="G269">
            <v>1.977078624168693E-3</v>
          </cell>
          <cell r="H269">
            <v>7.3863022552860371E-4</v>
          </cell>
          <cell r="I269">
            <v>1.2247457775718071E-4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1.17541669416644E-5</v>
          </cell>
          <cell r="F270">
            <v>1.9541092803881999E-5</v>
          </cell>
          <cell r="G270">
            <v>1.8948243796570499E-5</v>
          </cell>
          <cell r="H270">
            <v>1.1600008890635101E-5</v>
          </cell>
          <cell r="I270">
            <v>8.1176332020541398E-6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3.4219153971049E-2</v>
          </cell>
          <cell r="E271">
            <v>5.9184025248056049E-4</v>
          </cell>
          <cell r="F271">
            <v>6.1132935998854665E-4</v>
          </cell>
          <cell r="G271">
            <v>6.3015189383801296E-4</v>
          </cell>
          <cell r="H271">
            <v>2.2166235387816383E-4</v>
          </cell>
          <cell r="I271">
            <v>3.7769785071338983E-5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4722.2888373797396</v>
          </cell>
          <cell r="E272">
            <v>4315.5288986105697</v>
          </cell>
          <cell r="F272">
            <v>3637.3061357997099</v>
          </cell>
          <cell r="G272">
            <v>1099.77007235619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18.302990402260274</v>
          </cell>
          <cell r="E273">
            <v>17.107069396629356</v>
          </cell>
          <cell r="F273">
            <v>14.899759648973042</v>
          </cell>
          <cell r="G273">
            <v>4.7475662445661362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63.987653623031662</v>
          </cell>
          <cell r="E274">
            <v>58.476001336186535</v>
          </cell>
          <cell r="F274">
            <v>49.285990999996045</v>
          </cell>
          <cell r="G274">
            <v>14.902033500761366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1.6628838886844695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3.5787737143089373</v>
          </cell>
          <cell r="E276">
            <v>0.14984159509827499</v>
          </cell>
          <cell r="F276">
            <v>0.16781291187355896</v>
          </cell>
          <cell r="G276">
            <v>0.15650036525060415</v>
          </cell>
          <cell r="H276">
            <v>0.15050792510121136</v>
          </cell>
          <cell r="I276">
            <v>1.7378581816634781E-2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3.2771561459451204E-2</v>
          </cell>
          <cell r="E277">
            <v>1.3737958875517464E-3</v>
          </cell>
          <cell r="F277">
            <v>1.5390682367403756E-3</v>
          </cell>
          <cell r="G277">
            <v>1.4362057875059485E-3</v>
          </cell>
          <cell r="H277">
            <v>1.3839344239326228E-3</v>
          </cell>
          <cell r="I277">
            <v>1.6410032499890884E-4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4.8492868757573623E-2</v>
          </cell>
          <cell r="E278">
            <v>2.0303739173207981E-3</v>
          </cell>
          <cell r="F278">
            <v>2.2738876947636633E-3</v>
          </cell>
          <cell r="G278">
            <v>2.1206011551572418E-3</v>
          </cell>
          <cell r="H278">
            <v>2.0394027791492022E-3</v>
          </cell>
          <cell r="I278">
            <v>2.3548213843678566E-4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6.6833913257882201E-6</v>
          </cell>
          <cell r="F279">
            <v>9.0399839315351801E-6</v>
          </cell>
          <cell r="G279">
            <v>7.4423799567256597E-6</v>
          </cell>
          <cell r="H279">
            <v>5.4914889316929903E-6</v>
          </cell>
          <cell r="I279">
            <v>3.7445368901911699E-6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1.4719251628491602E-2</v>
          </cell>
          <cell r="E280">
            <v>6.1572048659189194E-4</v>
          </cell>
          <cell r="F280">
            <v>6.247171509576252E-4</v>
          </cell>
          <cell r="G280">
            <v>6.320705968278495E-4</v>
          </cell>
          <cell r="H280">
            <v>5.9585022541454313E-4</v>
          </cell>
          <cell r="I280">
            <v>6.444242107444707E-5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3846.5508792700898</v>
          </cell>
          <cell r="E281">
            <v>3569.7778949980798</v>
          </cell>
          <cell r="F281">
            <v>2524.5627114168301</v>
          </cell>
          <cell r="G281">
            <v>967.71719375524106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17.790612690181561</v>
          </cell>
          <cell r="E282">
            <v>17.235952847444374</v>
          </cell>
          <cell r="F282">
            <v>12.958891363340319</v>
          </cell>
          <cell r="G282">
            <v>5.4590518730699644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52.476819635335488</v>
          </cell>
          <cell r="E283">
            <v>48.700926261911121</v>
          </cell>
          <cell r="F283">
            <v>34.441510387678541</v>
          </cell>
          <cell r="G283">
            <v>13.202144525992367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0.70637196132274738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1.3628814161329006E-4</v>
          </cell>
          <cell r="F285">
            <v>1.4624549964289241E-4</v>
          </cell>
          <cell r="G285">
            <v>2.3295931127758279E-4</v>
          </cell>
          <cell r="H285">
            <v>2.6091110288599503E-4</v>
          </cell>
          <cell r="I285">
            <v>2.5358906440592826E-4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7.4825600255455546E-5</v>
          </cell>
          <cell r="F286">
            <v>8.0292438989213873E-5</v>
          </cell>
          <cell r="G286">
            <v>1.2790049152554316E-4</v>
          </cell>
          <cell r="H286">
            <v>1.366401621134263E-4</v>
          </cell>
          <cell r="I286">
            <v>1.2447325611848672E-4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8.6589679427741804E-4</v>
          </cell>
          <cell r="E287">
            <v>1.1957212473732876E-2</v>
          </cell>
          <cell r="F287">
            <v>1.2682586870048649E-3</v>
          </cell>
          <cell r="G287">
            <v>1.8425598470373655E-2</v>
          </cell>
          <cell r="H287">
            <v>9.1267161883504533E-3</v>
          </cell>
          <cell r="I287">
            <v>7.0843069834121046E-3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5.7605980826415707E-4</v>
          </cell>
          <cell r="E288">
            <v>7.9548389259719767E-3</v>
          </cell>
          <cell r="F288">
            <v>8.4374126442522104E-4</v>
          </cell>
          <cell r="G288">
            <v>1.2258096798768338E-2</v>
          </cell>
          <cell r="H288">
            <v>5.5738954838107733E-3</v>
          </cell>
          <cell r="I288">
            <v>3.9473530550108377E-3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2.082018368695218E-4</v>
          </cell>
          <cell r="F289">
            <v>2.0086840636235811E-4</v>
          </cell>
          <cell r="G289">
            <v>3.051824528038152E-4</v>
          </cell>
          <cell r="H289">
            <v>2.6173981338484123E-4</v>
          </cell>
          <cell r="I289">
            <v>2.5653850415895612E-4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1.1430801853806516E-4</v>
          </cell>
          <cell r="F290">
            <v>1.1028178167596762E-4</v>
          </cell>
          <cell r="G290">
            <v>1.6755280355404685E-4</v>
          </cell>
          <cell r="H290">
            <v>1.3707341770738412E-4</v>
          </cell>
          <cell r="I290">
            <v>1.2591924859442876E-4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2.457468043214996E-2</v>
          </cell>
          <cell r="F293">
            <v>0.27332159112072313</v>
          </cell>
          <cell r="G293">
            <v>1.6088097327009938</v>
          </cell>
          <cell r="H293">
            <v>5.093256485629114</v>
          </cell>
          <cell r="I293">
            <v>6.251254681694137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1.7538747641656766E-2</v>
          </cell>
          <cell r="F294">
            <v>0.19506737533852306</v>
          </cell>
          <cell r="G294">
            <v>1.1481942962875558</v>
          </cell>
          <cell r="H294">
            <v>3.3073739045041384</v>
          </cell>
          <cell r="I294">
            <v>3.7171162418820116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E295">
            <v>3.8958129195494183E-5</v>
          </cell>
          <cell r="F295">
            <v>1.8471203485158577E-4</v>
          </cell>
          <cell r="G295">
            <v>5.3192206838727283E-4</v>
          </cell>
          <cell r="H295">
            <v>4.3762654115205038E-2</v>
          </cell>
          <cell r="I295">
            <v>3.3446276635308803E-2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E296">
            <v>2.5917883728180843E-5</v>
          </cell>
          <cell r="F296">
            <v>1.2288436691751571E-4</v>
          </cell>
          <cell r="G296">
            <v>3.5387464967155804E-4</v>
          </cell>
          <cell r="H296">
            <v>2.6553609655103692E-2</v>
          </cell>
          <cell r="I296">
            <v>1.8445686887242661E-2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154.14235327067999</v>
          </cell>
          <cell r="E297">
            <v>103.04268266053199</v>
          </cell>
          <cell r="F297">
            <v>70.227608644497295</v>
          </cell>
          <cell r="G297">
            <v>33.434455753418597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1.6106938224692404</v>
          </cell>
          <cell r="E298">
            <v>1.0991754663012197</v>
          </cell>
          <cell r="F298">
            <v>0.77207373359698905</v>
          </cell>
          <cell r="G298">
            <v>0.38577890488323013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2.0886497733154452</v>
          </cell>
          <cell r="E299">
            <v>1.3962423124733367</v>
          </cell>
          <cell r="F299">
            <v>0.95159361306907009</v>
          </cell>
          <cell r="G299">
            <v>0.453041405872881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0.37186424157951292</v>
          </cell>
          <cell r="G300">
            <v>0.18592560355450397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2.3670553968850025E-2</v>
          </cell>
          <cell r="F301">
            <v>2.7651943779765834E-2</v>
          </cell>
          <cell r="G301">
            <v>3.4522709229321769E-2</v>
          </cell>
          <cell r="H301">
            <v>3.8166336050618564E-3</v>
          </cell>
          <cell r="I301">
            <v>3.0525744603138241E-3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1.7672511813234412E-2</v>
          </cell>
          <cell r="F302">
            <v>2.0645030266291969E-2</v>
          </cell>
          <cell r="G302">
            <v>2.5774765875058486E-2</v>
          </cell>
          <cell r="H302">
            <v>2.6697982282839101E-3</v>
          </cell>
          <cell r="I302">
            <v>1.9813970889485826E-3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2.632862124408099E-4</v>
          </cell>
          <cell r="F303">
            <v>0.12982193154989738</v>
          </cell>
          <cell r="G303">
            <v>1.0513796107832609</v>
          </cell>
          <cell r="H303">
            <v>3.5181978915374099</v>
          </cell>
          <cell r="I303">
            <v>4.3289958014114012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1.8790520797519104E-4</v>
          </cell>
          <cell r="F304">
            <v>9.2652846578924503E-2</v>
          </cell>
          <cell r="G304">
            <v>0.75036099533513489</v>
          </cell>
          <cell r="H304">
            <v>2.2846549960342344</v>
          </cell>
          <cell r="I304">
            <v>2.5745730965251319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7.4096042430879486E-2</v>
          </cell>
          <cell r="F305">
            <v>8.480184301914985E-2</v>
          </cell>
          <cell r="G305">
            <v>0.10529806568788351</v>
          </cell>
          <cell r="H305">
            <v>4.290359389626127E-3</v>
          </cell>
          <cell r="I305">
            <v>3.3938385829584737E-3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5.5320343870991003E-2</v>
          </cell>
          <cell r="F306">
            <v>6.3313329063281992E-2</v>
          </cell>
          <cell r="G306">
            <v>7.8615874906381042E-2</v>
          </cell>
          <cell r="H306">
            <v>2.9966254553205913E-3</v>
          </cell>
          <cell r="I306">
            <v>2.2000757663913416E-3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1.439235756494277</v>
          </cell>
          <cell r="E307">
            <v>1.5666603711197307</v>
          </cell>
          <cell r="F307">
            <v>3.0160871458591179</v>
          </cell>
          <cell r="G307">
            <v>4.2667288565982471</v>
          </cell>
          <cell r="H307">
            <v>5.4476924124598902</v>
          </cell>
          <cell r="I307">
            <v>5.895093030508737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8.1805988771592401E-3</v>
          </cell>
          <cell r="E308">
            <v>8.9048788671635022E-3</v>
          </cell>
          <cell r="F308">
            <v>1.7143403370501027E-2</v>
          </cell>
          <cell r="G308">
            <v>2.4252035940554684E-2</v>
          </cell>
          <cell r="H308">
            <v>3.0964618709190279E-2</v>
          </cell>
          <cell r="I308">
            <v>3.3507638486968715E-2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2.5518364476848861E-2</v>
          </cell>
          <cell r="E309">
            <v>2.7777666154605151E-2</v>
          </cell>
          <cell r="F309">
            <v>5.3476722444310523E-2</v>
          </cell>
          <cell r="G309">
            <v>7.5651220861671031E-2</v>
          </cell>
          <cell r="H309">
            <v>9.6590291001061826E-2</v>
          </cell>
          <cell r="I309">
            <v>0.10452292607284992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D310">
            <v>9.9428649383797504E-8</v>
          </cell>
          <cell r="E310">
            <v>3.59387154089409E-6</v>
          </cell>
          <cell r="F310">
            <v>4.9335235893013005E-4</v>
          </cell>
          <cell r="G310">
            <v>1.13595165252611E-3</v>
          </cell>
          <cell r="H310">
            <v>1.3337846369829299E-3</v>
          </cell>
          <cell r="I310">
            <v>2.4007649376832502E-3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5.8308915942257677E-4</v>
          </cell>
          <cell r="E311">
            <v>7.126822809459312E-4</v>
          </cell>
          <cell r="F311">
            <v>1.206024591626357E-3</v>
          </cell>
          <cell r="G311">
            <v>2.0334494093674363E-3</v>
          </cell>
          <cell r="H311">
            <v>3.0139012131647032E-3</v>
          </cell>
          <cell r="I311">
            <v>3.3291954508723512E-3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2.4149541829652187E-2</v>
          </cell>
          <cell r="E312">
            <v>5.3605247063665103E-2</v>
          </cell>
          <cell r="F312">
            <v>0.19845495533499591</v>
          </cell>
          <cell r="G312">
            <v>0.84227259339188287</v>
          </cell>
          <cell r="H312">
            <v>2.1270925229736477</v>
          </cell>
          <cell r="I312">
            <v>4.5762549689898036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3.544327221797889E-2</v>
          </cell>
          <cell r="E313">
            <v>7.8674178474750098E-2</v>
          </cell>
          <cell r="F313">
            <v>0.29126403534117962</v>
          </cell>
          <cell r="G313">
            <v>1.2361682478247464</v>
          </cell>
          <cell r="H313">
            <v>3.1218447064702946</v>
          </cell>
          <cell r="I313">
            <v>6.7163779648038293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1.1460532307630701E-3</v>
          </cell>
          <cell r="F314">
            <v>1.01103532366651E-2</v>
          </cell>
          <cell r="G314">
            <v>4.58325350470319E-2</v>
          </cell>
          <cell r="H314">
            <v>9.1282050461473696E-2</v>
          </cell>
          <cell r="I314">
            <v>0.36316966380940602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3.73805323076307E-3</v>
          </cell>
          <cell r="F315">
            <v>1.38484064674281E-2</v>
          </cell>
          <cell r="G315">
            <v>5.8719110108268385E-2</v>
          </cell>
          <cell r="H315">
            <v>0.18323183566085946</v>
          </cell>
          <cell r="I315">
            <v>0.42365962734254548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1.5633440852344215E-4</v>
          </cell>
          <cell r="E316">
            <v>3.6484037423165907E-4</v>
          </cell>
          <cell r="F316">
            <v>4.0028912040966625E-4</v>
          </cell>
          <cell r="G316">
            <v>6.7868565601486835E-3</v>
          </cell>
          <cell r="H316">
            <v>2.4630103015680457E-2</v>
          </cell>
          <cell r="I316">
            <v>5.9729080643318035E-2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4.1282600663986805E-4</v>
          </cell>
          <cell r="E317">
            <v>9.5088165181325928E-4</v>
          </cell>
          <cell r="F317">
            <v>1.0252574855887688E-3</v>
          </cell>
          <cell r="G317">
            <v>1.5176463460695974E-2</v>
          </cell>
          <cell r="H317">
            <v>5.0466454590086772E-2</v>
          </cell>
          <cell r="I317">
            <v>0.11155778544935741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1.2810820390134899E-6</v>
          </cell>
          <cell r="F318">
            <v>2.5197733762231902E-6</v>
          </cell>
          <cell r="G318">
            <v>1.5163985732827699E-4</v>
          </cell>
          <cell r="H318">
            <v>3.8833504841752901E-4</v>
          </cell>
          <cell r="I318">
            <v>1.1636235640098999E-3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3.3713942307692301E-6</v>
          </cell>
          <cell r="E319">
            <v>8.0238705005519492E-6</v>
          </cell>
          <cell r="F319">
            <v>1.0346877748194722E-5</v>
          </cell>
          <cell r="G319">
            <v>1.5192770090075724E-4</v>
          </cell>
          <cell r="H319">
            <v>5.4077497465231615E-4</v>
          </cell>
          <cell r="I319">
            <v>1.3850660141241664E-3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2.1558878262201164E-4</v>
          </cell>
          <cell r="E320">
            <v>3.203856343831522E-4</v>
          </cell>
          <cell r="F320">
            <v>3.1505074360425292E-4</v>
          </cell>
          <cell r="G320">
            <v>3.7354291714166631E-4</v>
          </cell>
          <cell r="H320">
            <v>3.3082414445788327E-2</v>
          </cell>
          <cell r="I320">
            <v>5.5466049468679848E-2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7.8344440119631651E-4</v>
          </cell>
          <cell r="E321">
            <v>1.1476873580114628E-3</v>
          </cell>
          <cell r="F321">
            <v>1.1224306870278083E-3</v>
          </cell>
          <cell r="G321">
            <v>1.168099803281379E-3</v>
          </cell>
          <cell r="H321">
            <v>9.3643544696739522E-2</v>
          </cell>
          <cell r="I321">
            <v>0.14483717340492538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3.6017344338484801E-7</v>
          </cell>
          <cell r="F322">
            <v>5.5324238169960999E-7</v>
          </cell>
          <cell r="G322">
            <v>7.1034421646986197E-6</v>
          </cell>
          <cell r="H322">
            <v>5.1192320498705398E-4</v>
          </cell>
          <cell r="I322">
            <v>9.1243199404352805E-4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4.7497864047342506E-6</v>
          </cell>
          <cell r="E323">
            <v>7.0311348653179483E-6</v>
          </cell>
          <cell r="F323">
            <v>7.287959992788459E-6</v>
          </cell>
          <cell r="G323">
            <v>7.9119114134961803E-6</v>
          </cell>
          <cell r="H323">
            <v>7.1890903840277813E-4</v>
          </cell>
          <cell r="I323">
            <v>1.20526825453691E-3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5.5881075002987418E-5</v>
          </cell>
          <cell r="E324">
            <v>1.0577798922087317E-4</v>
          </cell>
          <cell r="F324">
            <v>9.4806228414210994E-5</v>
          </cell>
          <cell r="G324">
            <v>1.0543992060961712E-4</v>
          </cell>
          <cell r="H324">
            <v>4.7602689252307785E-4</v>
          </cell>
          <cell r="I324">
            <v>1.318584860656846E-3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3.0541045340703972E-4</v>
          </cell>
          <cell r="E325">
            <v>5.7242881869322339E-4</v>
          </cell>
          <cell r="F325">
            <v>5.0972108866254246E-4</v>
          </cell>
          <cell r="G325">
            <v>5.2653439763469345E-4</v>
          </cell>
          <cell r="H325">
            <v>2.0135398452164363E-3</v>
          </cell>
          <cell r="I325">
            <v>5.0771194074969708E-3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E326">
            <v>1.71535986937669E-7</v>
          </cell>
          <cell r="F326">
            <v>1.8617606459492699E-7</v>
          </cell>
          <cell r="G326">
            <v>1.06999188838842E-6</v>
          </cell>
          <cell r="H326">
            <v>8.0185958070077092E-6</v>
          </cell>
          <cell r="I326">
            <v>2.5840198661494298E-5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1.1808399940940302E-6</v>
          </cell>
          <cell r="E327">
            <v>2.1760353057220292E-6</v>
          </cell>
          <cell r="F327">
            <v>1.961694322483645E-6</v>
          </cell>
          <cell r="G327">
            <v>2.0689059078348502E-6</v>
          </cell>
          <cell r="H327">
            <v>1.0288018178445999E-5</v>
          </cell>
          <cell r="I327">
            <v>2.8586738094449601E-5</v>
          </cell>
        </row>
        <row r="328">
          <cell r="A328" t="str">
            <v>T_B_c-BEVELC-S4</v>
          </cell>
          <cell r="B328" t="str">
            <v>VAR_fout</v>
          </cell>
          <cell r="C328" t="str">
            <v>TPBSc</v>
          </cell>
          <cell r="E328">
            <v>3.0975946512727967E-6</v>
          </cell>
          <cell r="F328">
            <v>1.0605831679808005E-5</v>
          </cell>
          <cell r="G328">
            <v>5.4359072492879229E-6</v>
          </cell>
          <cell r="H328">
            <v>1.0821781744398307E-5</v>
          </cell>
          <cell r="I328">
            <v>4.3362310660597716E-6</v>
          </cell>
        </row>
        <row r="329">
          <cell r="A329" t="str">
            <v>T_B_c-BEVELC-S4</v>
          </cell>
          <cell r="B329" t="str">
            <v>VAR_fin</v>
          </cell>
          <cell r="C329" t="str">
            <v>T-ELC-Bus_c_BatSTGout_S4</v>
          </cell>
          <cell r="E329">
            <v>2.4499640301209064E-5</v>
          </cell>
          <cell r="F329">
            <v>8.1835440488161969E-5</v>
          </cell>
          <cell r="G329">
            <v>3.7690979591767654E-5</v>
          </cell>
          <cell r="H329">
            <v>6.8462340009416234E-5</v>
          </cell>
          <cell r="I329">
            <v>2.4857206921089305E-5</v>
          </cell>
        </row>
        <row r="330">
          <cell r="A330" t="str">
            <v>T_B_c-BEVELC-S4</v>
          </cell>
          <cell r="B330" t="str">
            <v>VAR_ncap</v>
          </cell>
          <cell r="C330" t="str">
            <v>-</v>
          </cell>
          <cell r="E330">
            <v>8.0126105484623994E-8</v>
          </cell>
          <cell r="F330">
            <v>8.2678572273427203E-8</v>
          </cell>
          <cell r="G330">
            <v>9.2669482034361502E-8</v>
          </cell>
          <cell r="H330">
            <v>1.82582892213107E-7</v>
          </cell>
          <cell r="I330">
            <v>7.5000325305857904E-8</v>
          </cell>
        </row>
        <row r="331">
          <cell r="A331" t="str">
            <v>T_B_c-BEVELC-S4</v>
          </cell>
          <cell r="B331" t="str">
            <v>VAR_cap</v>
          </cell>
          <cell r="C331" t="str">
            <v>-</v>
          </cell>
          <cell r="E331">
            <v>8.0126105484623994E-8</v>
          </cell>
          <cell r="F331">
            <v>1.62804677758051E-7</v>
          </cell>
          <cell r="G331">
            <v>6.9838765748190014E-8</v>
          </cell>
          <cell r="H331">
            <v>2.1183554822292218E-7</v>
          </cell>
          <cell r="I331">
            <v>8.2266004832292302E-8</v>
          </cell>
        </row>
        <row r="332">
          <cell r="A332" t="str">
            <v>T_C-BAT-ELC-S1</v>
          </cell>
          <cell r="B332" t="str">
            <v>VAR_fout</v>
          </cell>
          <cell r="C332" t="str">
            <v>TPCAR</v>
          </cell>
          <cell r="D332">
            <v>1.3744840349197511E-2</v>
          </cell>
          <cell r="E332">
            <v>0.33067808796433412</v>
          </cell>
          <cell r="F332">
            <v>0.79811940912698598</v>
          </cell>
          <cell r="G332">
            <v>1.5939377471362397</v>
          </cell>
          <cell r="H332">
            <v>2.3253637884019072</v>
          </cell>
          <cell r="I332">
            <v>2.4036085096078148</v>
          </cell>
        </row>
        <row r="333">
          <cell r="A333" t="str">
            <v>T_C-BAT-ELC-S1</v>
          </cell>
          <cell r="B333" t="str">
            <v>VAR_fin</v>
          </cell>
          <cell r="C333" t="str">
            <v>T-ELC-car-BatSTGOut_S1</v>
          </cell>
          <cell r="D333">
            <v>7.5868261750468282E-3</v>
          </cell>
          <cell r="E333">
            <v>0.18252646880898318</v>
          </cell>
          <cell r="F333">
            <v>0.44054300160213017</v>
          </cell>
          <cell r="G333">
            <v>0.87981586647344889</v>
          </cell>
          <cell r="H333">
            <v>1.2097398782944411</v>
          </cell>
          <cell r="I333">
            <v>1.1355316011135039</v>
          </cell>
        </row>
        <row r="334">
          <cell r="A334" t="str">
            <v>T_C-BAT-ELC-S1</v>
          </cell>
          <cell r="B334" t="str">
            <v>VAR_ncap</v>
          </cell>
          <cell r="C334" t="str">
            <v>-</v>
          </cell>
          <cell r="D334">
            <v>2.8656899702955401E-5</v>
          </cell>
          <cell r="E334">
            <v>3.36059021332294E-2</v>
          </cell>
          <cell r="F334">
            <v>8.9106379890687898E-2</v>
          </cell>
          <cell r="G334">
            <v>0.14566674638018201</v>
          </cell>
          <cell r="H334">
            <v>0.15338720120266799</v>
          </cell>
          <cell r="I334">
            <v>0.28802276599637699</v>
          </cell>
        </row>
        <row r="335">
          <cell r="A335" t="str">
            <v>T_C-BAT-ELC-S1</v>
          </cell>
          <cell r="B335" t="str">
            <v>VAR_cap</v>
          </cell>
          <cell r="C335" t="str">
            <v>-</v>
          </cell>
          <cell r="D335">
            <v>1.5004176558653854E-3</v>
          </cell>
          <cell r="E335">
            <v>3.5327510198109778E-2</v>
          </cell>
          <cell r="F335">
            <v>0.12127946934460108</v>
          </cell>
          <cell r="G335">
            <v>0.24222832510224895</v>
          </cell>
          <cell r="H335">
            <v>0.35339414845675898</v>
          </cell>
          <cell r="I335">
            <v>0.365288203753735</v>
          </cell>
        </row>
        <row r="336">
          <cell r="A336" t="str">
            <v>D-TNGA</v>
          </cell>
          <cell r="B336" t="str">
            <v>VAR_fout</v>
          </cell>
          <cell r="C336" t="str">
            <v>CO2</v>
          </cell>
          <cell r="D336">
            <v>16.137632504936899</v>
          </cell>
          <cell r="E336">
            <v>15.246085569468599</v>
          </cell>
          <cell r="F336">
            <v>340.58037261743601</v>
          </cell>
          <cell r="G336">
            <v>410.00825021156101</v>
          </cell>
          <cell r="H336">
            <v>87.6733939761626</v>
          </cell>
          <cell r="I336">
            <v>123.530624626378</v>
          </cell>
        </row>
        <row r="337">
          <cell r="A337" t="str">
            <v>D-TNGA</v>
          </cell>
          <cell r="B337" t="str">
            <v>VAR_fout</v>
          </cell>
          <cell r="C337" t="str">
            <v>TNGA</v>
          </cell>
          <cell r="D337">
            <v>0.30826825490370358</v>
          </cell>
          <cell r="E337">
            <v>0.32166717953374646</v>
          </cell>
          <cell r="F337">
            <v>6.0239387911311058</v>
          </cell>
          <cell r="G337">
            <v>7.2468322469988271</v>
          </cell>
          <cell r="H337">
            <v>1.5615885637168987</v>
          </cell>
          <cell r="I337">
            <v>2.2004555088830635</v>
          </cell>
        </row>
        <row r="338">
          <cell r="A338" t="str">
            <v>D-TNGA</v>
          </cell>
          <cell r="B338" t="str">
            <v>VAR_fin</v>
          </cell>
          <cell r="C338" t="str">
            <v>NGA</v>
          </cell>
          <cell r="D338">
            <v>0.28612823590313613</v>
          </cell>
          <cell r="E338">
            <v>0.27032066612532946</v>
          </cell>
          <cell r="F338">
            <v>6.0386590889616176</v>
          </cell>
          <cell r="G338">
            <v>7.2696498264461296</v>
          </cell>
          <cell r="H338">
            <v>1.5544928009957921</v>
          </cell>
          <cell r="I338">
            <v>2.1902593018861438</v>
          </cell>
        </row>
        <row r="339">
          <cell r="A339" t="str">
            <v>D-TNGA</v>
          </cell>
          <cell r="B339" t="str">
            <v>VAR_fin</v>
          </cell>
          <cell r="C339" t="str">
            <v>BNGA</v>
          </cell>
          <cell r="D339">
            <v>2.3123330818442159E-2</v>
          </cell>
          <cell r="E339">
            <v>4.8567843439258546E-2</v>
          </cell>
          <cell r="F339">
            <v>3.0670129551847143E-3</v>
          </cell>
          <cell r="G339">
            <v>1.8567456931288439E-4</v>
          </cell>
          <cell r="H339">
            <v>1.8231565178580044E-4</v>
          </cell>
          <cell r="I339">
            <v>2.9670993476045853E-4</v>
          </cell>
        </row>
        <row r="340">
          <cell r="A340" t="str">
            <v>D-TNGA</v>
          </cell>
          <cell r="B340" t="str">
            <v>VAR_fin</v>
          </cell>
          <cell r="C340" t="str">
            <v>H2</v>
          </cell>
          <cell r="E340">
            <v>3.8046507253290964E-3</v>
          </cell>
          <cell r="F340">
            <v>1.4278793690899829E-3</v>
          </cell>
          <cell r="G340">
            <v>1.1271271192267649E-4</v>
          </cell>
          <cell r="H340">
            <v>1.1894632634667009E-2</v>
          </cell>
          <cell r="I340">
            <v>1.6918493900701624E-2</v>
          </cell>
        </row>
        <row r="341">
          <cell r="A341" t="str">
            <v>D-TNGA</v>
          </cell>
          <cell r="B341" t="str">
            <v>VAR_ncap</v>
          </cell>
          <cell r="C341" t="str">
            <v>-</v>
          </cell>
          <cell r="D341">
            <v>7.8366736947153801E-8</v>
          </cell>
          <cell r="E341">
            <v>3.8062630495957599E-8</v>
          </cell>
          <cell r="F341">
            <v>6.7183248434466095E-8</v>
          </cell>
          <cell r="G341">
            <v>5.29278284104955E-8</v>
          </cell>
          <cell r="H341">
            <v>8.3794063939533901E-8</v>
          </cell>
          <cell r="I341">
            <v>1.2729363632470699E-7</v>
          </cell>
        </row>
        <row r="342">
          <cell r="A342" t="str">
            <v>D-TNGA</v>
          </cell>
          <cell r="B342" t="str">
            <v>VAR_cap</v>
          </cell>
          <cell r="C342" t="str">
            <v>-</v>
          </cell>
          <cell r="D342">
            <v>0.95961777144838101</v>
          </cell>
          <cell r="E342">
            <v>0.9596178095110115</v>
          </cell>
          <cell r="F342">
            <v>0.95961787669425991</v>
          </cell>
          <cell r="G342">
            <v>0.95961792962208836</v>
          </cell>
          <cell r="H342">
            <v>0.9596180939472988</v>
          </cell>
          <cell r="I342">
            <v>0.48125387759487914</v>
          </cell>
        </row>
        <row r="343">
          <cell r="A343" t="str">
            <v>T_C-BAT-ELC-S2</v>
          </cell>
          <cell r="B343" t="str">
            <v>VAR_fout</v>
          </cell>
          <cell r="C343" t="str">
            <v>TPCAR</v>
          </cell>
          <cell r="D343">
            <v>9.6826467870879951E-2</v>
          </cell>
          <cell r="E343">
            <v>0.14989198993900982</v>
          </cell>
          <cell r="F343">
            <v>0.18894544697876672</v>
          </cell>
          <cell r="G343">
            <v>7.4017305248939822</v>
          </cell>
          <cell r="H343">
            <v>17.948283420125978</v>
          </cell>
          <cell r="I343">
            <v>17.701200459592329</v>
          </cell>
        </row>
        <row r="344">
          <cell r="A344" t="str">
            <v>T_C-BAT-ELC-S2</v>
          </cell>
          <cell r="B344" t="str">
            <v>VAR_fin</v>
          </cell>
          <cell r="C344" t="str">
            <v>T-ELC-car-BatSTGOut_S2</v>
          </cell>
          <cell r="D344">
            <v>6.6147412553998045E-2</v>
          </cell>
          <cell r="E344">
            <v>0.10239934921779069</v>
          </cell>
          <cell r="F344">
            <v>0.12907888417628452</v>
          </cell>
          <cell r="G344">
            <v>5.0565236284006714</v>
          </cell>
          <cell r="H344">
            <v>11.548661726386838</v>
          </cell>
          <cell r="I344">
            <v>10.305552698020476</v>
          </cell>
        </row>
        <row r="345">
          <cell r="A345" t="str">
            <v>T_C-BAT-ELC-S2</v>
          </cell>
          <cell r="B345" t="str">
            <v>VAR_ncap</v>
          </cell>
          <cell r="C345" t="str">
            <v>-</v>
          </cell>
          <cell r="D345">
            <v>6.6743209208577905E-5</v>
          </cell>
          <cell r="E345">
            <v>1.1606225641007101E-4</v>
          </cell>
          <cell r="F345">
            <v>3.45833625105396E-3</v>
          </cell>
          <cell r="G345">
            <v>0.57974316884882404</v>
          </cell>
          <cell r="H345">
            <v>0.58981411656490901</v>
          </cell>
          <cell r="I345">
            <v>1.4587652808573499</v>
          </cell>
        </row>
        <row r="346">
          <cell r="A346" t="str">
            <v>T_C-BAT-ELC-S2</v>
          </cell>
          <cell r="B346" t="str">
            <v>VAR_cap</v>
          </cell>
          <cell r="C346" t="str">
            <v>-</v>
          </cell>
          <cell r="D346">
            <v>7.3538922225831974E-3</v>
          </cell>
          <cell r="E346">
            <v>1.1371787626710117E-2</v>
          </cell>
          <cell r="F346">
            <v>1.433911339274477E-2</v>
          </cell>
          <cell r="G346">
            <v>0.56159128547844217</v>
          </cell>
          <cell r="H346">
            <v>1.8930970787094905</v>
          </cell>
          <cell r="I346">
            <v>1.867051306082822</v>
          </cell>
        </row>
        <row r="347">
          <cell r="A347" t="str">
            <v>TFLGV-BeVELCExt</v>
          </cell>
          <cell r="B347" t="str">
            <v>VAR_fout</v>
          </cell>
          <cell r="C347" t="str">
            <v>TFLGV</v>
          </cell>
          <cell r="D347">
            <v>2.7927004563944823E-2</v>
          </cell>
          <cell r="E347">
            <v>2.424169592766395E-2</v>
          </cell>
          <cell r="F347">
            <v>1.8620534920297444E-2</v>
          </cell>
          <cell r="G347">
            <v>9.3101005588379082E-3</v>
          </cell>
        </row>
        <row r="348">
          <cell r="A348" t="str">
            <v>TFLGV-BeVELCExt</v>
          </cell>
          <cell r="B348" t="str">
            <v>VAR_fin</v>
          </cell>
          <cell r="C348" t="str">
            <v>TELC</v>
          </cell>
          <cell r="D348">
            <v>4.0519556812684446E-2</v>
          </cell>
          <cell r="E348">
            <v>3.484772556398355E-2</v>
          </cell>
          <cell r="F348">
            <v>2.6401553205922162E-2</v>
          </cell>
          <cell r="G348">
            <v>1.3200539958103327E-2</v>
          </cell>
        </row>
        <row r="349">
          <cell r="A349" t="str">
            <v>TFLGV-BeVELCExt</v>
          </cell>
          <cell r="B349" t="str">
            <v>VAR_cap</v>
          </cell>
          <cell r="C349" t="str">
            <v>-</v>
          </cell>
          <cell r="D349">
            <v>1.9499999999999999E-3</v>
          </cell>
          <cell r="E349">
            <v>1.6900000000000001E-3</v>
          </cell>
          <cell r="F349">
            <v>1.2999999999999999E-3</v>
          </cell>
          <cell r="G349">
            <v>6.4999999999999997E-4</v>
          </cell>
        </row>
        <row r="350">
          <cell r="A350" t="str">
            <v>T_C-BAT-ELC-S3</v>
          </cell>
          <cell r="B350" t="str">
            <v>VAR_fout</v>
          </cell>
          <cell r="C350" t="str">
            <v>TPCAR</v>
          </cell>
          <cell r="D350">
            <v>6.0999142335919236E-2</v>
          </cell>
          <cell r="E350">
            <v>9.1433926460453466E-2</v>
          </cell>
          <cell r="F350">
            <v>0.12102411978471167</v>
          </cell>
          <cell r="G350">
            <v>0.10444254546795984</v>
          </cell>
          <cell r="H350">
            <v>0.65908445637614232</v>
          </cell>
          <cell r="I350">
            <v>0.82623796030744634</v>
          </cell>
        </row>
        <row r="351">
          <cell r="A351" t="str">
            <v>T_C-BAT-ELC-S3</v>
          </cell>
          <cell r="B351" t="str">
            <v>VAR_fin</v>
          </cell>
          <cell r="C351" t="str">
            <v>T-ELC-car-BatSTGOut_S3</v>
          </cell>
          <cell r="D351">
            <v>4.5608447453059912E-2</v>
          </cell>
          <cell r="E351">
            <v>6.8364230556450883E-2</v>
          </cell>
          <cell r="F351">
            <v>9.0488521582107351E-2</v>
          </cell>
          <cell r="G351">
            <v>7.8090644629183983E-2</v>
          </cell>
          <cell r="H351">
            <v>0.46773691596041239</v>
          </cell>
          <cell r="I351">
            <v>0.52172162097970431</v>
          </cell>
        </row>
        <row r="352">
          <cell r="A352" t="str">
            <v>T_C-BAT-ELC-S3</v>
          </cell>
          <cell r="B352" t="str">
            <v>VAR_ncap</v>
          </cell>
          <cell r="C352" t="str">
            <v>-</v>
          </cell>
          <cell r="D352">
            <v>4.4655317483109503E-5</v>
          </cell>
          <cell r="E352">
            <v>1.16454757554824E-4</v>
          </cell>
          <cell r="F352">
            <v>2.2761062554096999E-3</v>
          </cell>
          <cell r="G352">
            <v>2.7229535262986501E-4</v>
          </cell>
          <cell r="H352">
            <v>2.60359928815835E-4</v>
          </cell>
          <cell r="I352">
            <v>5.1040166867434199E-2</v>
          </cell>
        </row>
        <row r="353">
          <cell r="A353" t="str">
            <v>T_C-BAT-ELC-S3</v>
          </cell>
          <cell r="B353" t="str">
            <v>VAR_cap</v>
          </cell>
          <cell r="C353" t="str">
            <v>-</v>
          </cell>
          <cell r="D353">
            <v>4.2658766151559991E-3</v>
          </cell>
          <cell r="E353">
            <v>6.2870247971230199E-3</v>
          </cell>
          <cell r="F353">
            <v>8.3336418324059507E-3</v>
          </cell>
          <cell r="G353">
            <v>7.1868412888617499E-3</v>
          </cell>
          <cell r="H353">
            <v>4.5331193460925887E-2</v>
          </cell>
          <cell r="I353">
            <v>5.6818018539213463E-2</v>
          </cell>
        </row>
        <row r="354">
          <cell r="A354" t="str">
            <v>T_C-BAT-ELC-S4</v>
          </cell>
          <cell r="B354" t="str">
            <v>VAR_fout</v>
          </cell>
          <cell r="C354" t="str">
            <v>TPCAR</v>
          </cell>
          <cell r="D354">
            <v>0.19413839753348658</v>
          </cell>
          <cell r="E354">
            <v>1.0722371612205492</v>
          </cell>
          <cell r="F354">
            <v>4.1391127767992515</v>
          </cell>
          <cell r="G354">
            <v>13.211021352749736</v>
          </cell>
          <cell r="H354">
            <v>22.505539623156874</v>
          </cell>
          <cell r="I354">
            <v>23.152582115302856</v>
          </cell>
        </row>
        <row r="355">
          <cell r="A355" t="str">
            <v>T_C-BAT-ELC-S4</v>
          </cell>
          <cell r="B355" t="str">
            <v>VAR_fin</v>
          </cell>
          <cell r="C355" t="str">
            <v>T-ELC-car-BatSTGOut_S4</v>
          </cell>
          <cell r="D355">
            <v>0.14991695502197736</v>
          </cell>
          <cell r="E355">
            <v>0.82799967607575808</v>
          </cell>
          <cell r="F355">
            <v>3.1962929120359753</v>
          </cell>
          <cell r="G355">
            <v>10.201774193551499</v>
          </cell>
          <cell r="H355">
            <v>16.293049602469004</v>
          </cell>
          <cell r="I355">
            <v>15.231942236472667</v>
          </cell>
        </row>
        <row r="356">
          <cell r="A356" t="str">
            <v>T_C-BAT-ELC-S4</v>
          </cell>
          <cell r="B356" t="str">
            <v>VAR_ncap</v>
          </cell>
          <cell r="C356" t="str">
            <v>-</v>
          </cell>
          <cell r="D356">
            <v>1.4536812891348299E-4</v>
          </cell>
          <cell r="E356">
            <v>5.71116787091926E-2</v>
          </cell>
          <cell r="F356">
            <v>0.249206919371951</v>
          </cell>
          <cell r="G356">
            <v>0.80074362891739903</v>
          </cell>
          <cell r="H356">
            <v>0.92066622014376398</v>
          </cell>
          <cell r="I356">
            <v>1.9533411224180299</v>
          </cell>
        </row>
        <row r="357">
          <cell r="A357" t="str">
            <v>T_C-BAT-ELC-S4</v>
          </cell>
          <cell r="B357" t="str">
            <v>VAR_cap</v>
          </cell>
          <cell r="C357" t="str">
            <v>-</v>
          </cell>
          <cell r="D357">
            <v>1.5348237061703482E-2</v>
          </cell>
          <cell r="E357">
            <v>8.4428155831380192E-2</v>
          </cell>
          <cell r="F357">
            <v>0.32593782149776979</v>
          </cell>
          <cell r="G357">
            <v>1.0402486622940668</v>
          </cell>
          <cell r="H357">
            <v>1.95939694440067</v>
          </cell>
          <cell r="I357">
            <v>2.3520445068426112</v>
          </cell>
        </row>
        <row r="358">
          <cell r="A358" t="str">
            <v>T_B_c-ICENGA-S1</v>
          </cell>
          <cell r="B358" t="str">
            <v>VAR_fout</v>
          </cell>
          <cell r="C358" t="str">
            <v>CO2_T</v>
          </cell>
          <cell r="E358">
            <v>5.1702049943024202E-3</v>
          </cell>
          <cell r="F358">
            <v>5.3582320363544572E-2</v>
          </cell>
          <cell r="G358">
            <v>2.6153929926292473E-2</v>
          </cell>
          <cell r="H358">
            <v>7.8154361591558502E-2</v>
          </cell>
          <cell r="I358">
            <v>1.2856004465269551E-2</v>
          </cell>
        </row>
        <row r="359">
          <cell r="A359" t="str">
            <v>T_B_c-ICENGA-S1</v>
          </cell>
          <cell r="B359" t="str">
            <v>VAR_fout</v>
          </cell>
          <cell r="C359" t="str">
            <v>TPBSc</v>
          </cell>
          <cell r="E359">
            <v>1.1022209665001536E-5</v>
          </cell>
          <cell r="F359">
            <v>1.1975000557989802E-4</v>
          </cell>
          <cell r="G359">
            <v>6.0349596054566369E-5</v>
          </cell>
          <cell r="H359">
            <v>2.0881866651922945E-4</v>
          </cell>
          <cell r="I359">
            <v>3.535939248501729E-5</v>
          </cell>
        </row>
        <row r="360">
          <cell r="A360" t="str">
            <v>T_B_c-ICENGA-S1</v>
          </cell>
          <cell r="B360" t="str">
            <v>VAR_fin</v>
          </cell>
          <cell r="C360" t="str">
            <v>TNGA</v>
          </cell>
          <cell r="E360">
            <v>9.1670301317418805E-5</v>
          </cell>
          <cell r="F360">
            <v>9.5004114119759864E-4</v>
          </cell>
          <cell r="G360">
            <v>4.637221618136963E-4</v>
          </cell>
          <cell r="H360">
            <v>1.3857156310560018E-3</v>
          </cell>
          <cell r="I360">
            <v>2.2794334158279334E-4</v>
          </cell>
        </row>
        <row r="361">
          <cell r="A361" t="str">
            <v>T_B_c-ICENGA-S1</v>
          </cell>
          <cell r="B361" t="str">
            <v>VAR_ncap</v>
          </cell>
          <cell r="C361" t="str">
            <v>-</v>
          </cell>
          <cell r="E361">
            <v>2.74634256353031E-7</v>
          </cell>
          <cell r="F361">
            <v>2.3743482103046799E-6</v>
          </cell>
          <cell r="G361">
            <v>5.8356245338531695E-7</v>
          </cell>
          <cell r="H361">
            <v>3.5086347171958999E-6</v>
          </cell>
          <cell r="I361">
            <v>2.4083809750195999E-7</v>
          </cell>
        </row>
        <row r="362">
          <cell r="A362" t="str">
            <v>T_B_c-ICENGA-S1</v>
          </cell>
          <cell r="B362" t="str">
            <v>VAR_cap</v>
          </cell>
          <cell r="C362" t="str">
            <v>-</v>
          </cell>
          <cell r="E362">
            <v>2.74634256353031E-7</v>
          </cell>
          <cell r="F362">
            <v>2.6489824666577102E-6</v>
          </cell>
          <cell r="G362">
            <v>1.30797607988341E-6</v>
          </cell>
          <cell r="H362">
            <v>4.6750342482761597E-6</v>
          </cell>
          <cell r="I362">
            <v>8.2957124512484E-7</v>
          </cell>
        </row>
        <row r="363">
          <cell r="A363" t="str">
            <v>TFLGV-FCLH2O</v>
          </cell>
          <cell r="B363" t="str">
            <v>VAR_fout</v>
          </cell>
          <cell r="C363" t="str">
            <v>TFLGV</v>
          </cell>
          <cell r="E363">
            <v>1.6314270440621903E-5</v>
          </cell>
          <cell r="F363">
            <v>2.9548053879441963E-5</v>
          </cell>
          <cell r="G363">
            <v>5.3050698837740418E-5</v>
          </cell>
          <cell r="H363">
            <v>1.4766062476391812E-4</v>
          </cell>
          <cell r="I363">
            <v>4.9048883413641553E-3</v>
          </cell>
        </row>
        <row r="364">
          <cell r="A364" t="str">
            <v>TFLGV-FCLH2O</v>
          </cell>
          <cell r="B364" t="str">
            <v>VAR_fin</v>
          </cell>
          <cell r="C364" t="str">
            <v>TH2O</v>
          </cell>
          <cell r="E364">
            <v>3.5076650328000287E-5</v>
          </cell>
          <cell r="F364">
            <v>6.1981638179132032E-5</v>
          </cell>
          <cell r="G364">
            <v>1.0570923163467546E-4</v>
          </cell>
          <cell r="H364">
            <v>2.6040975647173537E-4</v>
          </cell>
          <cell r="I364">
            <v>8.115342685467904E-3</v>
          </cell>
        </row>
        <row r="365">
          <cell r="A365" t="str">
            <v>TFLGV-FCLH2O</v>
          </cell>
          <cell r="B365" t="str">
            <v>VAR_ncap</v>
          </cell>
          <cell r="C365" t="str">
            <v>-</v>
          </cell>
          <cell r="E365">
            <v>1.0808438415572501E-6</v>
          </cell>
          <cell r="F365">
            <v>1.0361306099149401E-6</v>
          </cell>
          <cell r="G365">
            <v>1.9169849410565699E-6</v>
          </cell>
          <cell r="H365">
            <v>7.9120385987987396E-6</v>
          </cell>
          <cell r="I365">
            <v>3.8630239175959199E-4</v>
          </cell>
        </row>
        <row r="366">
          <cell r="A366" t="str">
            <v>TFLGV-FCLH2O</v>
          </cell>
          <cell r="B366" t="str">
            <v>VAR_cap</v>
          </cell>
          <cell r="C366" t="str">
            <v>-</v>
          </cell>
          <cell r="E366">
            <v>1.0808438415572501E-6</v>
          </cell>
          <cell r="F366">
            <v>2.1169744514721802E-6</v>
          </cell>
          <cell r="G366">
            <v>3.8907525245904398E-6</v>
          </cell>
          <cell r="H366">
            <v>1.2136304772119033E-5</v>
          </cell>
          <cell r="I366">
            <v>3.9095056211665345E-4</v>
          </cell>
        </row>
        <row r="367">
          <cell r="A367" t="str">
            <v>T_B_c-ICENGA-S2</v>
          </cell>
          <cell r="B367" t="str">
            <v>VAR_fout</v>
          </cell>
          <cell r="C367" t="str">
            <v>CO2_T</v>
          </cell>
          <cell r="E367">
            <v>4.5854522613321402E-3</v>
          </cell>
          <cell r="F367">
            <v>3.6067446938045228E-2</v>
          </cell>
          <cell r="G367">
            <v>6.533478267912235E-2</v>
          </cell>
          <cell r="H367">
            <v>6.9191593117164052E-2</v>
          </cell>
          <cell r="I367">
            <v>2.2218797977533331E-2</v>
          </cell>
        </row>
        <row r="368">
          <cell r="A368" t="str">
            <v>T_B_c-ICENGA-S2</v>
          </cell>
          <cell r="B368" t="str">
            <v>VAR_fout</v>
          </cell>
          <cell r="C368" t="str">
            <v>TPBSc</v>
          </cell>
          <cell r="E368">
            <v>6.9105429233028932E-6</v>
          </cell>
          <cell r="F368">
            <v>5.6754514182877427E-5</v>
          </cell>
          <cell r="G368">
            <v>1.0691941699250817E-4</v>
          </cell>
          <cell r="H368">
            <v>1.2639842182347817E-4</v>
          </cell>
          <cell r="I368">
            <v>4.2053931963880741E-5</v>
          </cell>
        </row>
        <row r="369">
          <cell r="A369" t="str">
            <v>T_B_c-ICENGA-S2</v>
          </cell>
          <cell r="B369" t="str">
            <v>VAR_fin</v>
          </cell>
          <cell r="C369" t="str">
            <v>TNGA</v>
          </cell>
          <cell r="E369">
            <v>8.1302345059080432E-5</v>
          </cell>
          <cell r="F369">
            <v>6.394937400362624E-4</v>
          </cell>
          <cell r="G369">
            <v>1.1584181326085513E-3</v>
          </cell>
          <cell r="H369">
            <v>1.2268012964036198E-3</v>
          </cell>
          <cell r="I369">
            <v>3.9395031875059055E-4</v>
          </cell>
        </row>
        <row r="370">
          <cell r="A370" t="str">
            <v>T_B_c-ICENGA-S2</v>
          </cell>
          <cell r="B370" t="str">
            <v>VAR_ncap</v>
          </cell>
          <cell r="C370" t="str">
            <v>-</v>
          </cell>
          <cell r="E370">
            <v>1.5628084852262499E-7</v>
          </cell>
          <cell r="F370">
            <v>1.0670977792210199E-6</v>
          </cell>
          <cell r="G370">
            <v>1.0434759436824201E-6</v>
          </cell>
          <cell r="H370">
            <v>8.8906292418417404E-7</v>
          </cell>
          <cell r="I370">
            <v>1.3609907613555599E-7</v>
          </cell>
        </row>
        <row r="371">
          <cell r="A371" t="str">
            <v>T_B_c-ICENGA-S2</v>
          </cell>
          <cell r="B371" t="str">
            <v>VAR_cap</v>
          </cell>
          <cell r="C371" t="str">
            <v>-</v>
          </cell>
          <cell r="E371">
            <v>1.5628084852262499E-7</v>
          </cell>
          <cell r="F371">
            <v>1.22337862774364E-6</v>
          </cell>
          <cell r="G371">
            <v>2.2461480734333198E-6</v>
          </cell>
          <cell r="H371">
            <v>2.7098728639394002E-6</v>
          </cell>
          <cell r="I371">
            <v>8.6621922887679021E-7</v>
          </cell>
        </row>
        <row r="372">
          <cell r="A372" t="str">
            <v>T_B_u-ICEDSL-S1</v>
          </cell>
          <cell r="B372" t="str">
            <v>VAR_fout</v>
          </cell>
          <cell r="C372" t="str">
            <v>CO2_T</v>
          </cell>
          <cell r="D372">
            <v>2.3537909062675381E-2</v>
          </cell>
          <cell r="E372">
            <v>5.7863925914224672E-2</v>
          </cell>
          <cell r="F372">
            <v>13.01555518493551</v>
          </cell>
          <cell r="G372">
            <v>45.104260719973055</v>
          </cell>
          <cell r="H372">
            <v>33.300414426798184</v>
          </cell>
          <cell r="I372">
            <v>2.0854822901595349E-2</v>
          </cell>
        </row>
        <row r="373">
          <cell r="A373" t="str">
            <v>T_B_u-ICEDSL-S1</v>
          </cell>
          <cell r="B373" t="str">
            <v>VAR_fout</v>
          </cell>
          <cell r="C373" t="str">
            <v>TPBSu</v>
          </cell>
          <cell r="D373">
            <v>3.9792607031477731E-5</v>
          </cell>
          <cell r="E373">
            <v>9.9946407263117661E-5</v>
          </cell>
          <cell r="F373">
            <v>2.403657928050347E-2</v>
          </cell>
          <cell r="G373">
            <v>8.8959239501366888E-2</v>
          </cell>
          <cell r="H373">
            <v>7.2705861066587732E-2</v>
          </cell>
          <cell r="I373">
            <v>4.6680133722666797E-5</v>
          </cell>
        </row>
        <row r="374">
          <cell r="A374" t="str">
            <v>T_B_u-ICEDSL-S1</v>
          </cell>
          <cell r="B374" t="str">
            <v>VAR_fin</v>
          </cell>
          <cell r="C374" t="str">
            <v>TDSL</v>
          </cell>
          <cell r="D374">
            <v>3.2111744969543524E-4</v>
          </cell>
          <cell r="E374">
            <v>7.8941235899351577E-4</v>
          </cell>
          <cell r="F374">
            <v>0.17756555504686969</v>
          </cell>
          <cell r="G374">
            <v>0.61533779972678182</v>
          </cell>
          <cell r="H374">
            <v>0.45430306175713692</v>
          </cell>
          <cell r="I374">
            <v>2.8451327287306059E-4</v>
          </cell>
        </row>
        <row r="375">
          <cell r="A375" t="str">
            <v>T_B_u-ICEDSL-S1</v>
          </cell>
          <cell r="B375" t="str">
            <v>VAR_ncap</v>
          </cell>
          <cell r="C375" t="str">
            <v>-</v>
          </cell>
          <cell r="E375">
            <v>1.24732638665689E-6</v>
          </cell>
          <cell r="F375">
            <v>4.51271355689535E-4</v>
          </cell>
          <cell r="G375">
            <v>1.55880861039621E-3</v>
          </cell>
          <cell r="H375">
            <v>1.38258670127174E-3</v>
          </cell>
          <cell r="I375">
            <v>2.8567502657626299E-7</v>
          </cell>
        </row>
        <row r="376">
          <cell r="A376" t="str">
            <v>T_B_u-ICEDSL-S1</v>
          </cell>
          <cell r="B376" t="str">
            <v>VAR_cap</v>
          </cell>
          <cell r="C376" t="str">
            <v>-</v>
          </cell>
          <cell r="D376">
            <v>7.0464135021097004E-7</v>
          </cell>
          <cell r="E376">
            <v>2.0792532502293229E-6</v>
          </cell>
          <cell r="F376">
            <v>4.5335060893976443E-4</v>
          </cell>
          <cell r="G376">
            <v>2.0116274317097263E-3</v>
          </cell>
          <cell r="H376">
            <v>1.7235920685230732E-3</v>
          </cell>
          <cell r="I376">
            <v>1.0432836411130349E-6</v>
          </cell>
        </row>
        <row r="377">
          <cell r="A377" t="str">
            <v>T_B_c-ICENGA-S3</v>
          </cell>
          <cell r="B377" t="str">
            <v>VAR_fout</v>
          </cell>
          <cell r="C377" t="str">
            <v>CO2_T</v>
          </cell>
          <cell r="E377">
            <v>3.7188551431656799E-3</v>
          </cell>
          <cell r="F377">
            <v>1.4839654703360807</v>
          </cell>
          <cell r="G377">
            <v>2.2573581893550392</v>
          </cell>
          <cell r="H377">
            <v>4.7205150396597499</v>
          </cell>
          <cell r="I377">
            <v>0.71934037689268127</v>
          </cell>
        </row>
        <row r="378">
          <cell r="A378" t="str">
            <v>T_B_c-ICENGA-S3</v>
          </cell>
          <cell r="B378" t="str">
            <v>VAR_fout</v>
          </cell>
          <cell r="C378" t="str">
            <v>TPBSc</v>
          </cell>
          <cell r="E378">
            <v>3.7203145604734402E-6</v>
          </cell>
          <cell r="F378">
            <v>1.5615241329619469E-3</v>
          </cell>
          <cell r="G378">
            <v>2.4424943700462206E-3</v>
          </cell>
          <cell r="H378">
            <v>5.7819794340492631E-3</v>
          </cell>
          <cell r="I378">
            <v>9.0567157543451377E-4</v>
          </cell>
        </row>
        <row r="379">
          <cell r="A379" t="str">
            <v>T_B_c-ICENGA-S3</v>
          </cell>
          <cell r="B379" t="str">
            <v>VAR_fin</v>
          </cell>
          <cell r="C379" t="str">
            <v>TNGA</v>
          </cell>
          <cell r="E379">
            <v>6.593714792846943E-5</v>
          </cell>
          <cell r="F379">
            <v>2.6311444509504969E-2</v>
          </cell>
          <cell r="G379">
            <v>4.0024081371543181E-2</v>
          </cell>
          <cell r="H379">
            <v>8.3697075171272131E-2</v>
          </cell>
          <cell r="I379">
            <v>1.2754262001643283E-2</v>
          </cell>
        </row>
        <row r="380">
          <cell r="A380" t="str">
            <v>T_B_c-ICENGA-S3</v>
          </cell>
          <cell r="B380" t="str">
            <v>VAR_ncap</v>
          </cell>
          <cell r="C380" t="str">
            <v>-</v>
          </cell>
          <cell r="E380">
            <v>6.93478545311781E-8</v>
          </cell>
          <cell r="F380">
            <v>3.3858437465378497E-5</v>
          </cell>
          <cell r="G380">
            <v>1.9083563537879E-5</v>
          </cell>
          <cell r="H380">
            <v>5.6881319085588301E-5</v>
          </cell>
          <cell r="I380">
            <v>1.3805037056086701E-7</v>
          </cell>
        </row>
        <row r="381">
          <cell r="A381" t="str">
            <v>T_B_c-ICENGA-S3</v>
          </cell>
          <cell r="B381" t="str">
            <v>VAR_cap</v>
          </cell>
          <cell r="C381" t="str">
            <v>-</v>
          </cell>
          <cell r="E381">
            <v>6.93478545311781E-8</v>
          </cell>
          <cell r="F381">
            <v>3.3927785319909697E-5</v>
          </cell>
          <cell r="G381">
            <v>5.2983089173294797E-5</v>
          </cell>
          <cell r="H381">
            <v>1.2559180669084101E-4</v>
          </cell>
          <cell r="I381">
            <v>1.9621110700219401E-5</v>
          </cell>
        </row>
        <row r="382">
          <cell r="A382" t="str">
            <v>T_B_u-ICEDSL-S2</v>
          </cell>
          <cell r="B382" t="str">
            <v>VAR_fout</v>
          </cell>
          <cell r="C382" t="str">
            <v>CO2_T</v>
          </cell>
          <cell r="D382">
            <v>8.0983709112840199</v>
          </cell>
          <cell r="E382">
            <v>9.701213134544755</v>
          </cell>
          <cell r="F382">
            <v>17.632817792409259</v>
          </cell>
          <cell r="G382">
            <v>29.540797310915536</v>
          </cell>
          <cell r="H382">
            <v>2.9410643287474745</v>
          </cell>
          <cell r="I382">
            <v>1.6704335926551291E-2</v>
          </cell>
        </row>
        <row r="383">
          <cell r="A383" t="str">
            <v>T_B_u-ICEDSL-S2</v>
          </cell>
          <cell r="B383" t="str">
            <v>VAR_fout</v>
          </cell>
          <cell r="C383" t="str">
            <v>TPBSu</v>
          </cell>
          <cell r="D383">
            <v>9.6634498747361387E-3</v>
          </cell>
          <cell r="E383">
            <v>1.1610532497906062E-2</v>
          </cell>
          <cell r="F383">
            <v>2.1908036825550502E-2</v>
          </cell>
          <cell r="G383">
            <v>3.951602112582342E-2</v>
          </cell>
          <cell r="H383">
            <v>4.1366023269924137E-3</v>
          </cell>
          <cell r="I383">
            <v>2.5832462618479592E-5</v>
          </cell>
        </row>
        <row r="384">
          <cell r="A384" t="str">
            <v>T_B_u-ICEDSL-S2</v>
          </cell>
          <cell r="B384" t="str">
            <v>VAR_fin</v>
          </cell>
          <cell r="C384" t="str">
            <v>TDSL</v>
          </cell>
          <cell r="D384">
            <v>0.11048254994930454</v>
          </cell>
          <cell r="E384">
            <v>0.13234942884781387</v>
          </cell>
          <cell r="F384">
            <v>0.24055685937802526</v>
          </cell>
          <cell r="G384">
            <v>0.40301224162231325</v>
          </cell>
          <cell r="H384">
            <v>4.0123660692325661E-2</v>
          </cell>
          <cell r="I384">
            <v>2.2788998535540643E-4</v>
          </cell>
        </row>
        <row r="385">
          <cell r="A385" t="str">
            <v>T_B_u-ICEDSL-S2</v>
          </cell>
          <cell r="B385" t="str">
            <v>VAR_ncap</v>
          </cell>
          <cell r="C385" t="str">
            <v>-</v>
          </cell>
          <cell r="E385">
            <v>2.1735324902674002E-6</v>
          </cell>
          <cell r="F385">
            <v>1.9376450936578501E-4</v>
          </cell>
          <cell r="G385">
            <v>4.2787051428788101E-4</v>
          </cell>
          <cell r="H385">
            <v>8.6891809576866805E-7</v>
          </cell>
          <cell r="I385">
            <v>8.47011048154983E-8</v>
          </cell>
        </row>
        <row r="386">
          <cell r="A386" t="str">
            <v>T_B_u-ICEDSL-S2</v>
          </cell>
          <cell r="B386" t="str">
            <v>VAR_cap</v>
          </cell>
          <cell r="C386" t="str">
            <v>-</v>
          </cell>
          <cell r="D386">
            <v>1.8398134998323716E-4</v>
          </cell>
          <cell r="E386">
            <v>2.1945752015456454E-4</v>
          </cell>
          <cell r="F386">
            <v>4.1324109765753745E-4</v>
          </cell>
          <cell r="G386">
            <v>7.4524539085361712E-4</v>
          </cell>
          <cell r="H386">
            <v>7.8074910796923773E-5</v>
          </cell>
          <cell r="I386">
            <v>4.7252118004322599E-7</v>
          </cell>
        </row>
        <row r="387">
          <cell r="A387" t="str">
            <v>T_B_u-ICEDSL-S3</v>
          </cell>
          <cell r="B387" t="str">
            <v>VAR_fout</v>
          </cell>
          <cell r="C387" t="str">
            <v>CO2_T</v>
          </cell>
          <cell r="D387">
            <v>45.267395931072087</v>
          </cell>
          <cell r="E387">
            <v>55.596851588274085</v>
          </cell>
          <cell r="F387">
            <v>103.40317703125186</v>
          </cell>
          <cell r="G387">
            <v>183.81995654997664</v>
          </cell>
          <cell r="H387">
            <v>82.444671122726788</v>
          </cell>
          <cell r="I387">
            <v>3.1394232110850968E-2</v>
          </cell>
        </row>
        <row r="388">
          <cell r="A388" t="str">
            <v>T_B_u-ICEDSL-S3</v>
          </cell>
          <cell r="B388" t="str">
            <v>VAR_fout</v>
          </cell>
          <cell r="C388" t="str">
            <v>TPBSu</v>
          </cell>
          <cell r="D388">
            <v>3.5787506512767325E-2</v>
          </cell>
          <cell r="E388">
            <v>4.4089125351782346E-2</v>
          </cell>
          <cell r="F388">
            <v>8.521805329061484E-2</v>
          </cell>
          <cell r="G388">
            <v>0.16532714931908993</v>
          </cell>
          <cell r="H388">
            <v>8.0618531661676179E-2</v>
          </cell>
          <cell r="I388">
            <v>3.2489151831560352E-5</v>
          </cell>
        </row>
        <row r="389">
          <cell r="A389" t="str">
            <v>T_B_u-ICEDSL-S3</v>
          </cell>
          <cell r="B389" t="str">
            <v>VAR_fin</v>
          </cell>
          <cell r="C389" t="str">
            <v>TDSL</v>
          </cell>
          <cell r="D389">
            <v>0.61756338241571951</v>
          </cell>
          <cell r="E389">
            <v>0.75848365059036937</v>
          </cell>
          <cell r="F389">
            <v>1.4106845434004363</v>
          </cell>
          <cell r="G389">
            <v>2.5077756691674864</v>
          </cell>
          <cell r="H389">
            <v>1.1247567683864506</v>
          </cell>
          <cell r="I389">
            <v>4.2829784598705201E-4</v>
          </cell>
        </row>
        <row r="390">
          <cell r="A390" t="str">
            <v>T_B_u-ICEDSL-S3</v>
          </cell>
          <cell r="B390" t="str">
            <v>VAR_ncap</v>
          </cell>
          <cell r="C390" t="str">
            <v>-</v>
          </cell>
          <cell r="E390">
            <v>7.3500981069386002E-7</v>
          </cell>
          <cell r="F390">
            <v>7.7549610475244096E-4</v>
          </cell>
          <cell r="G390">
            <v>2.0854899407453599E-3</v>
          </cell>
          <cell r="H390">
            <v>1.5581217572337199E-6</v>
          </cell>
          <cell r="I390">
            <v>4.3246329065034202E-8</v>
          </cell>
        </row>
        <row r="391">
          <cell r="A391" t="str">
            <v>T_B_u-ICEDSL-S3</v>
          </cell>
          <cell r="B391" t="str">
            <v>VAR_cap</v>
          </cell>
          <cell r="C391" t="str">
            <v>-</v>
          </cell>
          <cell r="D391">
            <v>6.8497027354291198E-4</v>
          </cell>
          <cell r="E391">
            <v>8.3145526559083496E-4</v>
          </cell>
          <cell r="F391">
            <v>1.6069721410211261E-3</v>
          </cell>
          <cell r="G391">
            <v>3.117489790179452E-3</v>
          </cell>
          <cell r="H391">
            <v>1.5202440330387001E-3</v>
          </cell>
          <cell r="I391">
            <v>5.7693613593221295E-7</v>
          </cell>
        </row>
        <row r="392">
          <cell r="A392" t="str">
            <v>T_B_u-ICEDSL-S4</v>
          </cell>
          <cell r="B392" t="str">
            <v>VAR_fout</v>
          </cell>
          <cell r="C392" t="str">
            <v>CO2_T</v>
          </cell>
          <cell r="D392">
            <v>0.2452386364431236</v>
          </cell>
          <cell r="F392">
            <v>2.5117108295102304E-3</v>
          </cell>
        </row>
        <row r="393">
          <cell r="A393" t="str">
            <v>T_B_u-ICEDSL-S4</v>
          </cell>
          <cell r="B393" t="str">
            <v>VAR_fout</v>
          </cell>
          <cell r="C393" t="str">
            <v>TPBSu</v>
          </cell>
          <cell r="D393">
            <v>1.2929891403690039E-4</v>
          </cell>
          <cell r="F393">
            <v>1.3330656496245576E-6</v>
          </cell>
        </row>
        <row r="394">
          <cell r="A394" t="str">
            <v>T_B_u-ICEDSL-S4</v>
          </cell>
          <cell r="B394" t="str">
            <v>VAR_fin</v>
          </cell>
          <cell r="C394" t="str">
            <v>TDSL</v>
          </cell>
          <cell r="D394">
            <v>3.3456839896742656E-3</v>
          </cell>
          <cell r="F394">
            <v>3.4266177755937648E-5</v>
          </cell>
        </row>
        <row r="395">
          <cell r="A395" t="str">
            <v>T_B_u-ICEDSL-S4</v>
          </cell>
          <cell r="B395" t="str">
            <v>VAR_cap</v>
          </cell>
          <cell r="C395" t="str">
            <v>-</v>
          </cell>
          <cell r="D395">
            <v>2.8599874710651196E-6</v>
          </cell>
          <cell r="E395">
            <v>-6.1809905104998861E-9</v>
          </cell>
          <cell r="F395">
            <v>-5.359901485506687E-10</v>
          </cell>
          <cell r="G395">
            <v>-6.0250030197498308E-10</v>
          </cell>
        </row>
        <row r="396">
          <cell r="A396" t="str">
            <v>T_B_c-ICENGAEXT</v>
          </cell>
          <cell r="B396" t="str">
            <v>VAR_fout</v>
          </cell>
          <cell r="C396" t="str">
            <v>CO2_T</v>
          </cell>
          <cell r="D396">
            <v>7.7417496829690303E-3</v>
          </cell>
          <cell r="E396">
            <v>7.7529901501126302E-3</v>
          </cell>
          <cell r="F396">
            <v>7.6791589348500404E-3</v>
          </cell>
        </row>
        <row r="397">
          <cell r="A397" t="str">
            <v>T_B_c-ICENGAEXT</v>
          </cell>
          <cell r="B397" t="str">
            <v>VAR_fout</v>
          </cell>
          <cell r="C397" t="str">
            <v>TPBSc</v>
          </cell>
          <cell r="D397">
            <v>1.3658216603072162E-3</v>
          </cell>
          <cell r="E397">
            <v>1.0965254124049731E-3</v>
          </cell>
          <cell r="F397">
            <v>6.8303935077213224E-4</v>
          </cell>
        </row>
        <row r="398">
          <cell r="A398" t="str">
            <v>T_B_c-ICENGAEXT</v>
          </cell>
          <cell r="B398" t="str">
            <v>VAR_fin</v>
          </cell>
          <cell r="C398" t="str">
            <v>TNGA</v>
          </cell>
          <cell r="D398">
            <v>1.3726506530086936E-4</v>
          </cell>
          <cell r="E398">
            <v>1.3746436436369922E-4</v>
          </cell>
          <cell r="F398">
            <v>1.3615530026329857E-4</v>
          </cell>
        </row>
        <row r="399">
          <cell r="A399" t="str">
            <v>T_B_c-ICENGAEXT</v>
          </cell>
          <cell r="B399" t="str">
            <v>VAR_cap</v>
          </cell>
          <cell r="C399" t="str">
            <v>-</v>
          </cell>
          <cell r="D399">
            <v>2.9722792607802899E-5</v>
          </cell>
          <cell r="E399">
            <v>2.3778234086242301E-5</v>
          </cell>
          <cell r="F399">
            <v>1.4861396303901497E-5</v>
          </cell>
        </row>
        <row r="400">
          <cell r="A400" t="str">
            <v>T_B_u-ICEDSLEXT</v>
          </cell>
          <cell r="B400" t="str">
            <v>VAR_fout</v>
          </cell>
          <cell r="C400" t="str">
            <v>CO2_T</v>
          </cell>
          <cell r="D400">
            <v>1.2710000956626499</v>
          </cell>
          <cell r="E400">
            <v>1.2694310916034299</v>
          </cell>
          <cell r="F400">
            <v>1.2644415924808801</v>
          </cell>
        </row>
        <row r="401">
          <cell r="A401" t="str">
            <v>T_B_u-ICEDSLEXT</v>
          </cell>
          <cell r="B401" t="str">
            <v>VAR_fout</v>
          </cell>
          <cell r="C401" t="str">
            <v>TPBSu</v>
          </cell>
          <cell r="D401">
            <v>0.24221274931653594</v>
          </cell>
          <cell r="E401">
            <v>0.19378474423303826</v>
          </cell>
          <cell r="F401">
            <v>0.12111332664949218</v>
          </cell>
        </row>
        <row r="402">
          <cell r="A402" t="str">
            <v>T_B_u-ICEDSLEXT</v>
          </cell>
          <cell r="B402" t="str">
            <v>VAR_fin</v>
          </cell>
          <cell r="C402" t="str">
            <v>TDSL</v>
          </cell>
          <cell r="D402">
            <v>1.7339701168658218E-2</v>
          </cell>
          <cell r="E402">
            <v>1.7318295929105491E-2</v>
          </cell>
          <cell r="F402">
            <v>1.725022636399566E-2</v>
          </cell>
        </row>
        <row r="403">
          <cell r="A403" t="str">
            <v>T_B_u-ICEDSLEXT</v>
          </cell>
          <cell r="B403" t="str">
            <v>VAR_cap</v>
          </cell>
          <cell r="C403" t="str">
            <v>-</v>
          </cell>
          <cell r="D403">
            <v>4.5678362175525303E-3</v>
          </cell>
          <cell r="E403">
            <v>3.6542689740420198E-3</v>
          </cell>
          <cell r="F403">
            <v>2.2839181087762699E-3</v>
          </cell>
        </row>
        <row r="404">
          <cell r="A404" t="str">
            <v>D-T-ELC-LGV</v>
          </cell>
          <cell r="B404" t="str">
            <v>VAR_fout</v>
          </cell>
          <cell r="C404" t="str">
            <v>T-ELC-LGV_BatSTGin</v>
          </cell>
          <cell r="D404">
            <v>3.5441173687247078E-2</v>
          </cell>
          <cell r="E404">
            <v>7.867447512145942E-2</v>
          </cell>
          <cell r="F404">
            <v>0.29128552218366499</v>
          </cell>
          <cell r="G404">
            <v>1.236613303979176</v>
          </cell>
          <cell r="H404">
            <v>3.1225250975928671</v>
          </cell>
          <cell r="I404">
            <v>6.7172566065261226</v>
          </cell>
        </row>
        <row r="405">
          <cell r="A405" t="str">
            <v>D-T-ELC-LGV</v>
          </cell>
          <cell r="B405" t="str">
            <v>VAR_fin</v>
          </cell>
          <cell r="C405" t="str">
            <v>TELC</v>
          </cell>
          <cell r="D405">
            <v>3.5441173687247078E-2</v>
          </cell>
          <cell r="E405">
            <v>7.867447512145942E-2</v>
          </cell>
          <cell r="F405">
            <v>0.29128552218366499</v>
          </cell>
          <cell r="G405">
            <v>1.236613303979176</v>
          </cell>
          <cell r="H405">
            <v>3.1225250975928671</v>
          </cell>
          <cell r="I405">
            <v>6.7172566065261226</v>
          </cell>
        </row>
        <row r="406">
          <cell r="A406" t="str">
            <v>D-T-ELC-LGV</v>
          </cell>
          <cell r="B406" t="str">
            <v>VAR_ncap</v>
          </cell>
          <cell r="C406" t="str">
            <v>-</v>
          </cell>
          <cell r="D406">
            <v>3.7486611565590998E-3</v>
          </cell>
          <cell r="E406">
            <v>4.5681365489283598E-3</v>
          </cell>
          <cell r="F406">
            <v>2.2472621648035401E-2</v>
          </cell>
          <cell r="G406">
            <v>0.101530421029323</v>
          </cell>
          <cell r="H406">
            <v>0.15899253922425399</v>
          </cell>
          <cell r="I406">
            <v>0.60341087710345198</v>
          </cell>
        </row>
        <row r="407">
          <cell r="A407" t="str">
            <v>D-T-ELC-LGV</v>
          </cell>
          <cell r="B407" t="str">
            <v>VAR_cap</v>
          </cell>
          <cell r="C407" t="str">
            <v>-</v>
          </cell>
          <cell r="D407">
            <v>3.7486611565590998E-3</v>
          </cell>
          <cell r="E407">
            <v>8.3167977054874592E-3</v>
          </cell>
          <cell r="F407">
            <v>3.07894193535229E-2</v>
          </cell>
          <cell r="G407">
            <v>0.13070880522407799</v>
          </cell>
          <cell r="H407">
            <v>0.33004854362914599</v>
          </cell>
          <cell r="I407">
            <v>0.71000900316105997</v>
          </cell>
        </row>
        <row r="408">
          <cell r="A408" t="str">
            <v>T_B_c-FCLH2O-S1</v>
          </cell>
          <cell r="B408" t="str">
            <v>VAR_fout</v>
          </cell>
          <cell r="C408" t="str">
            <v>TPBSc</v>
          </cell>
          <cell r="G408">
            <v>4.4789007027602259E-3</v>
          </cell>
          <cell r="H408">
            <v>1.0201876774144978E-2</v>
          </cell>
          <cell r="I408">
            <v>3.3478361755467775E-3</v>
          </cell>
        </row>
        <row r="409">
          <cell r="A409" t="str">
            <v>T_B_c-FCLH2O-S1</v>
          </cell>
          <cell r="B409" t="str">
            <v>VAR_fin</v>
          </cell>
          <cell r="C409" t="str">
            <v>TH2O</v>
          </cell>
          <cell r="G409">
            <v>1.9107794538009495E-2</v>
          </cell>
          <cell r="H409">
            <v>3.8768448400400987E-2</v>
          </cell>
          <cell r="I409">
            <v>1.2498593899718267E-2</v>
          </cell>
        </row>
        <row r="410">
          <cell r="A410" t="str">
            <v>T_B_c-FCLH2O-S1</v>
          </cell>
          <cell r="B410" t="str">
            <v>VAR_ncap</v>
          </cell>
          <cell r="C410" t="str">
            <v>-</v>
          </cell>
          <cell r="G410">
            <v>9.8270033795843002E-5</v>
          </cell>
          <cell r="H410">
            <v>1.5415601740411701E-4</v>
          </cell>
          <cell r="I410">
            <v>5.3188432950485204E-6</v>
          </cell>
        </row>
        <row r="411">
          <cell r="A411" t="str">
            <v>T_B_c-FCLH2O-S1</v>
          </cell>
          <cell r="B411" t="str">
            <v>VAR_cap</v>
          </cell>
          <cell r="C411" t="str">
            <v>-</v>
          </cell>
          <cell r="G411">
            <v>9.8270033795843002E-5</v>
          </cell>
          <cell r="H411">
            <v>2.386334787788544E-4</v>
          </cell>
          <cell r="I411">
            <v>9.7406648728577363E-5</v>
          </cell>
        </row>
        <row r="412">
          <cell r="A412" t="str">
            <v>T_B_c-FCLH2O-S2</v>
          </cell>
          <cell r="B412" t="str">
            <v>VAR_fout</v>
          </cell>
          <cell r="C412" t="str">
            <v>TPBSc</v>
          </cell>
          <cell r="G412">
            <v>3.0269896488949879E-5</v>
          </cell>
          <cell r="H412">
            <v>1.2206390662336767E-3</v>
          </cell>
          <cell r="I412">
            <v>4.7097860365078131E-4</v>
          </cell>
        </row>
        <row r="413">
          <cell r="A413" t="str">
            <v>T_B_c-FCLH2O-S2</v>
          </cell>
          <cell r="B413" t="str">
            <v>VAR_fin</v>
          </cell>
          <cell r="C413" t="str">
            <v>TH2O</v>
          </cell>
          <cell r="G413">
            <v>1.7900428968110188E-4</v>
          </cell>
          <cell r="H413">
            <v>6.4977193595213431E-3</v>
          </cell>
          <cell r="I413">
            <v>2.4208046567926345E-3</v>
          </cell>
        </row>
        <row r="414">
          <cell r="A414" t="str">
            <v>T_B_c-FCLH2O-S2</v>
          </cell>
          <cell r="B414" t="str">
            <v>VAR_ncap</v>
          </cell>
          <cell r="C414" t="str">
            <v>-</v>
          </cell>
          <cell r="G414">
            <v>6.3009008496587901E-7</v>
          </cell>
          <cell r="H414">
            <v>1.41167846836266E-5</v>
          </cell>
          <cell r="I414">
            <v>1.51037525715869E-6</v>
          </cell>
        </row>
        <row r="415">
          <cell r="A415" t="str">
            <v>T_B_c-FCLH2O-S2</v>
          </cell>
          <cell r="B415" t="str">
            <v>VAR_cap</v>
          </cell>
          <cell r="C415" t="str">
            <v>-</v>
          </cell>
          <cell r="G415">
            <v>6.3009008496587901E-7</v>
          </cell>
          <cell r="H415">
            <v>2.6525722545263398E-5</v>
          </cell>
          <cell r="I415">
            <v>1.07480600195096E-5</v>
          </cell>
        </row>
        <row r="416">
          <cell r="A416" t="str">
            <v>T_B_c-FCLH2O-S3</v>
          </cell>
          <cell r="B416" t="str">
            <v>VAR_fout</v>
          </cell>
          <cell r="C416" t="str">
            <v>TPBSc</v>
          </cell>
          <cell r="G416">
            <v>1.2746484870785579E-5</v>
          </cell>
          <cell r="H416">
            <v>2.5162224667950573E-3</v>
          </cell>
          <cell r="I416">
            <v>9.7420241737770311E-3</v>
          </cell>
        </row>
        <row r="417">
          <cell r="A417" t="str">
            <v>T_B_c-FCLH2O-S3</v>
          </cell>
          <cell r="B417" t="str">
            <v>VAR_fin</v>
          </cell>
          <cell r="C417" t="str">
            <v>TH2O</v>
          </cell>
          <cell r="G417">
            <v>1.1269265450579826E-4</v>
          </cell>
          <cell r="H417">
            <v>1.938884740535796E-2</v>
          </cell>
          <cell r="I417">
            <v>6.7210633758432517E-2</v>
          </cell>
        </row>
        <row r="418">
          <cell r="A418" t="str">
            <v>T_B_c-FCLH2O-S3</v>
          </cell>
          <cell r="B418" t="str">
            <v>VAR_ncap</v>
          </cell>
          <cell r="C418" t="str">
            <v>-</v>
          </cell>
          <cell r="G418">
            <v>2.4990424220530799E-7</v>
          </cell>
          <cell r="H418">
            <v>5.4213912206482603E-5</v>
          </cell>
          <cell r="I418">
            <v>1.9305989587451201E-4</v>
          </cell>
        </row>
        <row r="419">
          <cell r="A419" t="str">
            <v>T_B_c-FCLH2O-S3</v>
          </cell>
          <cell r="B419" t="str">
            <v>VAR_cap</v>
          </cell>
          <cell r="C419" t="str">
            <v>-</v>
          </cell>
          <cell r="G419">
            <v>2.4990424220530799E-7</v>
          </cell>
          <cell r="H419">
            <v>5.4625408785229197E-5</v>
          </cell>
          <cell r="I419">
            <v>2.1162931267436501E-4</v>
          </cell>
        </row>
        <row r="420">
          <cell r="A420" t="str">
            <v>T_C-HYBGSLEXT</v>
          </cell>
          <cell r="B420" t="str">
            <v>VAR_fout</v>
          </cell>
          <cell r="C420" t="str">
            <v>CO2_T</v>
          </cell>
          <cell r="D420">
            <v>108.141520159881</v>
          </cell>
          <cell r="E420">
            <v>91.724695382946507</v>
          </cell>
          <cell r="F420">
            <v>68.278492760596507</v>
          </cell>
          <cell r="G420">
            <v>32.395635038531999</v>
          </cell>
        </row>
        <row r="421">
          <cell r="A421" t="str">
            <v>T_C-HYBGSLEXT</v>
          </cell>
          <cell r="B421" t="str">
            <v>VAR_fout</v>
          </cell>
          <cell r="C421" t="str">
            <v>TPCAR</v>
          </cell>
          <cell r="D421">
            <v>0.72357424751627331</v>
          </cell>
          <cell r="E421">
            <v>0.62769546737997683</v>
          </cell>
          <cell r="F421">
            <v>0.4828413545359585</v>
          </cell>
          <cell r="G421">
            <v>0.24142195378456507</v>
          </cell>
        </row>
        <row r="422">
          <cell r="A422" t="str">
            <v>T_C-HYBGSLEXT</v>
          </cell>
          <cell r="B422" t="str">
            <v>VAR_fin</v>
          </cell>
          <cell r="C422" t="str">
            <v>TGSL</v>
          </cell>
          <cell r="D422">
            <v>1.4653322514889024</v>
          </cell>
          <cell r="E422">
            <v>1.2428820512594378</v>
          </cell>
          <cell r="F422">
            <v>0.92518282873437063</v>
          </cell>
          <cell r="G422">
            <v>0.43896524442455309</v>
          </cell>
        </row>
        <row r="423">
          <cell r="A423" t="str">
            <v>T_C-HYBGSLEXT</v>
          </cell>
          <cell r="B423" t="str">
            <v>VAR_cap</v>
          </cell>
          <cell r="C423" t="str">
            <v>-</v>
          </cell>
          <cell r="D423">
            <v>6.5841999999999998E-2</v>
          </cell>
          <cell r="E423">
            <v>5.7063066666666697E-2</v>
          </cell>
          <cell r="F423">
            <v>4.38946666666667E-2</v>
          </cell>
          <cell r="G423">
            <v>2.1947333333333301E-2</v>
          </cell>
        </row>
        <row r="424">
          <cell r="A424" t="str">
            <v>TPAVDKEREXT</v>
          </cell>
          <cell r="B424" t="str">
            <v>VAR_fout</v>
          </cell>
          <cell r="C424" t="str">
            <v>CO2_T</v>
          </cell>
          <cell r="D424">
            <v>79.576349423418094</v>
          </cell>
          <cell r="E424">
            <v>100.796237247683</v>
          </cell>
          <cell r="F424">
            <v>132.626068984081</v>
          </cell>
          <cell r="G424">
            <v>185.675788544743</v>
          </cell>
          <cell r="H424">
            <v>154.38211110512901</v>
          </cell>
          <cell r="I424">
            <v>123.088433665514</v>
          </cell>
        </row>
        <row r="425">
          <cell r="A425" t="str">
            <v>TPAVDKEREXT</v>
          </cell>
          <cell r="B425" t="str">
            <v>VAR_fout</v>
          </cell>
          <cell r="C425" t="str">
            <v>TPAVD</v>
          </cell>
          <cell r="D425">
            <v>1.0930817228491501</v>
          </cell>
          <cell r="E425">
            <v>1.3845636984571901</v>
          </cell>
          <cell r="F425">
            <v>1.82178666186924</v>
          </cell>
          <cell r="G425">
            <v>2.5504916008893299</v>
          </cell>
          <cell r="H425">
            <v>2.1206333943012199</v>
          </cell>
          <cell r="I425">
            <v>1.6907751877131001</v>
          </cell>
        </row>
        <row r="426">
          <cell r="A426" t="str">
            <v>TPAVDKEREXT</v>
          </cell>
          <cell r="B426" t="str">
            <v>VAR_fin</v>
          </cell>
          <cell r="C426" t="str">
            <v>TKER</v>
          </cell>
          <cell r="D426">
            <v>1.0930817228491501</v>
          </cell>
          <cell r="E426">
            <v>1.3845636984571901</v>
          </cell>
          <cell r="F426">
            <v>1.82178666186924</v>
          </cell>
          <cell r="G426">
            <v>2.5504916008893299</v>
          </cell>
          <cell r="H426">
            <v>2.1206333943012199</v>
          </cell>
          <cell r="I426">
            <v>1.6907751877131001</v>
          </cell>
        </row>
        <row r="427">
          <cell r="A427" t="str">
            <v>TPAVDKEREXT</v>
          </cell>
          <cell r="B427" t="str">
            <v>VAR_ncap</v>
          </cell>
          <cell r="C427" t="str">
            <v>-</v>
          </cell>
          <cell r="D427">
            <v>19.819860374929501</v>
          </cell>
          <cell r="E427">
            <v>20.138095588570501</v>
          </cell>
          <cell r="F427">
            <v>18.384546110737201</v>
          </cell>
          <cell r="G427">
            <v>19.551896320817601</v>
          </cell>
          <cell r="H427">
            <v>22.278596554328999</v>
          </cell>
          <cell r="I427">
            <v>22.977338625099701</v>
          </cell>
        </row>
        <row r="428">
          <cell r="A428" t="str">
            <v>TPAVDKEREXT</v>
          </cell>
          <cell r="B428" t="str">
            <v>VAR_cap</v>
          </cell>
          <cell r="C428" t="str">
            <v>-</v>
          </cell>
          <cell r="D428">
            <v>20.91294209777865</v>
          </cell>
          <cell r="E428">
            <v>41.051037686349048</v>
          </cell>
          <cell r="F428">
            <v>57.540535370505275</v>
          </cell>
          <cell r="G428">
            <v>69.519981296314839</v>
          </cell>
          <cell r="H428">
            <v>75.617238566689167</v>
          </cell>
          <cell r="I428">
            <v>57.710801442583886</v>
          </cell>
        </row>
        <row r="429">
          <cell r="A429" t="str">
            <v>T_C-ICE-GSL-S1</v>
          </cell>
          <cell r="B429" t="str">
            <v>VAR_fout</v>
          </cell>
          <cell r="C429" t="str">
            <v>CO2_T</v>
          </cell>
          <cell r="D429">
            <v>35.744947841938142</v>
          </cell>
          <cell r="E429">
            <v>40.568175642226983</v>
          </cell>
          <cell r="F429">
            <v>28.790870084617218</v>
          </cell>
          <cell r="G429">
            <v>21.932653227531283</v>
          </cell>
          <cell r="H429">
            <v>9.9100498766074893E-2</v>
          </cell>
          <cell r="I429">
            <v>7.2622164408238403E-3</v>
          </cell>
        </row>
        <row r="430">
          <cell r="A430" t="str">
            <v>T_C-ICE-GSL-S1</v>
          </cell>
          <cell r="B430" t="str">
            <v>VAR_fout</v>
          </cell>
          <cell r="C430" t="str">
            <v>TPCAR</v>
          </cell>
          <cell r="D430">
            <v>0.33204817812851339</v>
          </cell>
          <cell r="E430">
            <v>0.37175197607930471</v>
          </cell>
          <cell r="F430">
            <v>0.2634895102063961</v>
          </cell>
          <cell r="G430">
            <v>0.20277039687944026</v>
          </cell>
          <cell r="H430">
            <v>8.0835487980649996E-4</v>
          </cell>
          <cell r="I430">
            <v>6.1813664780522879E-5</v>
          </cell>
        </row>
        <row r="431">
          <cell r="A431" t="str">
            <v>T_C-ICE-GSL-S1</v>
          </cell>
          <cell r="B431" t="str">
            <v>VAR_fin</v>
          </cell>
          <cell r="C431" t="str">
            <v>TGSL</v>
          </cell>
          <cell r="D431">
            <v>0.48434888674712889</v>
          </cell>
          <cell r="E431">
            <v>0.54970427699494617</v>
          </cell>
          <cell r="F431">
            <v>0.39012019084847216</v>
          </cell>
          <cell r="G431">
            <v>0.29719042313728017</v>
          </cell>
          <cell r="H431">
            <v>1.3428251865321814E-3</v>
          </cell>
          <cell r="I431">
            <v>9.8404016813331084E-5</v>
          </cell>
        </row>
        <row r="432">
          <cell r="A432" t="str">
            <v>T_C-ICE-GSL-S1</v>
          </cell>
          <cell r="B432" t="str">
            <v>VAR_ncap</v>
          </cell>
          <cell r="C432" t="str">
            <v>-</v>
          </cell>
          <cell r="E432">
            <v>4.2308236574844096E-6</v>
          </cell>
          <cell r="F432">
            <v>7.88504594603025E-4</v>
          </cell>
          <cell r="G432">
            <v>6.2118950142003396E-5</v>
          </cell>
        </row>
        <row r="433">
          <cell r="A433" t="str">
            <v>T_C-ICE-GSL-S1</v>
          </cell>
          <cell r="B433" t="str">
            <v>VAR_cap</v>
          </cell>
          <cell r="C433" t="str">
            <v>-</v>
          </cell>
          <cell r="D433">
            <v>3.6527278655372586E-2</v>
          </cell>
          <cell r="E433">
            <v>3.9715829977680597E-2</v>
          </cell>
          <cell r="F433">
            <v>4.0029483735985798E-2</v>
          </cell>
          <cell r="G433">
            <v>3.0805988261746246E-2</v>
          </cell>
          <cell r="H433">
            <v>1.2036153481561222E-4</v>
          </cell>
          <cell r="I433">
            <v>9.0095377709235068E-6</v>
          </cell>
        </row>
        <row r="434">
          <cell r="A434" t="str">
            <v>V2G</v>
          </cell>
          <cell r="B434" t="str">
            <v>VAR_fout</v>
          </cell>
          <cell r="C434" t="str">
            <v>ELC35</v>
          </cell>
          <cell r="G434">
            <v>1.9775258983152414E-2</v>
          </cell>
          <cell r="H434">
            <v>1.2317474363545406</v>
          </cell>
          <cell r="I434">
            <v>3.3138207908345114</v>
          </cell>
        </row>
        <row r="435">
          <cell r="A435" t="str">
            <v>V2G</v>
          </cell>
          <cell r="B435" t="str">
            <v>VAR_fin</v>
          </cell>
          <cell r="C435" t="str">
            <v>T-ELC-Bus_c_BatSTGout_S1</v>
          </cell>
          <cell r="G435">
            <v>1.8034246621005472E-4</v>
          </cell>
          <cell r="H435">
            <v>1.3379142655038044E-3</v>
          </cell>
          <cell r="I435">
            <v>5.5771077341628739E-4</v>
          </cell>
        </row>
        <row r="436">
          <cell r="A436" t="str">
            <v>V2G</v>
          </cell>
          <cell r="B436" t="str">
            <v>VAR_fin</v>
          </cell>
          <cell r="C436" t="str">
            <v>T-ELC-Bus_c_BatSTGout_S2</v>
          </cell>
          <cell r="G436">
            <v>1.3583851021177482E-4</v>
          </cell>
          <cell r="H436">
            <v>1.7033215236251977E-3</v>
          </cell>
          <cell r="I436">
            <v>5.8471999363686727E-4</v>
          </cell>
        </row>
        <row r="437">
          <cell r="A437" t="str">
            <v>V2G</v>
          </cell>
          <cell r="B437" t="str">
            <v>VAR_fin</v>
          </cell>
          <cell r="C437" t="str">
            <v>T-ELC-Bus_c_BatSTGout_S3</v>
          </cell>
          <cell r="G437">
            <v>7.0653766867667515E-5</v>
          </cell>
          <cell r="H437">
            <v>2.3514137083098744E-4</v>
          </cell>
          <cell r="I437">
            <v>3.1408126537561858E-4</v>
          </cell>
        </row>
        <row r="438">
          <cell r="A438" t="str">
            <v>V2G</v>
          </cell>
          <cell r="B438" t="str">
            <v>VAR_fin</v>
          </cell>
          <cell r="C438" t="str">
            <v>T-ELC-Bus_c_BatSTGout_S4</v>
          </cell>
          <cell r="G438">
            <v>1.375679616349589E-4</v>
          </cell>
          <cell r="H438">
            <v>2.2049513846478247E-4</v>
          </cell>
          <cell r="I438">
            <v>1.2165426882708028E-4</v>
          </cell>
        </row>
        <row r="439">
          <cell r="A439" t="str">
            <v>V2G</v>
          </cell>
          <cell r="B439" t="str">
            <v>VAR_fin</v>
          </cell>
          <cell r="C439" t="str">
            <v>T-ELC-car-BatSTGOut_S1</v>
          </cell>
          <cell r="G439">
            <v>2.1214220564500317E-3</v>
          </cell>
          <cell r="H439">
            <v>0.46645853091425266</v>
          </cell>
          <cell r="I439">
            <v>1.0970584452858279</v>
          </cell>
        </row>
        <row r="440">
          <cell r="A440" t="str">
            <v>V2G</v>
          </cell>
          <cell r="B440" t="str">
            <v>VAR_fin</v>
          </cell>
          <cell r="C440" t="str">
            <v>T-ELC-car-BatSTGOut_S2</v>
          </cell>
          <cell r="G440">
            <v>1.4033376610658693E-3</v>
          </cell>
          <cell r="H440">
            <v>0.14462591863838842</v>
          </cell>
          <cell r="I440">
            <v>0.54453453850693334</v>
          </cell>
        </row>
        <row r="441">
          <cell r="A441" t="str">
            <v>V2G</v>
          </cell>
          <cell r="B441" t="str">
            <v>VAR_fin</v>
          </cell>
          <cell r="C441" t="str">
            <v>T-ELC-car-BatSTGOut_S3</v>
          </cell>
          <cell r="G441">
            <v>2.5192145952725857E-3</v>
          </cell>
          <cell r="H441">
            <v>0.23477099057750339</v>
          </cell>
          <cell r="I441">
            <v>0.66531229361624267</v>
          </cell>
        </row>
        <row r="442">
          <cell r="A442" t="str">
            <v>V2G</v>
          </cell>
          <cell r="B442" t="str">
            <v>VAR_fin</v>
          </cell>
          <cell r="C442" t="str">
            <v>T-ELC-car-BatSTGOut_S4</v>
          </cell>
          <cell r="G442">
            <v>1.3638930615946048E-3</v>
          </cell>
          <cell r="H442">
            <v>0.14899147403299473</v>
          </cell>
          <cell r="I442">
            <v>0.57624204914803168</v>
          </cell>
        </row>
        <row r="443">
          <cell r="A443" t="str">
            <v>V2G</v>
          </cell>
          <cell r="B443" t="str">
            <v>VAR_fin</v>
          </cell>
          <cell r="C443" t="str">
            <v>T-ELC-car-PlgSTGOut_S1</v>
          </cell>
          <cell r="G443">
            <v>5.5297235179899303E-4</v>
          </cell>
          <cell r="H443">
            <v>8.314008633644298E-4</v>
          </cell>
          <cell r="I443">
            <v>8.2312075701755692E-4</v>
          </cell>
        </row>
        <row r="444">
          <cell r="A444" t="str">
            <v>V2G</v>
          </cell>
          <cell r="B444" t="str">
            <v>VAR_fin</v>
          </cell>
          <cell r="C444" t="str">
            <v>T-ELC-car-PlgSTGOut_S2</v>
          </cell>
          <cell r="G444">
            <v>8.9295804707431202E-5</v>
          </cell>
          <cell r="H444">
            <v>2.1686627114374582E-4</v>
          </cell>
          <cell r="I444">
            <v>2.2400973135551581E-4</v>
          </cell>
        </row>
        <row r="445">
          <cell r="A445" t="str">
            <v>V2G</v>
          </cell>
          <cell r="B445" t="str">
            <v>VAR_fin</v>
          </cell>
          <cell r="C445" t="str">
            <v>T-ELC-car-PlgSTGOut_S3</v>
          </cell>
          <cell r="G445">
            <v>2.2603092484113998E-3</v>
          </cell>
          <cell r="H445">
            <v>0.18767234164868801</v>
          </cell>
          <cell r="I445">
            <v>0.39795972350336989</v>
          </cell>
        </row>
        <row r="446">
          <cell r="A446" t="str">
            <v>V2G</v>
          </cell>
          <cell r="B446" t="str">
            <v>VAR_fin</v>
          </cell>
          <cell r="C446" t="str">
            <v>T-ELC-TWSTGout_S1</v>
          </cell>
          <cell r="G446">
            <v>5.9254619980641935E-4</v>
          </cell>
          <cell r="H446">
            <v>1.8238547281220446E-3</v>
          </cell>
          <cell r="I446">
            <v>4.8620867441925386E-4</v>
          </cell>
        </row>
        <row r="447">
          <cell r="A447" t="str">
            <v>V2G</v>
          </cell>
          <cell r="B447" t="str">
            <v>VAR_fin</v>
          </cell>
          <cell r="C447" t="str">
            <v>T-ELC-car-PlgSTGOut_S4</v>
          </cell>
          <cell r="G447">
            <v>6.3179629494348208E-5</v>
          </cell>
          <cell r="H447">
            <v>7.832610480059168E-3</v>
          </cell>
          <cell r="I447">
            <v>7.0024903959081354E-3</v>
          </cell>
        </row>
        <row r="448">
          <cell r="A448" t="str">
            <v>V2G</v>
          </cell>
          <cell r="B448" t="str">
            <v>VAR_fin</v>
          </cell>
          <cell r="C448" t="str">
            <v>T-ELC-TWSTGout_S2</v>
          </cell>
          <cell r="G448">
            <v>1.4325867499803489E-3</v>
          </cell>
          <cell r="H448">
            <v>2.2515121570824718E-3</v>
          </cell>
          <cell r="I448">
            <v>1.371917511289869E-3</v>
          </cell>
        </row>
        <row r="449">
          <cell r="A449" t="str">
            <v>V2G</v>
          </cell>
          <cell r="B449" t="str">
            <v>VAR_fin</v>
          </cell>
          <cell r="C449" t="str">
            <v>T-ELC-TWSTGout_S3</v>
          </cell>
          <cell r="G449">
            <v>1.9195361021708687E-3</v>
          </cell>
          <cell r="H449">
            <v>4.0782146728299221E-3</v>
          </cell>
          <cell r="I449">
            <v>2.3411883194608433E-3</v>
          </cell>
        </row>
        <row r="450">
          <cell r="A450" t="str">
            <v>V2G</v>
          </cell>
          <cell r="B450" t="str">
            <v>VAR_fin</v>
          </cell>
          <cell r="C450" t="str">
            <v>T-ELC-TWSTGout_S4</v>
          </cell>
          <cell r="G450">
            <v>1.9388743587986741E-3</v>
          </cell>
          <cell r="H450">
            <v>4.7173534466026686E-3</v>
          </cell>
          <cell r="I450">
            <v>3.7422307318954518E-3</v>
          </cell>
        </row>
        <row r="451">
          <cell r="A451" t="str">
            <v>V2G</v>
          </cell>
          <cell r="B451" t="str">
            <v>VAR_fin</v>
          </cell>
          <cell r="C451" t="str">
            <v>T-ELC-Bus_u_BatSTGout_S1</v>
          </cell>
          <cell r="G451">
            <v>6.9260094419881254E-5</v>
          </cell>
          <cell r="H451">
            <v>1.1742721561038492E-4</v>
          </cell>
          <cell r="I451">
            <v>7.4941038448063824E-5</v>
          </cell>
        </row>
        <row r="452">
          <cell r="A452" t="str">
            <v>V2G</v>
          </cell>
          <cell r="B452" t="str">
            <v>VAR_fin</v>
          </cell>
          <cell r="C452" t="str">
            <v>T-ELC-Bus_u_BatSTGout_S2</v>
          </cell>
          <cell r="G452">
            <v>7.4991327299216566E-5</v>
          </cell>
          <cell r="H452">
            <v>8.6293647462833302E-5</v>
          </cell>
          <cell r="I452">
            <v>6.5745942798971287E-5</v>
          </cell>
        </row>
        <row r="453">
          <cell r="A453" t="str">
            <v>V2G</v>
          </cell>
          <cell r="B453" t="str">
            <v>VAR_fin</v>
          </cell>
          <cell r="C453" t="str">
            <v>T-ELC-Bus_u_BatSTGout_S3</v>
          </cell>
          <cell r="G453">
            <v>6.9537181040055907E-5</v>
          </cell>
          <cell r="H453">
            <v>4.4266547289852874E-5</v>
          </cell>
          <cell r="I453">
            <v>3.6141983836483532E-5</v>
          </cell>
        </row>
        <row r="454">
          <cell r="A454" t="str">
            <v>V2G</v>
          </cell>
          <cell r="B454" t="str">
            <v>VAR_fin</v>
          </cell>
          <cell r="C454" t="str">
            <v>T-ELC-Bus_u_BatSTGout_S4</v>
          </cell>
          <cell r="G454">
            <v>8.7932629866552969E-5</v>
          </cell>
          <cell r="H454">
            <v>1.1632903701790227E-4</v>
          </cell>
          <cell r="I454">
            <v>8.0241792383403337E-5</v>
          </cell>
        </row>
        <row r="455">
          <cell r="A455" t="str">
            <v>V2G</v>
          </cell>
          <cell r="B455" t="str">
            <v>VAR_fin</v>
          </cell>
          <cell r="C455" t="str">
            <v>T-ELC-LGV_BatSTGout</v>
          </cell>
          <cell r="G455">
            <v>3.324569506251801E-4</v>
          </cell>
          <cell r="H455">
            <v>3.7117983463422032E-4</v>
          </cell>
          <cell r="I455">
            <v>2.0995728797352045E-4</v>
          </cell>
        </row>
        <row r="456">
          <cell r="A456" t="str">
            <v>V2G</v>
          </cell>
          <cell r="B456" t="str">
            <v>VAR_fin</v>
          </cell>
          <cell r="C456" t="str">
            <v>T-ELC-HGV_BatSTGout</v>
          </cell>
          <cell r="G456">
            <v>2.4144440148977909E-3</v>
          </cell>
          <cell r="H456">
            <v>2.3284364552164101E-2</v>
          </cell>
          <cell r="I456">
            <v>1.4719705906306741E-2</v>
          </cell>
        </row>
        <row r="457">
          <cell r="A457" t="str">
            <v>V2G</v>
          </cell>
          <cell r="B457" t="str">
            <v>VAR_ncap</v>
          </cell>
          <cell r="C457" t="str">
            <v>-</v>
          </cell>
          <cell r="G457">
            <v>2.0453523902054E-3</v>
          </cell>
          <cell r="H457">
            <v>0.29756232790297998</v>
          </cell>
          <cell r="I457">
            <v>0.48821768751975902</v>
          </cell>
        </row>
        <row r="458">
          <cell r="A458" t="str">
            <v>V2G</v>
          </cell>
          <cell r="B458" t="str">
            <v>VAR_cap</v>
          </cell>
          <cell r="C458" t="str">
            <v>-</v>
          </cell>
          <cell r="G458">
            <v>2.0453523902054E-3</v>
          </cell>
          <cell r="H458">
            <v>0.53153546996486933</v>
          </cell>
          <cell r="I458">
            <v>0.80254622767754569</v>
          </cell>
        </row>
        <row r="459">
          <cell r="A459" t="str">
            <v>TPSHPELCEXT</v>
          </cell>
          <cell r="B459" t="str">
            <v>VAR_fout</v>
          </cell>
          <cell r="C459" t="str">
            <v>TPSHP</v>
          </cell>
          <cell r="E459">
            <v>2.188525245198</v>
          </cell>
          <cell r="F459">
            <v>2.1885228500509499</v>
          </cell>
          <cell r="G459">
            <v>2.1885203728238101</v>
          </cell>
        </row>
        <row r="460">
          <cell r="A460" t="str">
            <v>TPSHPELCEXT</v>
          </cell>
          <cell r="B460" t="str">
            <v>VAR_fin</v>
          </cell>
          <cell r="C460" t="str">
            <v>TELC</v>
          </cell>
          <cell r="E460">
            <v>0.88697939452958496</v>
          </cell>
          <cell r="F460">
            <v>0.88697842380919856</v>
          </cell>
          <cell r="G460">
            <v>0.88697741982286427</v>
          </cell>
        </row>
        <row r="461">
          <cell r="A461" t="str">
            <v>TPSHPELCEXT</v>
          </cell>
          <cell r="B461" t="str">
            <v>VAR_ncap</v>
          </cell>
          <cell r="C461" t="str">
            <v>-</v>
          </cell>
          <cell r="D461">
            <v>9.1414281236398494E-6</v>
          </cell>
          <cell r="E461">
            <v>2.1885163514025101</v>
          </cell>
          <cell r="F461">
            <v>1.1633891242721799E-6</v>
          </cell>
          <cell r="G461">
            <v>1.10635484163114E-6</v>
          </cell>
          <cell r="H461">
            <v>1.03810666714834E-8</v>
          </cell>
        </row>
        <row r="462">
          <cell r="A462" t="str">
            <v>TPSHPELCEXT</v>
          </cell>
          <cell r="B462" t="str">
            <v>VAR_cap</v>
          </cell>
          <cell r="C462" t="str">
            <v>-</v>
          </cell>
          <cell r="D462">
            <v>9.1414281236398494E-6</v>
          </cell>
          <cell r="E462">
            <v>2.1885254928306299</v>
          </cell>
          <cell r="F462">
            <v>2.1885237562670188</v>
          </cell>
          <cell r="G462">
            <v>2.1885207469381633</v>
          </cell>
          <cell r="H462">
            <v>9.6455599063460795E-9</v>
          </cell>
          <cell r="I462">
            <v>-3.2957114722190043E-9</v>
          </cell>
        </row>
        <row r="463">
          <cell r="A463" t="str">
            <v>TFLGV-ICEGSL</v>
          </cell>
          <cell r="B463" t="str">
            <v>VAR_fout</v>
          </cell>
          <cell r="C463" t="str">
            <v>CO2_T</v>
          </cell>
          <cell r="D463">
            <v>27.096004456537219</v>
          </cell>
          <cell r="E463">
            <v>42.579647865934376</v>
          </cell>
          <cell r="F463">
            <v>68.528280108929437</v>
          </cell>
          <cell r="G463">
            <v>101.30504998639168</v>
          </cell>
          <cell r="H463">
            <v>10.753137275520295</v>
          </cell>
          <cell r="I463">
            <v>0.21863368329704852</v>
          </cell>
        </row>
        <row r="464">
          <cell r="A464" t="str">
            <v>TFLGV-ICEGSL</v>
          </cell>
          <cell r="B464" t="str">
            <v>VAR_fout</v>
          </cell>
          <cell r="C464" t="str">
            <v>TFLGV</v>
          </cell>
          <cell r="D464">
            <v>0.12895554385166419</v>
          </cell>
          <cell r="E464">
            <v>0.20264543639160704</v>
          </cell>
          <cell r="F464">
            <v>0.32614039626547636</v>
          </cell>
          <cell r="G464">
            <v>0.48213188910822385</v>
          </cell>
          <cell r="H464">
            <v>5.1176425945035228E-2</v>
          </cell>
          <cell r="I464">
            <v>1.0405233575705749E-3</v>
          </cell>
        </row>
        <row r="465">
          <cell r="A465" t="str">
            <v>TFLGV-ICEGSL</v>
          </cell>
          <cell r="B465" t="str">
            <v>VAR_fin</v>
          </cell>
          <cell r="C465" t="str">
            <v>TGSL</v>
          </cell>
          <cell r="D465">
            <v>0.36715453193139863</v>
          </cell>
          <cell r="E465">
            <v>0.57695999818339072</v>
          </cell>
          <cell r="F465">
            <v>0.92856748115080356</v>
          </cell>
          <cell r="G465">
            <v>1.3726971542871498</v>
          </cell>
          <cell r="H465">
            <v>0.14570646714797134</v>
          </cell>
          <cell r="I465">
            <v>2.9625160338353509E-3</v>
          </cell>
        </row>
        <row r="466">
          <cell r="A466" t="str">
            <v>TFLGV-ICEGSL</v>
          </cell>
          <cell r="B466" t="str">
            <v>VAR_ncap</v>
          </cell>
          <cell r="C466" t="str">
            <v>-</v>
          </cell>
          <cell r="E466">
            <v>4.9282937094781897E-6</v>
          </cell>
          <cell r="F466">
            <v>1.23791521134581E-2</v>
          </cell>
          <cell r="G466">
            <v>2.7478923833877102E-2</v>
          </cell>
          <cell r="H466">
            <v>8.8934473065728706E-5</v>
          </cell>
          <cell r="I466">
            <v>3.3511893610469697E-5</v>
          </cell>
        </row>
        <row r="467">
          <cell r="A467" t="str">
            <v>TFLGV-ICEGSL</v>
          </cell>
          <cell r="B467" t="str">
            <v>VAR_cap</v>
          </cell>
          <cell r="C467" t="str">
            <v>-</v>
          </cell>
          <cell r="D467">
            <v>1.2434989015067439E-2</v>
          </cell>
          <cell r="E467">
            <v>1.4126917637633006E-2</v>
          </cell>
          <cell r="F467">
            <v>2.6506069315133701E-2</v>
          </cell>
          <cell r="G467">
            <v>4.7562034020669823E-2</v>
          </cell>
          <cell r="H467">
            <v>5.0870676130700815E-3</v>
          </cell>
          <cell r="I467">
            <v>1.0110099590315872E-4</v>
          </cell>
        </row>
        <row r="468">
          <cell r="A468" t="str">
            <v>T_C-ICE-GSL-S2</v>
          </cell>
          <cell r="B468" t="str">
            <v>VAR_fout</v>
          </cell>
          <cell r="C468" t="str">
            <v>CO2_T</v>
          </cell>
          <cell r="D468">
            <v>270.44749071166723</v>
          </cell>
          <cell r="E468">
            <v>391.62726037704584</v>
          </cell>
          <cell r="F468">
            <v>361.687175546265</v>
          </cell>
          <cell r="G468">
            <v>303.0204818037368</v>
          </cell>
          <cell r="H468">
            <v>8.0203988317249508E-2</v>
          </cell>
          <cell r="I468">
            <v>1.03782030388387E-2</v>
          </cell>
        </row>
        <row r="469">
          <cell r="A469" t="str">
            <v>T_C-ICE-GSL-S2</v>
          </cell>
          <cell r="B469" t="str">
            <v>VAR_fout</v>
          </cell>
          <cell r="C469" t="str">
            <v>TPCAR</v>
          </cell>
          <cell r="D469">
            <v>2.2176772877371822</v>
          </cell>
          <cell r="E469">
            <v>3.2076279673539951</v>
          </cell>
          <cell r="F469">
            <v>2.9871407025771441</v>
          </cell>
          <cell r="G469">
            <v>2.5020423189951848</v>
          </cell>
          <cell r="H469">
            <v>5.5533943641432489E-4</v>
          </cell>
          <cell r="I469">
            <v>7.0951894064473909E-5</v>
          </cell>
        </row>
        <row r="470">
          <cell r="A470" t="str">
            <v>T_C-ICE-GSL-S2</v>
          </cell>
          <cell r="B470" t="str">
            <v>VAR_fin</v>
          </cell>
          <cell r="C470" t="str">
            <v>TGSL</v>
          </cell>
          <cell r="D470">
            <v>3.6646001451445387</v>
          </cell>
          <cell r="E470">
            <v>5.3066024441334161</v>
          </cell>
          <cell r="F470">
            <v>4.9009102377542604</v>
          </cell>
          <cell r="G470">
            <v>4.1059685881265287</v>
          </cell>
          <cell r="H470">
            <v>1.0867749094478245E-3</v>
          </cell>
          <cell r="I470">
            <v>1.406260574368395E-4</v>
          </cell>
        </row>
        <row r="471">
          <cell r="A471" t="str">
            <v>T_C-ICE-GSL-S2</v>
          </cell>
          <cell r="B471" t="str">
            <v>VAR_ncap</v>
          </cell>
          <cell r="C471" t="str">
            <v>-</v>
          </cell>
          <cell r="E471">
            <v>3.9472178419500397E-6</v>
          </cell>
          <cell r="F471">
            <v>2.2690347127855899E-4</v>
          </cell>
          <cell r="G471">
            <v>2.9556311679586101E-5</v>
          </cell>
        </row>
        <row r="472">
          <cell r="A472" t="str">
            <v>T_C-ICE-GSL-S2</v>
          </cell>
          <cell r="B472" t="str">
            <v>VAR_cap</v>
          </cell>
          <cell r="C472" t="str">
            <v>-</v>
          </cell>
          <cell r="D472">
            <v>0.21742672668255056</v>
          </cell>
          <cell r="E472">
            <v>0.2433715882774482</v>
          </cell>
          <cell r="F472">
            <v>0.24025152122676485</v>
          </cell>
          <cell r="G472">
            <v>0.18983931926913633</v>
          </cell>
          <cell r="H472">
            <v>5.3798401640514022E-5</v>
          </cell>
          <cell r="I472">
            <v>6.8968459848853355E-6</v>
          </cell>
        </row>
        <row r="473">
          <cell r="A473" t="str">
            <v>T_C-ICE-DSL-S1</v>
          </cell>
          <cell r="B473" t="str">
            <v>VAR_fout</v>
          </cell>
          <cell r="C473" t="str">
            <v>CO2_T</v>
          </cell>
          <cell r="D473">
            <v>0.3765531755396444</v>
          </cell>
          <cell r="E473">
            <v>0.43056788383334682</v>
          </cell>
          <cell r="F473">
            <v>0.32165134970949272</v>
          </cell>
          <cell r="G473">
            <v>0.23399249411899334</v>
          </cell>
          <cell r="H473">
            <v>1.8399742916544608E-2</v>
          </cell>
          <cell r="I473">
            <v>3.5252821242678901E-3</v>
          </cell>
        </row>
        <row r="474">
          <cell r="A474" t="str">
            <v>T_C-ICE-DSL-S1</v>
          </cell>
          <cell r="B474" t="str">
            <v>VAR_fout</v>
          </cell>
          <cell r="C474" t="str">
            <v>TPCAR</v>
          </cell>
          <cell r="D474">
            <v>3.8537895878031411E-3</v>
          </cell>
          <cell r="E474">
            <v>4.4943419865730123E-3</v>
          </cell>
          <cell r="F474">
            <v>3.3709539547492852E-3</v>
          </cell>
          <cell r="G474">
            <v>2.5091071156122047E-3</v>
          </cell>
          <cell r="H474">
            <v>1.6440686967369528E-4</v>
          </cell>
          <cell r="I474">
            <v>3.1322473530119293E-5</v>
          </cell>
        </row>
        <row r="475">
          <cell r="A475" t="str">
            <v>T_C-ICE-DSL-S1</v>
          </cell>
          <cell r="B475" t="str">
            <v>VAR_fin</v>
          </cell>
          <cell r="C475" t="str">
            <v>TDSL</v>
          </cell>
          <cell r="D475">
            <v>5.1371510987673306E-3</v>
          </cell>
          <cell r="E475">
            <v>5.8740502569351542E-3</v>
          </cell>
          <cell r="F475">
            <v>4.3881493821213337E-3</v>
          </cell>
          <cell r="G475">
            <v>3.1922577642427455E-3</v>
          </cell>
          <cell r="H475">
            <v>2.5101968508246445E-4</v>
          </cell>
          <cell r="I475">
            <v>4.8093889826301301E-5</v>
          </cell>
        </row>
        <row r="476">
          <cell r="A476" t="str">
            <v>T_C-ICE-DSL-S1</v>
          </cell>
          <cell r="B476" t="str">
            <v>VAR_ncap</v>
          </cell>
          <cell r="C476" t="str">
            <v>-</v>
          </cell>
          <cell r="E476">
            <v>6.2292786299627903E-6</v>
          </cell>
          <cell r="F476">
            <v>2.7659889357907201E-5</v>
          </cell>
          <cell r="G476">
            <v>1.50576159903085E-5</v>
          </cell>
        </row>
        <row r="477">
          <cell r="A477" t="str">
            <v>T_C-ICE-DSL-S1</v>
          </cell>
          <cell r="B477" t="str">
            <v>VAR_cap</v>
          </cell>
          <cell r="C477" t="str">
            <v>-</v>
          </cell>
          <cell r="D477">
            <v>4.4474459219439347E-4</v>
          </cell>
          <cell r="E477">
            <v>4.7901121563910656E-4</v>
          </cell>
          <cell r="F477">
            <v>5.0274968703623371E-4</v>
          </cell>
          <cell r="G477">
            <v>3.7418670484173217E-4</v>
          </cell>
          <cell r="H477">
            <v>2.3130997481391254E-5</v>
          </cell>
          <cell r="I477">
            <v>4.4097996687635017E-6</v>
          </cell>
        </row>
        <row r="478">
          <cell r="A478" t="str">
            <v>T_C-ICE-GSL-S3</v>
          </cell>
          <cell r="B478" t="str">
            <v>VAR_fout</v>
          </cell>
          <cell r="C478" t="str">
            <v>CO2_T</v>
          </cell>
          <cell r="D478">
            <v>267.25268447275812</v>
          </cell>
          <cell r="E478">
            <v>423.60833920544081</v>
          </cell>
          <cell r="F478">
            <v>417.37336473495242</v>
          </cell>
          <cell r="G478">
            <v>336.18841851071932</v>
          </cell>
          <cell r="H478">
            <v>8.5346337664993596E-2</v>
          </cell>
          <cell r="I478">
            <v>1.2272055079101901E-2</v>
          </cell>
        </row>
        <row r="479">
          <cell r="A479" t="str">
            <v>T_C-ICE-GSL-S3</v>
          </cell>
          <cell r="B479" t="str">
            <v>VAR_fout</v>
          </cell>
          <cell r="C479" t="str">
            <v>TPCAR</v>
          </cell>
          <cell r="D479">
            <v>1.8660926530691875</v>
          </cell>
          <cell r="E479">
            <v>2.9619729574880522</v>
          </cell>
          <cell r="F479">
            <v>2.9182283459307778</v>
          </cell>
          <cell r="G479">
            <v>2.3700785353406233</v>
          </cell>
          <cell r="H479">
            <v>5.3691673311954914E-4</v>
          </cell>
          <cell r="I479">
            <v>7.7981061034137445E-5</v>
          </cell>
        </row>
        <row r="480">
          <cell r="A480" t="str">
            <v>T_C-ICE-GSL-S3</v>
          </cell>
          <cell r="B480" t="str">
            <v>VAR_fin</v>
          </cell>
          <cell r="C480" t="str">
            <v>TGSL</v>
          </cell>
          <cell r="D480">
            <v>3.6213100877067514</v>
          </cell>
          <cell r="E480">
            <v>5.7399503957376563</v>
          </cell>
          <cell r="F480">
            <v>5.6554656468150881</v>
          </cell>
          <cell r="G480">
            <v>4.5553986248064948</v>
          </cell>
          <cell r="H480">
            <v>1.1564544399050626E-3</v>
          </cell>
          <cell r="I480">
            <v>1.6628800920192249E-4</v>
          </cell>
        </row>
        <row r="481">
          <cell r="A481" t="str">
            <v>T_C-ICE-GSL-S3</v>
          </cell>
          <cell r="B481" t="str">
            <v>VAR_ncap</v>
          </cell>
          <cell r="C481" t="str">
            <v>-</v>
          </cell>
          <cell r="E481">
            <v>3.3152998701506499E-6</v>
          </cell>
          <cell r="F481">
            <v>1.4646771608371601E-4</v>
          </cell>
          <cell r="G481">
            <v>2.3426321378586899E-5</v>
          </cell>
        </row>
        <row r="482">
          <cell r="A482" t="str">
            <v>T_C-ICE-GSL-S3</v>
          </cell>
          <cell r="B482" t="str">
            <v>VAR_cap</v>
          </cell>
          <cell r="C482" t="str">
            <v>-</v>
          </cell>
          <cell r="D482">
            <v>0.18201274090160383</v>
          </cell>
          <cell r="E482">
            <v>0.20365706529120245</v>
          </cell>
          <cell r="F482">
            <v>0.20066721578136412</v>
          </cell>
          <cell r="G482">
            <v>0.16296855331057</v>
          </cell>
          <cell r="H482">
            <v>4.4243065925733436E-5</v>
          </cell>
          <cell r="I482">
            <v>6.7525999813320286E-6</v>
          </cell>
        </row>
        <row r="483">
          <cell r="A483" t="str">
            <v>T_C-ICE-DSL-S2</v>
          </cell>
          <cell r="B483" t="str">
            <v>VAR_fout</v>
          </cell>
          <cell r="C483" t="str">
            <v>CO2_T</v>
          </cell>
          <cell r="D483">
            <v>89.406509886210799</v>
          </cell>
          <cell r="E483">
            <v>93.937557051711082</v>
          </cell>
          <cell r="F483">
            <v>70.224753276283707</v>
          </cell>
          <cell r="G483">
            <v>60.704935544845277</v>
          </cell>
          <cell r="H483">
            <v>2.3648301773391969E-2</v>
          </cell>
          <cell r="I483">
            <v>4.6765324998208303E-3</v>
          </cell>
        </row>
        <row r="484">
          <cell r="A484" t="str">
            <v>T_C-ICE-DSL-S2</v>
          </cell>
          <cell r="B484" t="str">
            <v>VAR_fout</v>
          </cell>
          <cell r="C484" t="str">
            <v>TPCAR</v>
          </cell>
          <cell r="D484">
            <v>0.84983292336003913</v>
          </cell>
          <cell r="E484">
            <v>0.90221380105544569</v>
          </cell>
          <cell r="F484">
            <v>0.68427381868981096</v>
          </cell>
          <cell r="G484">
            <v>0.63201406464108278</v>
          </cell>
          <cell r="H484">
            <v>1.7009796206760421E-4</v>
          </cell>
          <cell r="I484">
            <v>3.3343461319326546E-5</v>
          </cell>
        </row>
        <row r="485">
          <cell r="A485" t="str">
            <v>T_C-ICE-DSL-S2</v>
          </cell>
          <cell r="B485" t="str">
            <v>VAR_fin</v>
          </cell>
          <cell r="C485" t="str">
            <v>TDSL</v>
          </cell>
          <cell r="D485">
            <v>1.2197341048596297</v>
          </cell>
          <cell r="E485">
            <v>1.2815492094367107</v>
          </cell>
          <cell r="F485">
            <v>0.95804574728899994</v>
          </cell>
          <cell r="G485">
            <v>0.82817101698288154</v>
          </cell>
          <cell r="H485">
            <v>3.2262348940507497E-4</v>
          </cell>
          <cell r="I485">
            <v>6.3799897678319594E-5</v>
          </cell>
        </row>
        <row r="486">
          <cell r="A486" t="str">
            <v>T_C-ICE-DSL-S2</v>
          </cell>
          <cell r="B486" t="str">
            <v>VAR_ncap</v>
          </cell>
          <cell r="C486" t="str">
            <v>-</v>
          </cell>
          <cell r="E486">
            <v>4.4416924058951601E-6</v>
          </cell>
          <cell r="F486">
            <v>1.6779252897135399E-5</v>
          </cell>
          <cell r="G486">
            <v>9.2211144580455198E-6</v>
          </cell>
        </row>
        <row r="487">
          <cell r="A487" t="str">
            <v>T_C-ICE-DSL-S2</v>
          </cell>
          <cell r="B487" t="str">
            <v>VAR_cap</v>
          </cell>
          <cell r="C487" t="str">
            <v>-</v>
          </cell>
          <cell r="D487">
            <v>6.4513549630365041E-2</v>
          </cell>
          <cell r="E487">
            <v>6.8452750247926866E-2</v>
          </cell>
          <cell r="F487">
            <v>6.7848630744243313E-2</v>
          </cell>
          <cell r="G487">
            <v>5.145457106295475E-2</v>
          </cell>
          <cell r="H487">
            <v>1.5372423309142775E-5</v>
          </cell>
          <cell r="I487">
            <v>3.0582912718435082E-6</v>
          </cell>
        </row>
        <row r="488">
          <cell r="A488" t="str">
            <v>TPRLPH2OFCL</v>
          </cell>
          <cell r="B488" t="str">
            <v>VAR_fout</v>
          </cell>
          <cell r="C488" t="str">
            <v>TPRLP</v>
          </cell>
          <cell r="I488">
            <v>1.19923332466365E-8</v>
          </cell>
        </row>
        <row r="489">
          <cell r="A489" t="str">
            <v>TPRLPH2OFCL</v>
          </cell>
          <cell r="B489" t="str">
            <v>VAR_fin</v>
          </cell>
          <cell r="C489" t="str">
            <v>TH2O</v>
          </cell>
          <cell r="I489">
            <v>6.2071869647098896E-7</v>
          </cell>
        </row>
        <row r="490">
          <cell r="A490" t="str">
            <v>T_C-ICE-GSL-S4</v>
          </cell>
          <cell r="B490" t="str">
            <v>VAR_fout</v>
          </cell>
          <cell r="C490" t="str">
            <v>CO2_T</v>
          </cell>
          <cell r="D490">
            <v>267.04692078571537</v>
          </cell>
          <cell r="E490">
            <v>315.39897654237052</v>
          </cell>
          <cell r="F490">
            <v>570.80355860521649</v>
          </cell>
          <cell r="G490">
            <v>489.56779091430485</v>
          </cell>
          <cell r="H490">
            <v>15.84920033873323</v>
          </cell>
          <cell r="I490">
            <v>8.4825296632894606E-2</v>
          </cell>
        </row>
        <row r="491">
          <cell r="A491" t="str">
            <v>T_C-ICE-GSL-S4</v>
          </cell>
          <cell r="B491" t="str">
            <v>VAR_fout</v>
          </cell>
          <cell r="C491" t="str">
            <v>TPCAR</v>
          </cell>
          <cell r="D491">
            <v>1.6563297575890037</v>
          </cell>
          <cell r="E491">
            <v>1.9398641697995305</v>
          </cell>
          <cell r="F491">
            <v>3.4439267709916703</v>
          </cell>
          <cell r="G491">
            <v>2.9561924836707711</v>
          </cell>
          <cell r="H491">
            <v>9.3455818710409727E-2</v>
          </cell>
          <cell r="I491">
            <v>5.4400717570488011E-4</v>
          </cell>
        </row>
        <row r="492">
          <cell r="A492" t="str">
            <v>T_C-ICE-GSL-S4</v>
          </cell>
          <cell r="B492" t="str">
            <v>VAR_fin</v>
          </cell>
          <cell r="C492" t="str">
            <v>TGSL</v>
          </cell>
          <cell r="D492">
            <v>3.61852196186606</v>
          </cell>
          <cell r="E492">
            <v>4.2736988691378199</v>
          </cell>
          <cell r="F492">
            <v>7.7344655637563164</v>
          </cell>
          <cell r="G492">
            <v>6.6337099039878913</v>
          </cell>
          <cell r="H492">
            <v>0.2147588121779565</v>
          </cell>
          <cell r="I492">
            <v>1.1493942633183547E-3</v>
          </cell>
        </row>
        <row r="493">
          <cell r="A493" t="str">
            <v>T_C-ICE-GSL-S4</v>
          </cell>
          <cell r="B493" t="str">
            <v>VAR_ncap</v>
          </cell>
          <cell r="C493" t="str">
            <v>-</v>
          </cell>
          <cell r="E493">
            <v>3.44048766986733E-6</v>
          </cell>
          <cell r="F493">
            <v>0.123019115025801</v>
          </cell>
          <cell r="G493">
            <v>6.8057084496510499E-5</v>
          </cell>
        </row>
        <row r="494">
          <cell r="A494" t="str">
            <v>T_C-ICE-GSL-S4</v>
          </cell>
          <cell r="B494" t="str">
            <v>VAR_cap</v>
          </cell>
          <cell r="C494" t="str">
            <v>-</v>
          </cell>
          <cell r="D494">
            <v>0.13055515460861461</v>
          </cell>
          <cell r="E494">
            <v>0.152746267610855</v>
          </cell>
          <cell r="F494">
            <v>0.27122632537690033</v>
          </cell>
          <cell r="G494">
            <v>0.2327951829504801</v>
          </cell>
          <cell r="H494">
            <v>1.0499888557288749E-2</v>
          </cell>
          <cell r="I494">
            <v>5.9906145652196371E-5</v>
          </cell>
        </row>
        <row r="495">
          <cell r="A495" t="str">
            <v>T_C-ICE-DSL-S3</v>
          </cell>
          <cell r="B495" t="str">
            <v>VAR_fout</v>
          </cell>
          <cell r="C495" t="str">
            <v>CO2_T</v>
          </cell>
          <cell r="D495">
            <v>368.56448701078853</v>
          </cell>
          <cell r="E495">
            <v>390.45000741466379</v>
          </cell>
          <cell r="F495">
            <v>386.69720521459772</v>
          </cell>
          <cell r="G495">
            <v>295.32201846326274</v>
          </cell>
          <cell r="H495">
            <v>2.5510830193824229E-2</v>
          </cell>
          <cell r="I495">
            <v>5.16905191755001E-3</v>
          </cell>
        </row>
        <row r="496">
          <cell r="A496" t="str">
            <v>T_C-ICE-DSL-S3</v>
          </cell>
          <cell r="B496" t="str">
            <v>VAR_fout</v>
          </cell>
          <cell r="C496" t="str">
            <v>TPCAR</v>
          </cell>
          <cell r="D496">
            <v>2.6555816142730908</v>
          </cell>
          <cell r="E496">
            <v>2.8360508529498856</v>
          </cell>
          <cell r="F496">
            <v>2.8063362863254357</v>
          </cell>
          <cell r="G496">
            <v>2.1805349814544344</v>
          </cell>
          <cell r="H496">
            <v>1.6802083309370582E-4</v>
          </cell>
          <cell r="I496">
            <v>3.4256554407752039E-5</v>
          </cell>
        </row>
        <row r="497">
          <cell r="A497" t="str">
            <v>T_C-ICE-DSL-S3</v>
          </cell>
          <cell r="B497" t="str">
            <v>VAR_fin</v>
          </cell>
          <cell r="C497" t="str">
            <v>TDSL</v>
          </cell>
          <cell r="D497">
            <v>5.0281648978279394</v>
          </cell>
          <cell r="E497">
            <v>5.3267395281673062</v>
          </cell>
          <cell r="F497">
            <v>5.275541680963129</v>
          </cell>
          <cell r="G497">
            <v>4.0289497743964837</v>
          </cell>
          <cell r="H497">
            <v>3.4803315407672879E-4</v>
          </cell>
          <cell r="I497">
            <v>7.0519125751023398E-5</v>
          </cell>
        </row>
        <row r="498">
          <cell r="A498" t="str">
            <v>T_C-ICE-DSL-S3</v>
          </cell>
          <cell r="B498" t="str">
            <v>VAR_ncap</v>
          </cell>
          <cell r="C498" t="str">
            <v>-</v>
          </cell>
          <cell r="E498">
            <v>3.03697470369567E-6</v>
          </cell>
          <cell r="F498">
            <v>1.15462014107349E-5</v>
          </cell>
          <cell r="G498">
            <v>7.2621994149890299E-6</v>
          </cell>
        </row>
        <row r="499">
          <cell r="A499" t="str">
            <v>T_C-ICE-DSL-S3</v>
          </cell>
          <cell r="B499" t="str">
            <v>VAR_cap</v>
          </cell>
          <cell r="C499" t="str">
            <v>-</v>
          </cell>
          <cell r="D499">
            <v>0.18324152676035099</v>
          </cell>
          <cell r="E499">
            <v>0.19499887085522577</v>
          </cell>
          <cell r="F499">
            <v>0.19297626599441919</v>
          </cell>
          <cell r="G499">
            <v>0.14993853999581772</v>
          </cell>
          <cell r="H499">
            <v>1.3194214525816471E-5</v>
          </cell>
          <cell r="I499">
            <v>2.7671364400446918E-6</v>
          </cell>
        </row>
        <row r="500">
          <cell r="A500" t="str">
            <v>T_C-ICE-DSL-S4</v>
          </cell>
          <cell r="B500" t="str">
            <v>VAR_fout</v>
          </cell>
          <cell r="C500" t="str">
            <v>CO2_T</v>
          </cell>
          <cell r="D500">
            <v>142.2235250873286</v>
          </cell>
          <cell r="E500">
            <v>162.05459699937774</v>
          </cell>
          <cell r="F500">
            <v>159.22096457762021</v>
          </cell>
          <cell r="G500">
            <v>122.56680543218127</v>
          </cell>
          <cell r="H500">
            <v>1.6809354770607712E-2</v>
          </cell>
          <cell r="I500">
            <v>3.48679950704425E-3</v>
          </cell>
        </row>
        <row r="501">
          <cell r="A501" t="str">
            <v>T_C-ICE-DSL-S4</v>
          </cell>
          <cell r="B501" t="str">
            <v>VAR_fout</v>
          </cell>
          <cell r="C501" t="str">
            <v>TPCAR</v>
          </cell>
          <cell r="D501">
            <v>0.90418440033840697</v>
          </cell>
          <cell r="E501">
            <v>1.007591266994861</v>
          </cell>
          <cell r="F501">
            <v>0.99222330041553586</v>
          </cell>
          <cell r="G501">
            <v>0.77462733556102514</v>
          </cell>
          <cell r="H501">
            <v>1.0272817394855244E-4</v>
          </cell>
          <cell r="I501">
            <v>2.1836585116079834E-5</v>
          </cell>
        </row>
        <row r="502">
          <cell r="A502" t="str">
            <v>T_C-ICE-DSL-S4</v>
          </cell>
          <cell r="B502" t="str">
            <v>VAR_fin</v>
          </cell>
          <cell r="C502" t="str">
            <v>TDSL</v>
          </cell>
          <cell r="D502">
            <v>1.940293657398755</v>
          </cell>
          <cell r="E502">
            <v>2.2108403410556359</v>
          </cell>
          <cell r="F502">
            <v>2.1721823271162304</v>
          </cell>
          <cell r="G502">
            <v>1.6721255857050641</v>
          </cell>
          <cell r="H502">
            <v>2.2932271174089627E-4</v>
          </cell>
          <cell r="I502">
            <v>4.7568888227070267E-5</v>
          </cell>
        </row>
        <row r="503">
          <cell r="A503" t="str">
            <v>T_C-ICE-DSL-S4</v>
          </cell>
          <cell r="B503" t="str">
            <v>VAR_ncap</v>
          </cell>
          <cell r="C503" t="str">
            <v>-</v>
          </cell>
          <cell r="E503">
            <v>1.593650740512E-6</v>
          </cell>
          <cell r="F503">
            <v>6.3188186200180602E-6</v>
          </cell>
          <cell r="G503">
            <v>5.2659094486613602E-6</v>
          </cell>
        </row>
        <row r="504">
          <cell r="A504" t="str">
            <v>T_C-ICE-DSL-S4</v>
          </cell>
          <cell r="B504" t="str">
            <v>VAR_cap</v>
          </cell>
          <cell r="C504" t="str">
            <v>-</v>
          </cell>
          <cell r="D504">
            <v>7.1262519364161378E-2</v>
          </cell>
          <cell r="E504">
            <v>7.9338758145877541E-2</v>
          </cell>
          <cell r="F504">
            <v>7.8209018406194708E-2</v>
          </cell>
          <cell r="G504">
            <v>6.1061440379806362E-2</v>
          </cell>
          <cell r="H504">
            <v>9.273962255530083E-6</v>
          </cell>
          <cell r="I504">
            <v>1.9701988048696294E-6</v>
          </cell>
        </row>
        <row r="505">
          <cell r="A505" t="str">
            <v>TFLGV-ICENGAExt</v>
          </cell>
          <cell r="B505" t="str">
            <v>VAR_fout</v>
          </cell>
          <cell r="C505" t="str">
            <v>CO2_T</v>
          </cell>
          <cell r="D505">
            <v>6.0589846406992898</v>
          </cell>
          <cell r="E505">
            <v>1.82901725096528</v>
          </cell>
          <cell r="F505">
            <v>3.9515444165334901</v>
          </cell>
          <cell r="G505">
            <v>1.97483028582531</v>
          </cell>
        </row>
        <row r="506">
          <cell r="A506" t="str">
            <v>TFLGV-ICENGAExt</v>
          </cell>
          <cell r="B506" t="str">
            <v>VAR_fout</v>
          </cell>
          <cell r="C506" t="str">
            <v>TFLGV</v>
          </cell>
          <cell r="D506">
            <v>2.9820437685252235E-2</v>
          </cell>
          <cell r="E506">
            <v>9.0857515250392876E-3</v>
          </cell>
          <cell r="F506">
            <v>1.9901418670086029E-2</v>
          </cell>
          <cell r="G506">
            <v>9.9459654701421537E-3</v>
          </cell>
        </row>
        <row r="507">
          <cell r="A507" t="str">
            <v>TFLGV-ICENGAExt</v>
          </cell>
          <cell r="B507" t="str">
            <v>VAR_fin</v>
          </cell>
          <cell r="C507" t="str">
            <v>TNGA</v>
          </cell>
          <cell r="D507">
            <v>0.10742880568615752</v>
          </cell>
          <cell r="E507">
            <v>3.2429383882363085E-2</v>
          </cell>
          <cell r="F507">
            <v>7.0062844264778143E-2</v>
          </cell>
          <cell r="G507">
            <v>3.5014721379881306E-2</v>
          </cell>
        </row>
        <row r="508">
          <cell r="A508" t="str">
            <v>TFLGV-ICENGAExt</v>
          </cell>
          <cell r="B508" t="str">
            <v>VAR_cap</v>
          </cell>
          <cell r="C508" t="str">
            <v>-</v>
          </cell>
          <cell r="D508">
            <v>2.085E-3</v>
          </cell>
          <cell r="E508">
            <v>1.807E-3</v>
          </cell>
          <cell r="F508">
            <v>1.39E-3</v>
          </cell>
          <cell r="G508">
            <v>6.9499999999999998E-4</v>
          </cell>
        </row>
        <row r="509">
          <cell r="A509" t="str">
            <v>D-TGSL</v>
          </cell>
          <cell r="B509" t="str">
            <v>VAR_fout</v>
          </cell>
          <cell r="C509" t="str">
            <v>CO2</v>
          </cell>
          <cell r="D509">
            <v>5870.3192890304199</v>
          </cell>
          <cell r="E509">
            <v>5808.7229062832002</v>
          </cell>
          <cell r="F509">
            <v>5430.4889049992598</v>
          </cell>
          <cell r="G509">
            <v>3049.9730420565702</v>
          </cell>
          <cell r="H509">
            <v>425.51578669285499</v>
          </cell>
          <cell r="I509">
            <v>59.742328969134</v>
          </cell>
        </row>
        <row r="510">
          <cell r="A510" t="str">
            <v>D-TGSL</v>
          </cell>
          <cell r="B510" t="str">
            <v>VAR_fout</v>
          </cell>
          <cell r="C510" t="str">
            <v>TGSL</v>
          </cell>
          <cell r="D510">
            <v>82.913374951347478</v>
          </cell>
          <cell r="E510">
            <v>82.043395891560692</v>
          </cell>
          <cell r="F510">
            <v>76.701213298193082</v>
          </cell>
          <cell r="G510">
            <v>43.078590718348494</v>
          </cell>
          <cell r="H510">
            <v>10.477157076865039</v>
          </cell>
          <cell r="I510">
            <v>5.1810512276736178</v>
          </cell>
        </row>
        <row r="511">
          <cell r="A511" t="str">
            <v>D-TGSL</v>
          </cell>
          <cell r="B511" t="str">
            <v>VAR_fin</v>
          </cell>
          <cell r="C511" t="str">
            <v>GSL</v>
          </cell>
          <cell r="D511">
            <v>79.543621802580233</v>
          </cell>
          <cell r="E511">
            <v>78.708982469962024</v>
          </cell>
          <cell r="F511">
            <v>73.583860501344986</v>
          </cell>
          <cell r="G511">
            <v>41.327547995346443</v>
          </cell>
          <cell r="H511">
            <v>5.7657965676538545</v>
          </cell>
          <cell r="I511">
            <v>0.80951665269829176</v>
          </cell>
        </row>
        <row r="512">
          <cell r="A512" t="str">
            <v>D-TGSL</v>
          </cell>
          <cell r="B512" t="str">
            <v>VAR_fin</v>
          </cell>
          <cell r="C512" t="str">
            <v>ETH</v>
          </cell>
          <cell r="D512">
            <v>4.6064311890830369</v>
          </cell>
          <cell r="E512">
            <v>4.5581153809855133</v>
          </cell>
          <cell r="F512">
            <v>4.2613745234894944</v>
          </cell>
          <cell r="G512">
            <v>2.393576440888415</v>
          </cell>
          <cell r="H512">
            <v>4.8676304665424865</v>
          </cell>
          <cell r="I512">
            <v>4.4489878379889491</v>
          </cell>
        </row>
        <row r="513">
          <cell r="A513" t="str">
            <v>T_TW-BEVELC-S1</v>
          </cell>
          <cell r="B513" t="str">
            <v>VAR_fout</v>
          </cell>
          <cell r="C513" t="str">
            <v>TPTWL</v>
          </cell>
          <cell r="D513">
            <v>1.7802601980415566E-2</v>
          </cell>
          <cell r="E513">
            <v>0.56484685389448941</v>
          </cell>
          <cell r="F513">
            <v>0.56501111723063946</v>
          </cell>
          <cell r="G513">
            <v>0.485662368916839</v>
          </cell>
          <cell r="H513">
            <v>3.982011422241089E-3</v>
          </cell>
          <cell r="I513">
            <v>0.85952827035341972</v>
          </cell>
        </row>
        <row r="514">
          <cell r="A514" t="str">
            <v>T_TW-BEVELC-S1</v>
          </cell>
          <cell r="B514" t="str">
            <v>VAR_fin</v>
          </cell>
          <cell r="C514" t="str">
            <v>T-ELC-TWSTGout_S1</v>
          </cell>
          <cell r="D514">
            <v>1.6039930671203498E-3</v>
          </cell>
          <cell r="E514">
            <v>5.0642099281125563E-2</v>
          </cell>
          <cell r="F514">
            <v>5.0656635368480182E-2</v>
          </cell>
          <cell r="G514">
            <v>4.3539688189187062E-2</v>
          </cell>
          <cell r="H514">
            <v>3.442086137972444E-4</v>
          </cell>
          <cell r="I514">
            <v>7.2147789730735268E-2</v>
          </cell>
        </row>
        <row r="515">
          <cell r="A515" t="str">
            <v>T_TW-BEVELC-S1</v>
          </cell>
          <cell r="B515" t="str">
            <v>VAR_ncap</v>
          </cell>
          <cell r="C515" t="str">
            <v>-</v>
          </cell>
          <cell r="D515">
            <v>2.18196905489419E-4</v>
          </cell>
          <cell r="E515">
            <v>0.18629845557066599</v>
          </cell>
          <cell r="F515">
            <v>8.7132391888975107E-5</v>
          </cell>
          <cell r="G515">
            <v>1.3475007663263901E-4</v>
          </cell>
          <cell r="H515">
            <v>5.8394885586036797E-4</v>
          </cell>
          <cell r="I515">
            <v>0.295445952540487</v>
          </cell>
        </row>
        <row r="516">
          <cell r="A516" t="str">
            <v>T_TW-BEVELC-S1</v>
          </cell>
          <cell r="B516" t="str">
            <v>VAR_cap</v>
          </cell>
          <cell r="C516" t="str">
            <v>-</v>
          </cell>
          <cell r="D516">
            <v>6.1591405005634019E-3</v>
          </cell>
          <cell r="E516">
            <v>0.19441149921948886</v>
          </cell>
          <cell r="F516">
            <v>0.19449838364182209</v>
          </cell>
          <cell r="G516">
            <v>0.16719183909318039</v>
          </cell>
          <cell r="H516">
            <v>1.3979396540050523E-3</v>
          </cell>
          <cell r="I516">
            <v>0.2958774062328226</v>
          </cell>
        </row>
        <row r="517">
          <cell r="A517" t="str">
            <v>T_TW-BEVELC-S2</v>
          </cell>
          <cell r="B517" t="str">
            <v>VAR_fout</v>
          </cell>
          <cell r="C517" t="str">
            <v>TPTWL</v>
          </cell>
          <cell r="D517">
            <v>2.2388093470776093E-3</v>
          </cell>
          <cell r="E517">
            <v>2.8667316380483502E-3</v>
          </cell>
          <cell r="F517">
            <v>2.8638942101999638E-3</v>
          </cell>
          <cell r="G517">
            <v>2.5218211120857023E-3</v>
          </cell>
          <cell r="H517">
            <v>6.6675896496241156E-4</v>
          </cell>
          <cell r="I517">
            <v>4.6815038395455865E-4</v>
          </cell>
        </row>
        <row r="518">
          <cell r="A518" t="str">
            <v>T_TW-BEVELC-S2</v>
          </cell>
          <cell r="B518" t="str">
            <v>VAR_fin</v>
          </cell>
          <cell r="C518" t="str">
            <v>T-ELC-TWSTGout_S2</v>
          </cell>
          <cell r="D518">
            <v>3.5624165295330127E-4</v>
          </cell>
          <cell r="E518">
            <v>4.5588622324893189E-4</v>
          </cell>
          <cell r="F518">
            <v>4.5521973893604661E-4</v>
          </cell>
          <cell r="G518">
            <v>4.002552207820301E-4</v>
          </cell>
          <cell r="H518">
            <v>1.0196249622704349E-4</v>
          </cell>
          <cell r="I518">
            <v>7.0492259232235547E-5</v>
          </cell>
        </row>
        <row r="519">
          <cell r="A519" t="str">
            <v>T_TW-BEVELC-S2</v>
          </cell>
          <cell r="B519" t="str">
            <v>VAR_ncap</v>
          </cell>
          <cell r="C519" t="str">
            <v>-</v>
          </cell>
          <cell r="D519">
            <v>2.8533402062569801E-5</v>
          </cell>
          <cell r="E519">
            <v>5.3132425063133501E-5</v>
          </cell>
          <cell r="F519">
            <v>4.1885804922566903E-5</v>
          </cell>
          <cell r="G519">
            <v>4.9498658496382503E-5</v>
          </cell>
          <cell r="H519">
            <v>8.0369305307773206E-5</v>
          </cell>
          <cell r="I519">
            <v>7.8505485596451797E-5</v>
          </cell>
        </row>
        <row r="520">
          <cell r="A520" t="str">
            <v>T_TW-BEVELC-S2</v>
          </cell>
          <cell r="B520" t="str">
            <v>VAR_cap</v>
          </cell>
          <cell r="C520" t="str">
            <v>-</v>
          </cell>
          <cell r="D520">
            <v>8.1348953540309342E-4</v>
          </cell>
          <cell r="E520">
            <v>9.8455193283216846E-4</v>
          </cell>
          <cell r="F520">
            <v>1.0263168217231374E-3</v>
          </cell>
          <cell r="G520">
            <v>9.1082589677253544E-4</v>
          </cell>
          <cell r="H520">
            <v>2.4833871519928615E-4</v>
          </cell>
          <cell r="I520">
            <v>1.796860819073054E-4</v>
          </cell>
        </row>
        <row r="521">
          <cell r="A521" t="str">
            <v>TFRLFH2OFCL</v>
          </cell>
          <cell r="B521" t="str">
            <v>VAR_fout</v>
          </cell>
          <cell r="C521" t="str">
            <v>TFRLF</v>
          </cell>
          <cell r="H521">
            <v>2.0159130044112798E-8</v>
          </cell>
          <cell r="I521">
            <v>2.6394016000548487E-7</v>
          </cell>
        </row>
        <row r="522">
          <cell r="A522" t="str">
            <v>TFRLFH2OFCL</v>
          </cell>
          <cell r="B522" t="str">
            <v>VAR_fin</v>
          </cell>
          <cell r="C522" t="str">
            <v>TH2O</v>
          </cell>
          <cell r="H522">
            <v>2.7627080887498304E-6</v>
          </cell>
          <cell r="I522">
            <v>4.4478550708090461E-5</v>
          </cell>
        </row>
        <row r="523">
          <cell r="A523" t="str">
            <v>T_TW-BEVELC-S3</v>
          </cell>
          <cell r="B523" t="str">
            <v>VAR_fout</v>
          </cell>
          <cell r="C523" t="str">
            <v>TPTWL</v>
          </cell>
          <cell r="D523">
            <v>3.2370960146261695E-4</v>
          </cell>
          <cell r="E523">
            <v>5.7740602563061767E-4</v>
          </cell>
          <cell r="F523">
            <v>6.0768447094786105E-4</v>
          </cell>
          <cell r="G523">
            <v>6.613292082142927E-4</v>
          </cell>
          <cell r="H523">
            <v>5.0016808949638486E-4</v>
          </cell>
          <cell r="I523">
            <v>2.366301725413811E-4</v>
          </cell>
        </row>
        <row r="524">
          <cell r="A524" t="str">
            <v>T_TW-BEVELC-S3</v>
          </cell>
          <cell r="B524" t="str">
            <v>VAR_fin</v>
          </cell>
          <cell r="C524" t="str">
            <v>T-ELC-TWSTGout_S3</v>
          </cell>
          <cell r="D524">
            <v>7.9143829399547818E-5</v>
          </cell>
          <cell r="E524">
            <v>1.4094611761028474E-4</v>
          </cell>
          <cell r="F524">
            <v>1.4812685678122282E-4</v>
          </cell>
          <cell r="G524">
            <v>1.6077832478347118E-4</v>
          </cell>
          <cell r="H524">
            <v>1.1947205583473454E-4</v>
          </cell>
          <cell r="I524">
            <v>5.4597170693046888E-5</v>
          </cell>
        </row>
        <row r="525">
          <cell r="A525" t="str">
            <v>T_TW-BEVELC-S3</v>
          </cell>
          <cell r="B525" t="str">
            <v>VAR_ncap</v>
          </cell>
          <cell r="C525" t="str">
            <v>-</v>
          </cell>
          <cell r="D525">
            <v>1.1900229316534199E-5</v>
          </cell>
          <cell r="E525">
            <v>2.3370422402217501E-5</v>
          </cell>
          <cell r="F525">
            <v>2.3354489071708899E-5</v>
          </cell>
          <cell r="G525">
            <v>2.4133655638047299E-5</v>
          </cell>
          <cell r="H525">
            <v>2.9999949359464799E-5</v>
          </cell>
          <cell r="I525">
            <v>2.6364369928342099E-5</v>
          </cell>
        </row>
        <row r="526">
          <cell r="A526" t="str">
            <v>T_TW-BEVELC-S3</v>
          </cell>
          <cell r="B526" t="str">
            <v>VAR_cap</v>
          </cell>
          <cell r="C526" t="str">
            <v>-</v>
          </cell>
          <cell r="D526">
            <v>1.189002293165342E-4</v>
          </cell>
          <cell r="E526">
            <v>1.9724552823964341E-4</v>
          </cell>
          <cell r="F526">
            <v>2.2055471225864744E-4</v>
          </cell>
          <cell r="G526">
            <v>2.4461518156004987E-4</v>
          </cell>
          <cell r="H526">
            <v>1.8818332956770372E-4</v>
          </cell>
          <cell r="I526">
            <v>8.9885308228524095E-5</v>
          </cell>
        </row>
        <row r="527">
          <cell r="A527" t="str">
            <v>T_TW-BEVELC-S4</v>
          </cell>
          <cell r="B527" t="str">
            <v>VAR_fout</v>
          </cell>
          <cell r="C527" t="str">
            <v>TPTWL</v>
          </cell>
          <cell r="D527">
            <v>1.1416886872878597E-4</v>
          </cell>
          <cell r="E527">
            <v>2.4555176009991161E-4</v>
          </cell>
          <cell r="F527">
            <v>3.138222046868585E-4</v>
          </cell>
          <cell r="G527">
            <v>3.721431598873427E-4</v>
          </cell>
          <cell r="H527">
            <v>5.7979701432271549E-4</v>
          </cell>
          <cell r="I527">
            <v>3.8614032443508067E-4</v>
          </cell>
        </row>
        <row r="528">
          <cell r="A528" t="str">
            <v>T_TW-BEVELC-S4</v>
          </cell>
          <cell r="B528" t="str">
            <v>VAR_fin</v>
          </cell>
          <cell r="C528" t="str">
            <v>T-ELC-TWSTGout_S4</v>
          </cell>
          <cell r="D528">
            <v>3.0323305962450194E-5</v>
          </cell>
          <cell r="E528">
            <v>6.503488476454612E-5</v>
          </cell>
          <cell r="F528">
            <v>8.2807478035954742E-5</v>
          </cell>
          <cell r="G528">
            <v>9.7728605505335186E-5</v>
          </cell>
          <cell r="H528">
            <v>1.4985416403073576E-4</v>
          </cell>
          <cell r="I528">
            <v>9.7435869632681721E-5</v>
          </cell>
        </row>
        <row r="529">
          <cell r="A529" t="str">
            <v>T_TW-BEVELC-S4</v>
          </cell>
          <cell r="B529" t="str">
            <v>VAR_ncap</v>
          </cell>
          <cell r="C529" t="str">
            <v>-</v>
          </cell>
          <cell r="D529">
            <v>2.8396502817407801E-5</v>
          </cell>
          <cell r="E529">
            <v>2.7826908777739101E-5</v>
          </cell>
          <cell r="F529">
            <v>3.0603916185188701E-5</v>
          </cell>
          <cell r="G529">
            <v>2.4942643730808001E-5</v>
          </cell>
          <cell r="H529">
            <v>3.9242472988859201E-5</v>
          </cell>
          <cell r="I529">
            <v>2.5847869984621498E-5</v>
          </cell>
        </row>
        <row r="530">
          <cell r="A530" t="str">
            <v>T_TW-BEVELC-S4</v>
          </cell>
          <cell r="B530" t="str">
            <v>VAR_cap</v>
          </cell>
          <cell r="C530" t="str">
            <v>-</v>
          </cell>
          <cell r="D530">
            <v>4.1396502817407802E-5</v>
          </cell>
          <cell r="E530">
            <v>8.3207220865291976E-5</v>
          </cell>
          <cell r="F530">
            <v>1.1380165172208624E-4</v>
          </cell>
          <cell r="G530">
            <v>1.386903211519524E-4</v>
          </cell>
          <cell r="H530">
            <v>2.184855169434172E-4</v>
          </cell>
          <cell r="I530">
            <v>1.4605992369402096E-4</v>
          </cell>
        </row>
        <row r="531">
          <cell r="A531" t="str">
            <v>T_B_u-BeVELCEXT</v>
          </cell>
          <cell r="B531" t="str">
            <v>VAR_fout</v>
          </cell>
          <cell r="C531" t="str">
            <v>TPBSu</v>
          </cell>
          <cell r="D531">
            <v>1.993505271311704E-3</v>
          </cell>
          <cell r="E531">
            <v>1.6055616116844955E-3</v>
          </cell>
          <cell r="F531">
            <v>1.0027122846579611E-3</v>
          </cell>
        </row>
        <row r="532">
          <cell r="A532" t="str">
            <v>T_B_u-BeVELCEXT</v>
          </cell>
          <cell r="B532" t="str">
            <v>VAR_fin</v>
          </cell>
          <cell r="C532" t="str">
            <v>TELC</v>
          </cell>
          <cell r="D532">
            <v>4.7570831538566537E-4</v>
          </cell>
          <cell r="E532">
            <v>4.7589811426501394E-4</v>
          </cell>
          <cell r="F532">
            <v>4.6670981983966002E-4</v>
          </cell>
        </row>
        <row r="533">
          <cell r="A533" t="str">
            <v>T_B_u-BeVELCEXT</v>
          </cell>
          <cell r="B533" t="str">
            <v>VAR_cap</v>
          </cell>
          <cell r="C533" t="str">
            <v>-</v>
          </cell>
          <cell r="D533">
            <v>3.77895550061805E-5</v>
          </cell>
          <cell r="E533">
            <v>3.02316440049444E-5</v>
          </cell>
          <cell r="F533">
            <v>1.8894777503090199E-5</v>
          </cell>
        </row>
        <row r="534">
          <cell r="A534" t="str">
            <v>T_B_u-HYBDSL-S1</v>
          </cell>
          <cell r="B534" t="str">
            <v>VAR_fout</v>
          </cell>
          <cell r="C534" t="str">
            <v>CO2_T</v>
          </cell>
          <cell r="E534">
            <v>15.697294745651799</v>
          </cell>
          <cell r="F534">
            <v>15.441860569274695</v>
          </cell>
          <cell r="G534">
            <v>7.9282346448287397E-2</v>
          </cell>
          <cell r="H534">
            <v>9.1464771228416078E-2</v>
          </cell>
          <cell r="I534">
            <v>4.6572809210897592</v>
          </cell>
        </row>
        <row r="535">
          <cell r="A535" t="str">
            <v>T_B_u-HYBDSL-S1</v>
          </cell>
          <cell r="B535" t="str">
            <v>VAR_fout</v>
          </cell>
          <cell r="C535" t="str">
            <v>TPBSu</v>
          </cell>
          <cell r="E535">
            <v>3.4802529934816299E-2</v>
          </cell>
          <cell r="F535">
            <v>3.423859033859343E-2</v>
          </cell>
          <cell r="G535">
            <v>1.9167685262987946E-4</v>
          </cell>
          <cell r="H535">
            <v>2.4621560330134019E-4</v>
          </cell>
          <cell r="I535">
            <v>1.4284374725709703E-2</v>
          </cell>
        </row>
        <row r="536">
          <cell r="A536" t="str">
            <v>T_B_u-HYBDSL-S1</v>
          </cell>
          <cell r="B536" t="str">
            <v>VAR_fin</v>
          </cell>
          <cell r="C536" t="str">
            <v>TDSL</v>
          </cell>
          <cell r="E536">
            <v>0.21415136078651795</v>
          </cell>
          <cell r="F536">
            <v>0.2106665834826015</v>
          </cell>
          <cell r="G536">
            <v>1.0816145490898687E-3</v>
          </cell>
          <cell r="H536">
            <v>1.2478140686004915E-3</v>
          </cell>
          <cell r="I536">
            <v>6.3537256767936784E-2</v>
          </cell>
        </row>
        <row r="537">
          <cell r="A537" t="str">
            <v>T_B_u-HYBDSL-S1</v>
          </cell>
          <cell r="B537" t="str">
            <v>VAR_ncap</v>
          </cell>
          <cell r="C537" t="str">
            <v>-</v>
          </cell>
          <cell r="E537">
            <v>6.5633137208923899E-4</v>
          </cell>
          <cell r="F537">
            <v>9.709124744416951E-7</v>
          </cell>
          <cell r="G537">
            <v>2.3098252256774398E-6</v>
          </cell>
          <cell r="H537">
            <v>1.9186127920106099E-6</v>
          </cell>
          <cell r="I537">
            <v>3.82953807405802E-4</v>
          </cell>
        </row>
        <row r="538">
          <cell r="A538" t="str">
            <v>T_B_u-HYBDSL-S1</v>
          </cell>
          <cell r="B538" t="str">
            <v>VAR_cap</v>
          </cell>
          <cell r="C538" t="str">
            <v>-</v>
          </cell>
          <cell r="E538">
            <v>6.5633137208923899E-4</v>
          </cell>
          <cell r="F538">
            <v>6.4577689824840071E-4</v>
          </cell>
          <cell r="G538">
            <v>3.9189459571269732E-6</v>
          </cell>
          <cell r="H538">
            <v>5.0413827888762746E-6</v>
          </cell>
          <cell r="I538">
            <v>3.8439261810487501E-4</v>
          </cell>
        </row>
        <row r="539">
          <cell r="A539" t="str">
            <v>T_B_u-HYBDSL-S2</v>
          </cell>
          <cell r="B539" t="str">
            <v>VAR_fout</v>
          </cell>
          <cell r="C539" t="str">
            <v>CO2_T</v>
          </cell>
          <cell r="E539">
            <v>0.28455240411460198</v>
          </cell>
          <cell r="F539">
            <v>0.29846918998872629</v>
          </cell>
          <cell r="G539">
            <v>0.29982767618625111</v>
          </cell>
          <cell r="H539">
            <v>6.443289412655312E-2</v>
          </cell>
          <cell r="I539">
            <v>2.4137759439539542E-2</v>
          </cell>
        </row>
        <row r="540">
          <cell r="A540" t="str">
            <v>T_B_u-HYBDSL-S2</v>
          </cell>
          <cell r="B540" t="str">
            <v>VAR_fout</v>
          </cell>
          <cell r="C540" t="str">
            <v>TPBSu</v>
          </cell>
          <cell r="E540">
            <v>4.5223232041171295E-4</v>
          </cell>
          <cell r="F540">
            <v>4.7553011271092409E-4</v>
          </cell>
          <cell r="G540">
            <v>4.8588355071781526E-4</v>
          </cell>
          <cell r="H540">
            <v>1.2400623885466507E-4</v>
          </cell>
          <cell r="I540">
            <v>4.9031325987042866E-5</v>
          </cell>
        </row>
        <row r="541">
          <cell r="A541" t="str">
            <v>T_B_u-HYBDSL-S2</v>
          </cell>
          <cell r="B541" t="str">
            <v>VAR_fin</v>
          </cell>
          <cell r="C541" t="str">
            <v>TDSL</v>
          </cell>
          <cell r="E541">
            <v>3.8820246127503674E-3</v>
          </cell>
          <cell r="F541">
            <v>4.0718852658762072E-3</v>
          </cell>
          <cell r="G541">
            <v>4.0904185018588177E-3</v>
          </cell>
          <cell r="H541">
            <v>8.7902993351368511E-4</v>
          </cell>
          <cell r="I541">
            <v>3.293009473334178E-4</v>
          </cell>
        </row>
        <row r="542">
          <cell r="A542" t="str">
            <v>T_B_u-HYBDSL-S2</v>
          </cell>
          <cell r="B542" t="str">
            <v>VAR_ncap</v>
          </cell>
          <cell r="C542" t="str">
            <v>-</v>
          </cell>
          <cell r="E542">
            <v>8.5133106525038596E-6</v>
          </cell>
          <cell r="F542">
            <v>4.61601862968972E-7</v>
          </cell>
          <cell r="G542">
            <v>1.2946091148025901E-6</v>
          </cell>
          <cell r="H542">
            <v>8.35830395345289E-7</v>
          </cell>
          <cell r="I542">
            <v>2.8524627834177799E-7</v>
          </cell>
        </row>
        <row r="543">
          <cell r="A543" t="str">
            <v>T_B_u-HYBDSL-S2</v>
          </cell>
          <cell r="B543" t="str">
            <v>VAR_cap</v>
          </cell>
          <cell r="C543" t="str">
            <v>-</v>
          </cell>
          <cell r="E543">
            <v>8.5133106525038596E-6</v>
          </cell>
          <cell r="F543">
            <v>8.9749125154728307E-6</v>
          </cell>
          <cell r="G543">
            <v>9.1415468873427299E-6</v>
          </cell>
          <cell r="H543">
            <v>2.3338998430614702E-6</v>
          </cell>
          <cell r="I543">
            <v>9.2707362168275102E-7</v>
          </cell>
        </row>
        <row r="544">
          <cell r="A544" t="str">
            <v>T_B_u-HYBDSL-S3</v>
          </cell>
          <cell r="B544" t="str">
            <v>VAR_fout</v>
          </cell>
          <cell r="C544" t="str">
            <v>CO2_T</v>
          </cell>
          <cell r="E544">
            <v>9.1490132809968294</v>
          </cell>
          <cell r="F544">
            <v>9.1584358362559755</v>
          </cell>
          <cell r="G544">
            <v>5.4736105869234484</v>
          </cell>
          <cell r="H544">
            <v>13.99558237586287</v>
          </cell>
          <cell r="I544">
            <v>2.3328754446177378</v>
          </cell>
        </row>
        <row r="545">
          <cell r="A545" t="str">
            <v>T_B_u-HYBDSL-S3</v>
          </cell>
          <cell r="B545" t="str">
            <v>VAR_fout</v>
          </cell>
          <cell r="C545" t="str">
            <v>TPBSu</v>
          </cell>
          <cell r="E545">
            <v>9.7650836415759772E-3</v>
          </cell>
          <cell r="F545">
            <v>9.7757105122966738E-3</v>
          </cell>
          <cell r="G545">
            <v>5.8487224373849371E-3</v>
          </cell>
          <cell r="H545">
            <v>1.8363958817680041E-2</v>
          </cell>
          <cell r="I545">
            <v>3.1432129058917239E-3</v>
          </cell>
        </row>
        <row r="546">
          <cell r="A546" t="str">
            <v>T_B_u-HYBDSL-S3</v>
          </cell>
          <cell r="B546" t="str">
            <v>VAR_fin</v>
          </cell>
          <cell r="C546" t="str">
            <v>TDSL</v>
          </cell>
          <cell r="E546">
            <v>0.12481600656203047</v>
          </cell>
          <cell r="F546">
            <v>0.12494455438275559</v>
          </cell>
          <cell r="G546">
            <v>7.4674087134017145E-2</v>
          </cell>
          <cell r="H546">
            <v>0.19093563950699691</v>
          </cell>
          <cell r="I546">
            <v>3.1826404428618456E-2</v>
          </cell>
        </row>
        <row r="547">
          <cell r="A547" t="str">
            <v>T_B_u-HYBDSL-S3</v>
          </cell>
          <cell r="B547" t="str">
            <v>VAR_ncap</v>
          </cell>
          <cell r="C547" t="str">
            <v>-</v>
          </cell>
          <cell r="E547">
            <v>1.8411922060832499E-4</v>
          </cell>
          <cell r="F547">
            <v>2.0401660408823599E-7</v>
          </cell>
          <cell r="G547">
            <v>9.1263297603932005E-7</v>
          </cell>
          <cell r="H547">
            <v>1.7244353821263E-4</v>
          </cell>
          <cell r="I547">
            <v>1.67562266652633E-7</v>
          </cell>
        </row>
        <row r="548">
          <cell r="A548" t="str">
            <v>T_B_u-HYBDSL-S3</v>
          </cell>
          <cell r="B548" t="str">
            <v>VAR_cap</v>
          </cell>
          <cell r="C548" t="str">
            <v>-</v>
          </cell>
          <cell r="E548">
            <v>1.8411922060832499E-4</v>
          </cell>
          <cell r="F548">
            <v>1.8432323721241301E-4</v>
          </cell>
          <cell r="G548">
            <v>1.1020613612043299E-4</v>
          </cell>
          <cell r="H548">
            <v>3.4626715328853398E-4</v>
          </cell>
          <cell r="I548">
            <v>5.92331379682485E-5</v>
          </cell>
        </row>
        <row r="549">
          <cell r="A549" t="str">
            <v>T_C-HY-GSL-S1</v>
          </cell>
          <cell r="B549" t="str">
            <v>VAR_fout</v>
          </cell>
          <cell r="C549" t="str">
            <v>CO2_T</v>
          </cell>
          <cell r="D549">
            <v>3.3618382442803783</v>
          </cell>
          <cell r="E549">
            <v>3.9220156068351857</v>
          </cell>
          <cell r="F549">
            <v>2.7626242789551139</v>
          </cell>
          <cell r="G549">
            <v>3.9674756421799033</v>
          </cell>
          <cell r="H549">
            <v>1.5915234664255427</v>
          </cell>
          <cell r="I549">
            <v>0.25055071595868572</v>
          </cell>
        </row>
        <row r="550">
          <cell r="A550" t="str">
            <v>T_C-HY-GSL-S1</v>
          </cell>
          <cell r="B550" t="str">
            <v>VAR_fout</v>
          </cell>
          <cell r="C550" t="str">
            <v>TPCAR</v>
          </cell>
          <cell r="D550">
            <v>5.1859741477036161E-2</v>
          </cell>
          <cell r="E550">
            <v>6.1524311356222182E-2</v>
          </cell>
          <cell r="F550">
            <v>4.3226296769521506E-2</v>
          </cell>
          <cell r="G550">
            <v>5.653388974477562E-2</v>
          </cell>
          <cell r="H550">
            <v>1.9516007412125353E-2</v>
          </cell>
          <cell r="I550">
            <v>3.1452153099797106E-3</v>
          </cell>
        </row>
        <row r="551">
          <cell r="A551" t="str">
            <v>T_C-HY-GSL-S1</v>
          </cell>
          <cell r="B551" t="str">
            <v>VAR_fin</v>
          </cell>
          <cell r="C551" t="str">
            <v>TGSL</v>
          </cell>
          <cell r="D551">
            <v>4.555336374363652E-2</v>
          </cell>
          <cell r="E551">
            <v>5.3143842911045867E-2</v>
          </cell>
          <cell r="F551">
            <v>3.743393331917487E-2</v>
          </cell>
          <cell r="G551">
            <v>5.3759832549863266E-2</v>
          </cell>
          <cell r="H551">
            <v>2.1565358623652317E-2</v>
          </cell>
          <cell r="I551">
            <v>3.3949961512016982E-3</v>
          </cell>
        </row>
        <row r="552">
          <cell r="A552" t="str">
            <v>T_C-HY-GSL-S1</v>
          </cell>
          <cell r="B552" t="str">
            <v>VAR_ncap</v>
          </cell>
          <cell r="C552" t="str">
            <v>-</v>
          </cell>
          <cell r="E552">
            <v>1.2318250122036501E-5</v>
          </cell>
          <cell r="F552">
            <v>9.3771785876735101E-5</v>
          </cell>
          <cell r="G552">
            <v>3.5427428233726298E-3</v>
          </cell>
          <cell r="H552">
            <v>3.9612546955987601E-5</v>
          </cell>
        </row>
        <row r="553">
          <cell r="A553" t="str">
            <v>T_C-HY-GSL-S1</v>
          </cell>
          <cell r="B553" t="str">
            <v>VAR_cap</v>
          </cell>
          <cell r="C553" t="str">
            <v>-</v>
          </cell>
          <cell r="D553">
            <v>5.66911680653136E-3</v>
          </cell>
          <cell r="E553">
            <v>6.5718001525482813E-3</v>
          </cell>
          <cell r="F553">
            <v>6.5561914948245453E-3</v>
          </cell>
          <cell r="G553">
            <v>8.5808976841814932E-3</v>
          </cell>
          <cell r="H553">
            <v>2.9623678735564386E-3</v>
          </cell>
          <cell r="I553">
            <v>4.7704011479439857E-4</v>
          </cell>
        </row>
        <row r="554">
          <cell r="A554" t="str">
            <v>TFRLFDSLEXT</v>
          </cell>
          <cell r="B554" t="str">
            <v>VAR_fout</v>
          </cell>
          <cell r="C554" t="str">
            <v>CO2_T</v>
          </cell>
          <cell r="D554">
            <v>29.001209829748198</v>
          </cell>
          <cell r="E554">
            <v>20.260326938808401</v>
          </cell>
        </row>
        <row r="555">
          <cell r="A555" t="str">
            <v>TFRLFDSLEXT</v>
          </cell>
          <cell r="B555" t="str">
            <v>VAR_fout</v>
          </cell>
          <cell r="C555" t="str">
            <v>TFRLF</v>
          </cell>
          <cell r="D555">
            <v>1.6036022680237345E-3</v>
          </cell>
          <cell r="E555">
            <v>1.1202810648488608E-3</v>
          </cell>
        </row>
        <row r="556">
          <cell r="A556" t="str">
            <v>TFRLFDSLEXT</v>
          </cell>
          <cell r="B556" t="str">
            <v>VAR_fin</v>
          </cell>
          <cell r="C556" t="str">
            <v>TDSL</v>
          </cell>
          <cell r="D556">
            <v>0.39565088444404078</v>
          </cell>
          <cell r="E556">
            <v>0.27640282317610393</v>
          </cell>
        </row>
        <row r="557">
          <cell r="A557" t="str">
            <v>TFRLFDSLEXT</v>
          </cell>
          <cell r="B557" t="str">
            <v>VAR_ncap</v>
          </cell>
          <cell r="C557" t="str">
            <v>-</v>
          </cell>
          <cell r="D557">
            <v>1.48206656294075E-4</v>
          </cell>
        </row>
        <row r="558">
          <cell r="A558" t="str">
            <v>TFRLFDSLEXT</v>
          </cell>
          <cell r="B558" t="str">
            <v>VAR_cap</v>
          </cell>
          <cell r="C558" t="str">
            <v>-</v>
          </cell>
          <cell r="D558">
            <v>1.48206656294075E-4</v>
          </cell>
          <cell r="E558">
            <v>1.48206656294075E-4</v>
          </cell>
          <cell r="F558">
            <v>8.1808399599947804E-9</v>
          </cell>
          <cell r="G558">
            <v>-2.0948741005777372E-11</v>
          </cell>
          <cell r="H558">
            <v>2.4380964649012857E-8</v>
          </cell>
          <cell r="I558">
            <v>1.013229025009256E-8</v>
          </cell>
        </row>
        <row r="559">
          <cell r="A559" t="str">
            <v>T_C-HY-GSL-S2</v>
          </cell>
          <cell r="B559" t="str">
            <v>VAR_fout</v>
          </cell>
          <cell r="C559" t="str">
            <v>CO2_T</v>
          </cell>
          <cell r="D559">
            <v>10.11140429329232</v>
          </cell>
          <cell r="E559">
            <v>15.108923528724313</v>
          </cell>
          <cell r="F559">
            <v>71.340511216748794</v>
          </cell>
          <cell r="G559">
            <v>62.062772276092495</v>
          </cell>
          <cell r="H559">
            <v>3.6083987158004551</v>
          </cell>
          <cell r="I559">
            <v>2.6097562387416999E-2</v>
          </cell>
        </row>
        <row r="560">
          <cell r="A560" t="str">
            <v>T_C-HY-GSL-S2</v>
          </cell>
          <cell r="B560" t="str">
            <v>VAR_fout</v>
          </cell>
          <cell r="C560" t="str">
            <v>TPCAR</v>
          </cell>
          <cell r="D560">
            <v>0.22081282600873853</v>
          </cell>
          <cell r="E560">
            <v>0.38791185713497001</v>
          </cell>
          <cell r="F560">
            <v>1.8180665345441323</v>
          </cell>
          <cell r="G560">
            <v>1.5771784705975309</v>
          </cell>
          <cell r="H560">
            <v>8.9507142442860871E-2</v>
          </cell>
          <cell r="I560">
            <v>2.7706416042241048E-4</v>
          </cell>
        </row>
        <row r="561">
          <cell r="A561" t="str">
            <v>T_C-HY-GSL-S2</v>
          </cell>
          <cell r="B561" t="str">
            <v>VAR_fin</v>
          </cell>
          <cell r="C561" t="str">
            <v>TGSL</v>
          </cell>
          <cell r="D561">
            <v>0.13701089828309371</v>
          </cell>
          <cell r="E561">
            <v>0.20472796109382496</v>
          </cell>
          <cell r="F561">
            <v>0.96667359372288375</v>
          </cell>
          <cell r="G561">
            <v>0.840958973930792</v>
          </cell>
          <cell r="H561">
            <v>4.8894291542011602E-2</v>
          </cell>
          <cell r="I561">
            <v>3.5362550660456628E-4</v>
          </cell>
        </row>
        <row r="562">
          <cell r="A562" t="str">
            <v>T_C-HY-GSL-S2</v>
          </cell>
          <cell r="B562" t="str">
            <v>VAR_ncap</v>
          </cell>
          <cell r="C562" t="str">
            <v>-</v>
          </cell>
          <cell r="E562">
            <v>2.0325056528031299E-4</v>
          </cell>
          <cell r="F562">
            <v>0.111778991925296</v>
          </cell>
          <cell r="G562">
            <v>5.3228483171974699E-5</v>
          </cell>
          <cell r="H562">
            <v>2.3018983125499201E-5</v>
          </cell>
        </row>
        <row r="563">
          <cell r="A563" t="str">
            <v>T_C-HY-GSL-S2</v>
          </cell>
          <cell r="B563" t="str">
            <v>VAR_cap</v>
          </cell>
          <cell r="C563" t="str">
            <v>-</v>
          </cell>
          <cell r="D563">
            <v>1.7227231128263708E-2</v>
          </cell>
          <cell r="E563">
            <v>2.9431068153761099E-2</v>
          </cell>
          <cell r="F563">
            <v>0.13862784775177436</v>
          </cell>
          <cell r="G563">
            <v>0.11966506294809412</v>
          </cell>
          <cell r="H563">
            <v>9.4280434411142394E-3</v>
          </cell>
          <cell r="I563">
            <v>2.7603179066082491E-5</v>
          </cell>
        </row>
        <row r="564">
          <cell r="A564" t="str">
            <v>TPSHPNGAEXT</v>
          </cell>
          <cell r="B564" t="str">
            <v>VAR_fout</v>
          </cell>
          <cell r="C564" t="str">
            <v>TPSHP</v>
          </cell>
          <cell r="E564">
            <v>3.9648545668780299E-7</v>
          </cell>
          <cell r="F564">
            <v>5.0000183032055396</v>
          </cell>
          <cell r="G564">
            <v>5.8488692293839097</v>
          </cell>
        </row>
        <row r="565">
          <cell r="A565" t="str">
            <v>TPSHPNGAEXT</v>
          </cell>
          <cell r="B565" t="str">
            <v>VAR_fout</v>
          </cell>
          <cell r="C565" t="str">
            <v>CO2_T</v>
          </cell>
          <cell r="E565">
            <v>2.3763996179754398E-5</v>
          </cell>
          <cell r="F565">
            <v>299.68417214767902</v>
          </cell>
          <cell r="G565">
            <v>350.561423322032</v>
          </cell>
        </row>
        <row r="566">
          <cell r="A566" t="str">
            <v>TPSHPNGAEXT</v>
          </cell>
          <cell r="B566" t="str">
            <v>VAR_fin</v>
          </cell>
          <cell r="C566" t="str">
            <v>TNGA</v>
          </cell>
          <cell r="E566">
            <v>4.2134744999564563E-7</v>
          </cell>
          <cell r="F566">
            <v>5.3135491515545805</v>
          </cell>
          <cell r="G566">
            <v>6.2156280730856555</v>
          </cell>
        </row>
        <row r="567">
          <cell r="A567" t="str">
            <v>TPSHPNGAEXT</v>
          </cell>
          <cell r="B567" t="str">
            <v>VAR_ncap</v>
          </cell>
          <cell r="C567" t="str">
            <v>-</v>
          </cell>
          <cell r="D567">
            <v>6.8035583856791897E-6</v>
          </cell>
          <cell r="E567">
            <v>1.3667797065209001E-5</v>
          </cell>
          <cell r="F567">
            <v>4.9999998119755302</v>
          </cell>
          <cell r="G567">
            <v>0.848852697123749</v>
          </cell>
          <cell r="H567">
            <v>3.9935468300384297E-8</v>
          </cell>
        </row>
        <row r="568">
          <cell r="A568" t="str">
            <v>TPSHPNGAEXT</v>
          </cell>
          <cell r="B568" t="str">
            <v>VAR_cap</v>
          </cell>
          <cell r="C568" t="str">
            <v>-</v>
          </cell>
          <cell r="D568">
            <v>6.8035583856791897E-6</v>
          </cell>
          <cell r="E568">
            <v>2.04713554508882E-5</v>
          </cell>
          <cell r="F568">
            <v>5.0000193160197446</v>
          </cell>
          <cell r="G568">
            <v>5.8488697332240811</v>
          </cell>
          <cell r="H568">
            <v>9.2303440446528384E-8</v>
          </cell>
          <cell r="I568">
            <v>-1.5074269887893621E-9</v>
          </cell>
        </row>
        <row r="569">
          <cell r="A569" t="str">
            <v>T_C-HY-DSL-S1</v>
          </cell>
          <cell r="B569" t="str">
            <v>VAR_fout</v>
          </cell>
          <cell r="C569" t="str">
            <v>CO2_T</v>
          </cell>
          <cell r="D569">
            <v>2.5543440505384801E-3</v>
          </cell>
          <cell r="E569">
            <v>1.100355082010385E-2</v>
          </cell>
          <cell r="F569">
            <v>5.5929982331618666E-2</v>
          </cell>
          <cell r="G569">
            <v>7.3500807162511408E-2</v>
          </cell>
          <cell r="H569">
            <v>0.56875697238729539</v>
          </cell>
          <cell r="I569">
            <v>0.16687027033015742</v>
          </cell>
        </row>
        <row r="570">
          <cell r="A570" t="str">
            <v>T_C-HY-DSL-S1</v>
          </cell>
          <cell r="B570" t="str">
            <v>VAR_fout</v>
          </cell>
          <cell r="C570" t="str">
            <v>TPCAR</v>
          </cell>
          <cell r="D570">
            <v>1.4574786641307826E-5</v>
          </cell>
          <cell r="E570">
            <v>2.0686957992753656E-4</v>
          </cell>
          <cell r="F570">
            <v>1.0543100509508791E-3</v>
          </cell>
          <cell r="G570">
            <v>1.2154398954339288E-3</v>
          </cell>
          <cell r="H570">
            <v>7.2031610435093207E-3</v>
          </cell>
          <cell r="I570">
            <v>2.1099847956509259E-3</v>
          </cell>
        </row>
        <row r="571">
          <cell r="A571" t="str">
            <v>T_C-HY-DSL-S1</v>
          </cell>
          <cell r="B571" t="str">
            <v>VAR_fin</v>
          </cell>
          <cell r="C571" t="str">
            <v>TDSL</v>
          </cell>
          <cell r="D571">
            <v>3.4847804236541397E-5</v>
          </cell>
          <cell r="E571">
            <v>1.5011665511737858E-4</v>
          </cell>
          <cell r="F571">
            <v>7.6302840834404728E-4</v>
          </cell>
          <cell r="G571">
            <v>1.0027395247273047E-3</v>
          </cell>
          <cell r="H571">
            <v>7.7593038524869911E-3</v>
          </cell>
          <cell r="I571">
            <v>2.2765384765369443E-3</v>
          </cell>
        </row>
        <row r="572">
          <cell r="A572" t="str">
            <v>T_C-HY-DSL-S1</v>
          </cell>
          <cell r="B572" t="str">
            <v>VAR_ncap</v>
          </cell>
          <cell r="C572" t="str">
            <v>-</v>
          </cell>
          <cell r="E572">
            <v>2.0531355498536899E-5</v>
          </cell>
          <cell r="F572">
            <v>1.3738194818908501E-4</v>
          </cell>
          <cell r="G572">
            <v>4.8437807045190202E-5</v>
          </cell>
          <cell r="H572">
            <v>3.8823249671963602E-5</v>
          </cell>
        </row>
        <row r="573">
          <cell r="A573" t="str">
            <v>T_C-HY-DSL-S1</v>
          </cell>
          <cell r="B573" t="str">
            <v>VAR_cap</v>
          </cell>
          <cell r="C573" t="str">
            <v>-</v>
          </cell>
          <cell r="D573">
            <v>1.5999999999999999E-6</v>
          </cell>
          <cell r="E573">
            <v>2.1845879943052354E-5</v>
          </cell>
          <cell r="F573">
            <v>1.5624115428979578E-4</v>
          </cell>
          <cell r="G573">
            <v>1.8137147200696663E-4</v>
          </cell>
          <cell r="H573">
            <v>1.0912535583292194E-3</v>
          </cell>
          <cell r="I573">
            <v>3.1971718672852393E-4</v>
          </cell>
        </row>
        <row r="574">
          <cell r="A574" t="str">
            <v>T_C-HY-GSL-S3</v>
          </cell>
          <cell r="B574" t="str">
            <v>VAR_fout</v>
          </cell>
          <cell r="C574" t="str">
            <v>CO2_T</v>
          </cell>
          <cell r="D574">
            <v>7.519037333197705</v>
          </cell>
          <cell r="E574">
            <v>109.13046542032711</v>
          </cell>
          <cell r="F574">
            <v>103.14716486564687</v>
          </cell>
          <cell r="G574">
            <v>82.549762609979354</v>
          </cell>
          <cell r="H574">
            <v>3.0776130591315665E-2</v>
          </cell>
          <cell r="I574">
            <v>9.0720678806043495E-3</v>
          </cell>
        </row>
        <row r="575">
          <cell r="A575" t="str">
            <v>T_C-HY-GSL-S3</v>
          </cell>
          <cell r="B575" t="str">
            <v>VAR_fout</v>
          </cell>
          <cell r="C575" t="str">
            <v>TPCAR</v>
          </cell>
          <cell r="D575">
            <v>0.20227557732407098</v>
          </cell>
          <cell r="E575">
            <v>3.7011213318034391</v>
          </cell>
          <cell r="F575">
            <v>3.4951638617003864</v>
          </cell>
          <cell r="G575">
            <v>2.8125596258822956</v>
          </cell>
          <cell r="H575">
            <v>3.033090469797908E-4</v>
          </cell>
          <cell r="I575">
            <v>8.7056036490269426E-5</v>
          </cell>
        </row>
        <row r="576">
          <cell r="A576" t="str">
            <v>T_C-HY-GSL-S3</v>
          </cell>
          <cell r="B576" t="str">
            <v>VAR_fin</v>
          </cell>
          <cell r="C576" t="str">
            <v>TGSL</v>
          </cell>
          <cell r="D576">
            <v>0.10188397470457577</v>
          </cell>
          <cell r="E576">
            <v>1.4787325937713707</v>
          </cell>
          <cell r="F576">
            <v>1.3976580605101196</v>
          </cell>
          <cell r="G576">
            <v>1.1185604689699065</v>
          </cell>
          <cell r="H576">
            <v>4.170207397197241E-4</v>
          </cell>
          <cell r="I576">
            <v>1.229277490596796E-4</v>
          </cell>
        </row>
        <row r="577">
          <cell r="A577" t="str">
            <v>T_C-HY-GSL-S3</v>
          </cell>
          <cell r="B577" t="str">
            <v>VAR_ncap</v>
          </cell>
          <cell r="C577" t="str">
            <v>-</v>
          </cell>
          <cell r="E577">
            <v>0.23162635720612901</v>
          </cell>
          <cell r="F577">
            <v>1.8913498800897599E-5</v>
          </cell>
          <cell r="G577">
            <v>9.5317365167956304E-6</v>
          </cell>
          <cell r="H577">
            <v>7.1795835854594001E-6</v>
          </cell>
        </row>
        <row r="578">
          <cell r="A578" t="str">
            <v>T_C-HY-GSL-S3</v>
          </cell>
          <cell r="B578" t="str">
            <v>VAR_cap</v>
          </cell>
          <cell r="C578" t="str">
            <v>-</v>
          </cell>
          <cell r="D578">
            <v>1.4248959588763398E-2</v>
          </cell>
          <cell r="E578">
            <v>0.25447738465395969</v>
          </cell>
          <cell r="F578">
            <v>0.24033358899043991</v>
          </cell>
          <cell r="G578">
            <v>0.19338811420402791</v>
          </cell>
          <cell r="H578">
            <v>2.3329108893787101E-5</v>
          </cell>
          <cell r="I578">
            <v>6.9168445247862403E-6</v>
          </cell>
        </row>
        <row r="579">
          <cell r="A579" t="str">
            <v>T_C-HY-DSL-S2</v>
          </cell>
          <cell r="B579" t="str">
            <v>VAR_fout</v>
          </cell>
          <cell r="C579" t="str">
            <v>CO2_T</v>
          </cell>
          <cell r="D579">
            <v>0.20442357671570549</v>
          </cell>
          <cell r="E579">
            <v>49.400703942939273</v>
          </cell>
          <cell r="F579">
            <v>115.83648722275403</v>
          </cell>
          <cell r="G579">
            <v>98.306498912408088</v>
          </cell>
          <cell r="H579">
            <v>4.2967808237748235</v>
          </cell>
          <cell r="I579">
            <v>2.50866344114275E-2</v>
          </cell>
        </row>
        <row r="580">
          <cell r="A580" t="str">
            <v>T_C-HY-DSL-S2</v>
          </cell>
          <cell r="B580" t="str">
            <v>VAR_fout</v>
          </cell>
          <cell r="C580" t="str">
            <v>TPCAR</v>
          </cell>
          <cell r="D580">
            <v>3.2693472396376796E-3</v>
          </cell>
          <cell r="E580">
            <v>1.8071431007838707</v>
          </cell>
          <cell r="F580">
            <v>3.5493861627692809</v>
          </cell>
          <cell r="G580">
            <v>2.9907009388317531</v>
          </cell>
          <cell r="H580">
            <v>0.11321937706460192</v>
          </cell>
          <cell r="I580">
            <v>2.680159822814204E-4</v>
          </cell>
        </row>
        <row r="581">
          <cell r="A581" t="str">
            <v>T_C-HY-DSL-S2</v>
          </cell>
          <cell r="B581" t="str">
            <v>VAR_fin</v>
          </cell>
          <cell r="C581" t="str">
            <v>TDSL</v>
          </cell>
          <cell r="D581">
            <v>2.7888618924379969E-3</v>
          </cell>
          <cell r="E581">
            <v>0.67395230481499702</v>
          </cell>
          <cell r="F581">
            <v>1.5803067833936413</v>
          </cell>
          <cell r="G581">
            <v>1.3411527818882425</v>
          </cell>
          <cell r="H581">
            <v>5.8619110829124493E-2</v>
          </cell>
          <cell r="I581">
            <v>3.4224603562656766E-4</v>
          </cell>
        </row>
        <row r="582">
          <cell r="A582" t="str">
            <v>T_C-HY-DSL-S2</v>
          </cell>
          <cell r="B582" t="str">
            <v>VAR_ncap</v>
          </cell>
          <cell r="C582" t="str">
            <v>-</v>
          </cell>
          <cell r="E582">
            <v>0.13843501346995399</v>
          </cell>
          <cell r="F582">
            <v>0.14192678127827399</v>
          </cell>
          <cell r="G582">
            <v>2.1377548857742701E-5</v>
          </cell>
          <cell r="H582">
            <v>2.24346829635767E-5</v>
          </cell>
        </row>
        <row r="583">
          <cell r="A583" t="str">
            <v>T_C-HY-DSL-S2</v>
          </cell>
          <cell r="B583" t="str">
            <v>VAR_cap</v>
          </cell>
          <cell r="C583" t="str">
            <v>-</v>
          </cell>
          <cell r="D583">
            <v>2.5986386435055E-4</v>
          </cell>
          <cell r="E583">
            <v>0.13711265898691641</v>
          </cell>
          <cell r="F583">
            <v>0.26930467630251936</v>
          </cell>
          <cell r="G583">
            <v>0.22691571247609219</v>
          </cell>
          <cell r="H583">
            <v>1.1929779984064146E-2</v>
          </cell>
          <cell r="I583">
            <v>2.6667999190072137E-5</v>
          </cell>
        </row>
        <row r="584">
          <cell r="A584" t="str">
            <v>D-T-ELC-Bus_c_S1</v>
          </cell>
          <cell r="B584" t="str">
            <v>VAR_fout</v>
          </cell>
          <cell r="C584" t="str">
            <v>T-ELC-Bus_c_BatSTGin_S1</v>
          </cell>
          <cell r="D584">
            <v>4.0346860927175054E-4</v>
          </cell>
          <cell r="E584">
            <v>9.3606379738570835E-4</v>
          </cell>
          <cell r="F584">
            <v>1.0087889351307205E-3</v>
          </cell>
          <cell r="G584">
            <v>1.5349478792958388E-2</v>
          </cell>
          <cell r="H584">
            <v>5.1803391361357254E-2</v>
          </cell>
          <cell r="I584">
            <v>0.11212076151404321</v>
          </cell>
        </row>
        <row r="585">
          <cell r="A585" t="str">
            <v>D-T-ELC-Bus_c_S1</v>
          </cell>
          <cell r="B585" t="str">
            <v>VAR_fin</v>
          </cell>
          <cell r="C585" t="str">
            <v>TELC</v>
          </cell>
          <cell r="D585">
            <v>4.0346860927175054E-4</v>
          </cell>
          <cell r="E585">
            <v>9.3606379738570835E-4</v>
          </cell>
          <cell r="F585">
            <v>1.0087889351307205E-3</v>
          </cell>
          <cell r="G585">
            <v>1.5349478792958388E-2</v>
          </cell>
          <cell r="H585">
            <v>5.1803391361357254E-2</v>
          </cell>
          <cell r="I585">
            <v>0.11212076151404321</v>
          </cell>
        </row>
        <row r="586">
          <cell r="A586" t="str">
            <v>D-T-ELC-Bus_c_S1</v>
          </cell>
          <cell r="B586" t="str">
            <v>VAR_ncap</v>
          </cell>
          <cell r="C586" t="str">
            <v>-</v>
          </cell>
          <cell r="D586">
            <v>6.2947917526511601E-5</v>
          </cell>
          <cell r="E586">
            <v>4.0283606573520098E-5</v>
          </cell>
          <cell r="F586">
            <v>8.6152699663857007E-6</v>
          </cell>
          <cell r="G586">
            <v>1.56024786593277E-3</v>
          </cell>
          <cell r="H586">
            <v>5.7607424590765399E-3</v>
          </cell>
          <cell r="I586">
            <v>1.11224714421799E-2</v>
          </cell>
        </row>
        <row r="587">
          <cell r="A587" t="str">
            <v>D-T-ELC-Bus_c_S1</v>
          </cell>
          <cell r="B587" t="str">
            <v>VAR_cap</v>
          </cell>
          <cell r="C587" t="str">
            <v>-</v>
          </cell>
          <cell r="D587">
            <v>6.2947917526511601E-5</v>
          </cell>
          <cell r="E587">
            <v>1.03231524100032E-4</v>
          </cell>
          <cell r="F587">
            <v>1.11846794066417E-4</v>
          </cell>
          <cell r="G587">
            <v>1.6498681358044201E-3</v>
          </cell>
          <cell r="H587">
            <v>6.1378044427369003E-3</v>
          </cell>
          <cell r="I587">
            <v>1.40291873482827E-2</v>
          </cell>
        </row>
        <row r="588">
          <cell r="A588" t="str">
            <v>T_C-HY-GSL-S4</v>
          </cell>
          <cell r="B588" t="str">
            <v>VAR_fout</v>
          </cell>
          <cell r="C588" t="str">
            <v>CO2_T</v>
          </cell>
          <cell r="D588">
            <v>6.1819665594122153</v>
          </cell>
          <cell r="E588">
            <v>9.377864406938814</v>
          </cell>
          <cell r="F588">
            <v>8.9837240112728338</v>
          </cell>
          <cell r="G588">
            <v>7.6265057696809224</v>
          </cell>
          <cell r="H588">
            <v>3.9101029677754896E-2</v>
          </cell>
          <cell r="I588">
            <v>1.2402200643519001E-2</v>
          </cell>
        </row>
        <row r="589">
          <cell r="A589" t="str">
            <v>T_C-HY-GSL-S4</v>
          </cell>
          <cell r="B589" t="str">
            <v>VAR_fout</v>
          </cell>
          <cell r="C589" t="str">
            <v>TPCAR</v>
          </cell>
          <cell r="D589">
            <v>0.10185934381404031</v>
          </cell>
          <cell r="E589">
            <v>0.17867074316284681</v>
          </cell>
          <cell r="F589">
            <v>0.17095029899018976</v>
          </cell>
          <cell r="G589">
            <v>0.14410452024860934</v>
          </cell>
          <cell r="H589">
            <v>3.7330509100966681E-4</v>
          </cell>
          <cell r="I589">
            <v>1.1751765031373574E-4</v>
          </cell>
        </row>
        <row r="590">
          <cell r="A590" t="str">
            <v>T_C-HY-GSL-S4</v>
          </cell>
          <cell r="B590" t="str">
            <v>VAR_fin</v>
          </cell>
          <cell r="C590" t="str">
            <v>TGSL</v>
          </cell>
          <cell r="D590">
            <v>8.3766484544881101E-2</v>
          </cell>
          <cell r="E590">
            <v>0.12707133342735552</v>
          </cell>
          <cell r="F590">
            <v>0.12173067765952345</v>
          </cell>
          <cell r="G590">
            <v>0.10334018658104251</v>
          </cell>
          <cell r="H590">
            <v>5.2982425037608198E-4</v>
          </cell>
          <cell r="I590">
            <v>1.6805149923467471E-4</v>
          </cell>
        </row>
        <row r="591">
          <cell r="A591" t="str">
            <v>T_C-HY-GSL-S4</v>
          </cell>
          <cell r="B591" t="str">
            <v>VAR_ncap</v>
          </cell>
          <cell r="C591" t="str">
            <v>-</v>
          </cell>
          <cell r="E591">
            <v>2.5949314817396801E-4</v>
          </cell>
          <cell r="F591">
            <v>1.8965227844078401E-5</v>
          </cell>
          <cell r="G591">
            <v>1.2032834123027699E-5</v>
          </cell>
          <cell r="H591">
            <v>1.3049899335968601E-5</v>
          </cell>
        </row>
        <row r="592">
          <cell r="A592" t="str">
            <v>T_C-HY-GSL-S4</v>
          </cell>
          <cell r="B592" t="str">
            <v>VAR_cap</v>
          </cell>
          <cell r="C592" t="str">
            <v>-</v>
          </cell>
          <cell r="D592">
            <v>8.0540706462707418E-3</v>
          </cell>
          <cell r="E592">
            <v>1.4068430150463367E-2</v>
          </cell>
          <cell r="F592">
            <v>1.3494679349822203E-2</v>
          </cell>
          <cell r="G592">
            <v>1.1355486701746527E-2</v>
          </cell>
          <cell r="H592">
            <v>3.4818157650966687E-5</v>
          </cell>
          <cell r="I592">
            <v>1.1318326405270733E-5</v>
          </cell>
        </row>
        <row r="593">
          <cell r="A593" t="str">
            <v>T_C-HY-DSL-S3</v>
          </cell>
          <cell r="B593" t="str">
            <v>VAR_fout</v>
          </cell>
          <cell r="C593" t="str">
            <v>CO2_T</v>
          </cell>
          <cell r="D593">
            <v>2.1426946802860214</v>
          </cell>
          <cell r="E593">
            <v>3.317926758731597</v>
          </cell>
          <cell r="F593">
            <v>3.1769242227884518</v>
          </cell>
          <cell r="G593">
            <v>2.3821592081681455</v>
          </cell>
          <cell r="H593">
            <v>2.9099223560923211E-2</v>
          </cell>
          <cell r="I593">
            <v>8.8910760891645207E-3</v>
          </cell>
        </row>
        <row r="594">
          <cell r="A594" t="str">
            <v>T_C-HY-DSL-S3</v>
          </cell>
          <cell r="B594" t="str">
            <v>VAR_fout</v>
          </cell>
          <cell r="C594" t="str">
            <v>TPCAR</v>
          </cell>
          <cell r="D594">
            <v>2.6263973746883967E-2</v>
          </cell>
          <cell r="E594">
            <v>5.3717271083268847E-2</v>
          </cell>
          <cell r="F594">
            <v>5.1239549110132669E-2</v>
          </cell>
          <cell r="G594">
            <v>4.0800070738286599E-2</v>
          </cell>
          <cell r="H594">
            <v>2.8424547512208851E-4</v>
          </cell>
          <cell r="I594">
            <v>8.5837015430201318E-5</v>
          </cell>
        </row>
        <row r="595">
          <cell r="A595" t="str">
            <v>T_C-HY-DSL-S3</v>
          </cell>
          <cell r="B595" t="str">
            <v>VAR_fin</v>
          </cell>
          <cell r="C595" t="str">
            <v>TDSL</v>
          </cell>
          <cell r="D595">
            <v>2.9231851027094496E-2</v>
          </cell>
          <cell r="E595">
            <v>4.526503081489229E-2</v>
          </cell>
          <cell r="F595">
            <v>4.3341394581015685E-2</v>
          </cell>
          <cell r="G595">
            <v>3.2498761366550361E-2</v>
          </cell>
          <cell r="H595">
            <v>3.9698804312309985E-4</v>
          </cell>
          <cell r="I595">
            <v>1.212970817075651E-4</v>
          </cell>
        </row>
        <row r="596">
          <cell r="A596" t="str">
            <v>T_C-HY-DSL-S3</v>
          </cell>
          <cell r="B596" t="str">
            <v>VAR_ncap</v>
          </cell>
          <cell r="C596" t="str">
            <v>-</v>
          </cell>
          <cell r="E596">
            <v>1.9256908474685399E-5</v>
          </cell>
          <cell r="F596">
            <v>1.50439946617735E-5</v>
          </cell>
          <cell r="G596">
            <v>7.1973827945223101E-6</v>
          </cell>
          <cell r="H596">
            <v>7.0711576837870902E-6</v>
          </cell>
        </row>
        <row r="597">
          <cell r="A597" t="str">
            <v>T_C-HY-DSL-S3</v>
          </cell>
          <cell r="B597" t="str">
            <v>VAR_cap</v>
          </cell>
          <cell r="C597" t="str">
            <v>-</v>
          </cell>
          <cell r="D597">
            <v>1.8564905811714544E-3</v>
          </cell>
          <cell r="E597">
            <v>3.6933170954862671E-3</v>
          </cell>
          <cell r="F597">
            <v>3.5307312010078597E-3</v>
          </cell>
          <cell r="G597">
            <v>2.810879731471292E-3</v>
          </cell>
          <cell r="H597">
            <v>2.1856153283594895E-5</v>
          </cell>
          <cell r="I597">
            <v>6.8175203283779601E-6</v>
          </cell>
        </row>
        <row r="598">
          <cell r="A598" t="str">
            <v>D-T-ELC-Bus_c_S2</v>
          </cell>
          <cell r="B598" t="str">
            <v>VAR_fout</v>
          </cell>
          <cell r="C598" t="str">
            <v>T-ELC-Bus_c_BatSTGin_S2</v>
          </cell>
          <cell r="D598">
            <v>7.6979514669107225E-4</v>
          </cell>
          <cell r="E598">
            <v>1.1256491306152975E-3</v>
          </cell>
          <cell r="F598">
            <v>1.0984207160112402E-3</v>
          </cell>
          <cell r="G598">
            <v>1.2804592046357667E-3</v>
          </cell>
          <cell r="H598">
            <v>9.5346414599221899E-2</v>
          </cell>
          <cell r="I598">
            <v>0.14542702544955313</v>
          </cell>
        </row>
        <row r="599">
          <cell r="A599" t="str">
            <v>D-T-ELC-Bus_c_S2</v>
          </cell>
          <cell r="B599" t="str">
            <v>VAR_fin</v>
          </cell>
          <cell r="C599" t="str">
            <v>TELC</v>
          </cell>
          <cell r="D599">
            <v>7.6979514669107225E-4</v>
          </cell>
          <cell r="E599">
            <v>1.1256491306152975E-3</v>
          </cell>
          <cell r="F599">
            <v>1.0984207160112402E-3</v>
          </cell>
          <cell r="G599">
            <v>1.2804592046357667E-3</v>
          </cell>
          <cell r="H599">
            <v>9.5346414599221899E-2</v>
          </cell>
          <cell r="I599">
            <v>0.14542702544955313</v>
          </cell>
        </row>
        <row r="600">
          <cell r="A600" t="str">
            <v>D-T-ELC-Bus_c_S2</v>
          </cell>
          <cell r="B600" t="str">
            <v>VAR_ncap</v>
          </cell>
          <cell r="C600" t="str">
            <v>-</v>
          </cell>
          <cell r="D600">
            <v>9.7766797510151694E-5</v>
          </cell>
          <cell r="E600">
            <v>2.3585957047358002E-5</v>
          </cell>
          <cell r="F600">
            <v>5.1617673286181904E-6</v>
          </cell>
          <cell r="G600">
            <v>5.6769294143773403E-5</v>
          </cell>
          <cell r="H600">
            <v>8.5373329359016599E-3</v>
          </cell>
          <cell r="I600">
            <v>1.3596864873258599E-2</v>
          </cell>
        </row>
        <row r="601">
          <cell r="A601" t="str">
            <v>D-T-ELC-Bus_c_S2</v>
          </cell>
          <cell r="B601" t="str">
            <v>VAR_cap</v>
          </cell>
          <cell r="C601" t="str">
            <v>-</v>
          </cell>
          <cell r="D601">
            <v>9.7766797510151694E-5</v>
          </cell>
          <cell r="E601">
            <v>1.2135275455750999E-4</v>
          </cell>
          <cell r="F601">
            <v>1.26514521886128E-4</v>
          </cell>
          <cell r="G601">
            <v>1.5392763560962899E-4</v>
          </cell>
          <cell r="H601">
            <v>1.1952055235824601E-2</v>
          </cell>
          <cell r="I601">
            <v>1.8475862909312801E-2</v>
          </cell>
        </row>
        <row r="602">
          <cell r="A602" t="str">
            <v>T_C-HY-DSL-S4</v>
          </cell>
          <cell r="B602" t="str">
            <v>VAR_fout</v>
          </cell>
          <cell r="C602" t="str">
            <v>CO2_T</v>
          </cell>
          <cell r="D602">
            <v>2.5961114516157466</v>
          </cell>
          <cell r="E602">
            <v>12.152527551446624</v>
          </cell>
          <cell r="F602">
            <v>11.487365275970767</v>
          </cell>
          <cell r="G602">
            <v>9.3113902462096121</v>
          </cell>
          <cell r="H602">
            <v>3.6896481410915831E-2</v>
          </cell>
          <cell r="I602">
            <v>1.213021606126616E-2</v>
          </cell>
        </row>
        <row r="603">
          <cell r="A603" t="str">
            <v>T_C-HY-DSL-S4</v>
          </cell>
          <cell r="B603" t="str">
            <v>VAR_fout</v>
          </cell>
          <cell r="C603" t="str">
            <v>TPCAR</v>
          </cell>
          <cell r="D603">
            <v>4.7636924541278346E-2</v>
          </cell>
          <cell r="E603">
            <v>0.27030394156631204</v>
          </cell>
          <cell r="F603">
            <v>0.25608095169401568</v>
          </cell>
          <cell r="G603">
            <v>0.20946714859401686</v>
          </cell>
          <cell r="H603">
            <v>3.5560007105796894E-4</v>
          </cell>
          <cell r="I603">
            <v>1.1564027063593917E-4</v>
          </cell>
        </row>
        <row r="604">
          <cell r="A604" t="str">
            <v>T_C-HY-DSL-S4</v>
          </cell>
          <cell r="B604" t="str">
            <v>VAR_fin</v>
          </cell>
          <cell r="C604" t="str">
            <v>TDSL</v>
          </cell>
          <cell r="D604">
            <v>3.5417618712356776E-2</v>
          </cell>
          <cell r="E604">
            <v>0.16579164463092261</v>
          </cell>
          <cell r="F604">
            <v>0.15671712518377559</v>
          </cell>
          <cell r="G604">
            <v>0.12703124483232744</v>
          </cell>
          <cell r="H604">
            <v>5.0336263862095281E-4</v>
          </cell>
          <cell r="I604">
            <v>1.6548725868030235E-4</v>
          </cell>
        </row>
        <row r="605">
          <cell r="A605" t="str">
            <v>T_C-HY-DSL-S4</v>
          </cell>
          <cell r="B605" t="str">
            <v>VAR_ncap</v>
          </cell>
          <cell r="C605" t="str">
            <v>-</v>
          </cell>
          <cell r="E605">
            <v>1.2682386466917999E-2</v>
          </cell>
          <cell r="F605">
            <v>1.8888291552251701E-5</v>
          </cell>
          <cell r="G605">
            <v>8.9663370955635992E-6</v>
          </cell>
          <cell r="H605">
            <v>1.28218292042103E-5</v>
          </cell>
        </row>
        <row r="606">
          <cell r="A606" t="str">
            <v>T_C-HY-DSL-S4</v>
          </cell>
          <cell r="B606" t="str">
            <v>VAR_cap</v>
          </cell>
          <cell r="C606" t="str">
            <v>-</v>
          </cell>
          <cell r="D606">
            <v>3.7730346420031002E-3</v>
          </cell>
          <cell r="E606">
            <v>2.128337115788231E-2</v>
          </cell>
          <cell r="F606">
            <v>2.017759785495523E-2</v>
          </cell>
          <cell r="G606">
            <v>1.65037592016553E-2</v>
          </cell>
          <cell r="H606">
            <v>3.3170972728566623E-5</v>
          </cell>
          <cell r="I606">
            <v>1.1130415901491825E-5</v>
          </cell>
        </row>
        <row r="607">
          <cell r="A607" t="str">
            <v>D-T-ELC-Bus_c_S3</v>
          </cell>
          <cell r="B607" t="str">
            <v>VAR_fout</v>
          </cell>
          <cell r="C607" t="str">
            <v>T-ELC-Bus_c_BatSTGin_S3</v>
          </cell>
          <cell r="D607">
            <v>2.8547503035272444E-4</v>
          </cell>
          <cell r="E607">
            <v>5.3964602299565374E-4</v>
          </cell>
          <cell r="F607">
            <v>4.7233167266464408E-4</v>
          </cell>
          <cell r="G607">
            <v>5.5835503411859853E-4</v>
          </cell>
          <cell r="H607">
            <v>2.2378428397876299E-3</v>
          </cell>
          <cell r="I607">
            <v>5.3815181882767953E-3</v>
          </cell>
        </row>
        <row r="608">
          <cell r="A608" t="str">
            <v>D-T-ELC-Bus_c_S3</v>
          </cell>
          <cell r="B608" t="str">
            <v>VAR_fin</v>
          </cell>
          <cell r="C608" t="str">
            <v>TELC</v>
          </cell>
          <cell r="D608">
            <v>2.8547503035272444E-4</v>
          </cell>
          <cell r="E608">
            <v>5.3964602299565374E-4</v>
          </cell>
          <cell r="F608">
            <v>4.7233167266464408E-4</v>
          </cell>
          <cell r="G608">
            <v>5.5835503411859853E-4</v>
          </cell>
          <cell r="H608">
            <v>2.2378428397876299E-3</v>
          </cell>
          <cell r="I608">
            <v>5.3815181882767953E-3</v>
          </cell>
        </row>
        <row r="609">
          <cell r="A609" t="str">
            <v>D-T-ELC-Bus_c_S3</v>
          </cell>
          <cell r="B609" t="str">
            <v>VAR_ncap</v>
          </cell>
          <cell r="C609" t="str">
            <v>-</v>
          </cell>
          <cell r="D609">
            <v>4.0300624190317702E-5</v>
          </cell>
          <cell r="E609">
            <v>1.8561372592947402E-5</v>
          </cell>
          <cell r="F609">
            <v>3.3624595324877899E-6</v>
          </cell>
          <cell r="G609">
            <v>3.74154305693007E-5</v>
          </cell>
          <cell r="H609">
            <v>2.14639398645522E-4</v>
          </cell>
          <cell r="I609">
            <v>5.8258415542086404E-4</v>
          </cell>
        </row>
        <row r="610">
          <cell r="A610" t="str">
            <v>D-T-ELC-Bus_c_S3</v>
          </cell>
          <cell r="B610" t="str">
            <v>VAR_cap</v>
          </cell>
          <cell r="C610" t="str">
            <v>-</v>
          </cell>
          <cell r="D610">
            <v>4.0300624190317702E-5</v>
          </cell>
          <cell r="E610">
            <v>5.8861996783265097E-5</v>
          </cell>
          <cell r="F610">
            <v>6.2224456315752903E-5</v>
          </cell>
          <cell r="G610">
            <v>6.9903037576372703E-5</v>
          </cell>
          <cell r="H610">
            <v>2.76754156643613E-4</v>
          </cell>
          <cell r="I610">
            <v>6.5610270984538396E-4</v>
          </cell>
        </row>
        <row r="611">
          <cell r="A611" t="str">
            <v>D-T-ELC-Bus_c_S4</v>
          </cell>
          <cell r="B611" t="str">
            <v>VAR_fout</v>
          </cell>
          <cell r="C611" t="str">
            <v>T-ELC-Bus_c_BatSTGin_S4</v>
          </cell>
          <cell r="E611">
            <v>2.8342380886119523E-5</v>
          </cell>
          <cell r="F611">
            <v>6.6063815619398837E-5</v>
          </cell>
          <cell r="G611">
            <v>1.6758733653074199E-4</v>
          </cell>
          <cell r="H611">
            <v>2.7732389314516557E-4</v>
          </cell>
          <cell r="I611">
            <v>1.4246865604071733E-4</v>
          </cell>
        </row>
        <row r="612">
          <cell r="A612" t="str">
            <v>D-T-ELC-Bus_c_S4</v>
          </cell>
          <cell r="B612" t="str">
            <v>VAR_fin</v>
          </cell>
          <cell r="C612" t="str">
            <v>TELC</v>
          </cell>
          <cell r="E612">
            <v>2.8342380886119523E-5</v>
          </cell>
          <cell r="F612">
            <v>6.6063815619398837E-5</v>
          </cell>
          <cell r="G612">
            <v>1.6758733653074199E-4</v>
          </cell>
          <cell r="H612">
            <v>2.7732389314516557E-4</v>
          </cell>
          <cell r="I612">
            <v>1.4246865604071733E-4</v>
          </cell>
        </row>
        <row r="613">
          <cell r="A613" t="str">
            <v>D-T-ELC-Bus_c_S4</v>
          </cell>
          <cell r="B613" t="str">
            <v>VAR_ncap</v>
          </cell>
          <cell r="C613" t="str">
            <v>-</v>
          </cell>
          <cell r="D613">
            <v>4.46062401540577E-6</v>
          </cell>
          <cell r="E613">
            <v>3.7646955918389501E-6</v>
          </cell>
          <cell r="F613">
            <v>3.2890798733283601E-6</v>
          </cell>
          <cell r="G613">
            <v>1.9557156487358502E-5</v>
          </cell>
          <cell r="H613">
            <v>4.0192730176544598E-5</v>
          </cell>
          <cell r="I613">
            <v>1.9142131133206701E-5</v>
          </cell>
        </row>
        <row r="614">
          <cell r="A614" t="str">
            <v>D-T-ELC-Bus_c_S4</v>
          </cell>
          <cell r="B614" t="str">
            <v>VAR_cap</v>
          </cell>
          <cell r="C614" t="str">
            <v>-</v>
          </cell>
          <cell r="D614">
            <v>4.46062401540577E-6</v>
          </cell>
          <cell r="E614">
            <v>8.2253196072447192E-6</v>
          </cell>
          <cell r="F614">
            <v>1.1514399480573099E-5</v>
          </cell>
          <cell r="G614">
            <v>2.37919714893903E-5</v>
          </cell>
          <cell r="H614">
            <v>5.64180714551538E-5</v>
          </cell>
          <cell r="I614">
            <v>2.6195498542004899E-5</v>
          </cell>
        </row>
        <row r="615">
          <cell r="A615" t="str">
            <v>D-TH2O</v>
          </cell>
          <cell r="B615" t="str">
            <v>VAR_fout</v>
          </cell>
          <cell r="C615" t="str">
            <v>TH2O</v>
          </cell>
          <cell r="D615">
            <v>5.067785158308461E-3</v>
          </cell>
          <cell r="E615">
            <v>1.4533042913289976E-2</v>
          </cell>
          <cell r="F615">
            <v>1.4473309061085515E-2</v>
          </cell>
          <cell r="G615">
            <v>6.725389329462185E-2</v>
          </cell>
          <cell r="H615">
            <v>1.3946443120964336</v>
          </cell>
          <cell r="I615">
            <v>3.0982396497888414</v>
          </cell>
        </row>
        <row r="616">
          <cell r="A616" t="str">
            <v>D-TH2O</v>
          </cell>
          <cell r="B616" t="str">
            <v>VAR_fin</v>
          </cell>
          <cell r="C616" t="str">
            <v>H2</v>
          </cell>
          <cell r="D616">
            <v>5.067785158308461E-3</v>
          </cell>
          <cell r="E616">
            <v>1.4533042913289976E-2</v>
          </cell>
          <cell r="F616">
            <v>1.4473309061085515E-2</v>
          </cell>
          <cell r="G616">
            <v>6.725389329462185E-2</v>
          </cell>
          <cell r="H616">
            <v>1.3946443120964336</v>
          </cell>
          <cell r="I616">
            <v>3.0982396497888414</v>
          </cell>
        </row>
        <row r="617">
          <cell r="A617" t="str">
            <v>D-TH2O</v>
          </cell>
          <cell r="B617" t="str">
            <v>VAR_ncap</v>
          </cell>
          <cell r="C617" t="str">
            <v>-</v>
          </cell>
          <cell r="D617">
            <v>9.4794554203759401E-4</v>
          </cell>
          <cell r="E617">
            <v>1.7099894301783501E-3</v>
          </cell>
          <cell r="F617">
            <v>1.4022770584030099E-6</v>
          </cell>
          <cell r="G617">
            <v>9.2176086175551602E-3</v>
          </cell>
          <cell r="H617">
            <v>9.1454069989357997E-2</v>
          </cell>
          <cell r="I617">
            <v>0.30565862496804602</v>
          </cell>
        </row>
        <row r="618">
          <cell r="A618" t="str">
            <v>D-TH2O</v>
          </cell>
          <cell r="B618" t="str">
            <v>VAR_cap</v>
          </cell>
          <cell r="C618" t="str">
            <v>-</v>
          </cell>
          <cell r="D618">
            <v>9.4794554203759401E-4</v>
          </cell>
          <cell r="E618">
            <v>2.6579349722159399E-3</v>
          </cell>
          <cell r="F618">
            <v>2.6593372492743502E-3</v>
          </cell>
          <cell r="G618">
            <v>1.18769458668295E-2</v>
          </cell>
          <cell r="H618">
            <v>0.24742320162572001</v>
          </cell>
          <cell r="I618">
            <v>0.55308182659376603</v>
          </cell>
        </row>
        <row r="619">
          <cell r="A619" t="str">
            <v>TFHGV-HYBDSL</v>
          </cell>
          <cell r="B619" t="str">
            <v>VAR_fout</v>
          </cell>
          <cell r="C619" t="str">
            <v>CO2_T</v>
          </cell>
          <cell r="E619">
            <v>386.53355115407197</v>
          </cell>
          <cell r="F619">
            <v>542.40759013938498</v>
          </cell>
          <cell r="G619">
            <v>784.63141325738502</v>
          </cell>
          <cell r="H619">
            <v>790.64165755712895</v>
          </cell>
          <cell r="I619">
            <v>195.1170277014478</v>
          </cell>
        </row>
        <row r="620">
          <cell r="A620" t="str">
            <v>TFHGV-HYBDSL</v>
          </cell>
          <cell r="B620" t="str">
            <v>VAR_fout</v>
          </cell>
          <cell r="C620" t="str">
            <v>TFHGV</v>
          </cell>
          <cell r="E620">
            <v>0.86201122560623911</v>
          </cell>
          <cell r="F620">
            <v>1.2096270301974594</v>
          </cell>
          <cell r="G620">
            <v>1.7498121034299461</v>
          </cell>
          <cell r="H620">
            <v>1.7632155920522061</v>
          </cell>
          <cell r="I620">
            <v>0.43513187324463243</v>
          </cell>
        </row>
        <row r="621">
          <cell r="A621" t="str">
            <v>TFHGV-HYBDSL</v>
          </cell>
          <cell r="B621" t="str">
            <v>VAR_fin</v>
          </cell>
          <cell r="C621" t="str">
            <v>TDSL</v>
          </cell>
          <cell r="E621">
            <v>5.2733090198372707</v>
          </cell>
          <cell r="F621">
            <v>7.3998306976723773</v>
          </cell>
          <cell r="G621">
            <v>10.704384901192149</v>
          </cell>
          <cell r="H621">
            <v>10.786380048528351</v>
          </cell>
          <cell r="I621">
            <v>2.6618966944262952</v>
          </cell>
        </row>
        <row r="622">
          <cell r="A622" t="str">
            <v>TFHGV-HYBDSL</v>
          </cell>
          <cell r="B622" t="str">
            <v>VAR_ncap</v>
          </cell>
          <cell r="C622" t="str">
            <v>-</v>
          </cell>
          <cell r="E622">
            <v>1.6216377149661801E-2</v>
          </cell>
          <cell r="F622">
            <v>6.5399858418462896E-3</v>
          </cell>
          <cell r="G622">
            <v>2.32102058007801E-2</v>
          </cell>
          <cell r="H622">
            <v>1.23618857437734E-2</v>
          </cell>
          <cell r="I622">
            <v>8.2470326071863304E-3</v>
          </cell>
        </row>
        <row r="623">
          <cell r="A623" t="str">
            <v>TFHGV-HYBDSL</v>
          </cell>
          <cell r="B623" t="str">
            <v>VAR_cap</v>
          </cell>
          <cell r="C623" t="str">
            <v>-</v>
          </cell>
          <cell r="E623">
            <v>1.6216377149661801E-2</v>
          </cell>
          <cell r="F623">
            <v>2.27563629915081E-2</v>
          </cell>
          <cell r="G623">
            <v>3.2918143705712499E-2</v>
          </cell>
          <cell r="H623">
            <v>3.5207195308101499E-2</v>
          </cell>
          <cell r="I623">
            <v>1.04164030787474E-2</v>
          </cell>
        </row>
        <row r="624">
          <cell r="A624" t="str">
            <v>D-TKER</v>
          </cell>
          <cell r="B624" t="str">
            <v>VAR_fout</v>
          </cell>
          <cell r="C624" t="str">
            <v>CO2</v>
          </cell>
          <cell r="D624">
            <v>80.763254672403804</v>
          </cell>
          <cell r="E624">
            <v>102.299643522715</v>
          </cell>
          <cell r="F624">
            <v>134.604226798182</v>
          </cell>
          <cell r="G624">
            <v>187.33356827090901</v>
          </cell>
          <cell r="H624">
            <v>156.34235767411599</v>
          </cell>
          <cell r="I624">
            <v>1.07358546928167E-5</v>
          </cell>
        </row>
        <row r="625">
          <cell r="A625" t="str">
            <v>D-TKER</v>
          </cell>
          <cell r="B625" t="str">
            <v>VAR_fout</v>
          </cell>
          <cell r="C625" t="str">
            <v>TKER</v>
          </cell>
          <cell r="D625">
            <v>1.0930817228491501</v>
          </cell>
          <cell r="E625">
            <v>1.3845636984571901</v>
          </cell>
          <cell r="F625">
            <v>1.82178666186924</v>
          </cell>
          <cell r="G625">
            <v>2.53544635346416</v>
          </cell>
          <cell r="H625">
            <v>2.11599909357188</v>
          </cell>
          <cell r="I625">
            <v>1.45303289119329E-7</v>
          </cell>
        </row>
        <row r="626">
          <cell r="A626" t="str">
            <v>D-TKER</v>
          </cell>
          <cell r="B626" t="str">
            <v>VAR_fin</v>
          </cell>
          <cell r="C626" t="str">
            <v>KER</v>
          </cell>
          <cell r="D626">
            <v>1.1093853663791744</v>
          </cell>
          <cell r="E626">
            <v>1.4052148835537817</v>
          </cell>
          <cell r="F626">
            <v>1.8489591593156731</v>
          </cell>
          <cell r="G626">
            <v>2.5732633004245709</v>
          </cell>
          <cell r="H626">
            <v>2.1475598581609412</v>
          </cell>
          <cell r="I626">
            <v>1.4747053149473638E-7</v>
          </cell>
        </row>
        <row r="627">
          <cell r="A627" t="str">
            <v>T_B_u-BEVELC-S1</v>
          </cell>
          <cell r="B627" t="str">
            <v>VAR_fout</v>
          </cell>
          <cell r="C627" t="str">
            <v>TPBSu</v>
          </cell>
          <cell r="D627">
            <v>5.9416044733891833E-6</v>
          </cell>
          <cell r="E627">
            <v>3.2493662789465999E-4</v>
          </cell>
          <cell r="F627">
            <v>2.358574760105312E-3</v>
          </cell>
          <cell r="G627">
            <v>2.3353308141522332E-2</v>
          </cell>
          <cell r="H627">
            <v>4.7914570364528591E-2</v>
          </cell>
          <cell r="I627">
            <v>0.11161352125947599</v>
          </cell>
        </row>
        <row r="628">
          <cell r="A628" t="str">
            <v>T_B_u-BEVELC-S1</v>
          </cell>
          <cell r="B628" t="str">
            <v>VAR_fin</v>
          </cell>
          <cell r="C628" t="str">
            <v>T-ELC-Bus_u_BatSTGout_S1</v>
          </cell>
          <cell r="D628">
            <v>1.5689756790905237E-5</v>
          </cell>
          <cell r="E628">
            <v>8.2855454114407086E-4</v>
          </cell>
          <cell r="F628">
            <v>5.7515017275048897E-3</v>
          </cell>
          <cell r="G628">
            <v>5.2210793803508876E-2</v>
          </cell>
          <cell r="H628">
            <v>0.1014426245910845</v>
          </cell>
          <cell r="I628">
            <v>0.20754781714652976</v>
          </cell>
        </row>
        <row r="629">
          <cell r="A629" t="str">
            <v>T_B_u-BEVELC-S1</v>
          </cell>
          <cell r="B629" t="str">
            <v>VAR_ncap</v>
          </cell>
          <cell r="C629" t="str">
            <v>-</v>
          </cell>
          <cell r="E629">
            <v>5.9873264173196396E-6</v>
          </cell>
          <cell r="F629">
            <v>3.8568105494882097E-5</v>
          </cell>
          <cell r="G629">
            <v>4.4009163831147002E-4</v>
          </cell>
          <cell r="H629">
            <v>5.02543650116295E-5</v>
          </cell>
          <cell r="I629">
            <v>2.18628310442952E-3</v>
          </cell>
        </row>
        <row r="630">
          <cell r="A630" t="str">
            <v>T_B_u-BEVELC-S1</v>
          </cell>
          <cell r="B630" t="str">
            <v>VAR_cap</v>
          </cell>
          <cell r="C630" t="str">
            <v>-</v>
          </cell>
          <cell r="D630">
            <v>3.02390998593531E-8</v>
          </cell>
          <cell r="E630">
            <v>6.0288172752661935E-6</v>
          </cell>
          <cell r="F630">
            <v>4.4586197336448278E-5</v>
          </cell>
          <cell r="G630">
            <v>4.4068256757787209E-4</v>
          </cell>
          <cell r="H630">
            <v>9.1025748816088805E-4</v>
          </cell>
          <cell r="I630">
            <v>2.3623540538360126E-3</v>
          </cell>
        </row>
        <row r="631">
          <cell r="A631" t="str">
            <v>TPSHPH2OEXT</v>
          </cell>
          <cell r="B631" t="str">
            <v>VAR_fout</v>
          </cell>
          <cell r="C631" t="str">
            <v>TPSHP</v>
          </cell>
          <cell r="G631">
            <v>5.5181540621958497E-7</v>
          </cell>
        </row>
        <row r="632">
          <cell r="A632" t="str">
            <v>TPSHPH2OEXT</v>
          </cell>
          <cell r="B632" t="str">
            <v>VAR_fin</v>
          </cell>
          <cell r="C632" t="str">
            <v>TH2O</v>
          </cell>
          <cell r="G632">
            <v>3.0767889316485831E-7</v>
          </cell>
        </row>
        <row r="633">
          <cell r="A633" t="str">
            <v>TPSHPH2OEXT</v>
          </cell>
          <cell r="B633" t="str">
            <v>VAR_ncap</v>
          </cell>
          <cell r="C633" t="str">
            <v>-</v>
          </cell>
          <cell r="G633">
            <v>9.3417379909908901E-7</v>
          </cell>
          <cell r="H633">
            <v>1.0832788783431201E-8</v>
          </cell>
        </row>
        <row r="634">
          <cell r="A634" t="str">
            <v>TPSHPH2OEXT</v>
          </cell>
          <cell r="B634" t="str">
            <v>VAR_cap</v>
          </cell>
          <cell r="C634" t="str">
            <v>-</v>
          </cell>
          <cell r="G634">
            <v>9.3417379909908901E-7</v>
          </cell>
          <cell r="H634">
            <v>6.203178614439953E-9</v>
          </cell>
          <cell r="I634">
            <v>-3.1401057558560153E-9</v>
          </cell>
        </row>
        <row r="635">
          <cell r="A635" t="str">
            <v>T_B_u-BEVELC-S2</v>
          </cell>
          <cell r="B635" t="str">
            <v>VAR_fout</v>
          </cell>
          <cell r="C635" t="str">
            <v>TPBSu</v>
          </cell>
          <cell r="D635">
            <v>3.8521513646600641E-4</v>
          </cell>
          <cell r="E635">
            <v>6.6230840540875064E-4</v>
          </cell>
          <cell r="F635">
            <v>7.2663677776868335E-4</v>
          </cell>
          <cell r="G635">
            <v>5.0678207944119126E-4</v>
          </cell>
          <cell r="H635">
            <v>3.9316559189026094E-2</v>
          </cell>
          <cell r="I635">
            <v>4.557193968461376E-2</v>
          </cell>
        </row>
        <row r="636">
          <cell r="A636" t="str">
            <v>T_B_u-BEVELC-S2</v>
          </cell>
          <cell r="B636" t="str">
            <v>VAR_fin</v>
          </cell>
          <cell r="C636" t="str">
            <v>T-ELC-Bus_u_BatSTGout_S2</v>
          </cell>
          <cell r="D636">
            <v>1.3998624522570792E-3</v>
          </cell>
          <cell r="E636">
            <v>2.3870608194438443E-3</v>
          </cell>
          <cell r="F636">
            <v>2.5990146165614774E-3</v>
          </cell>
          <cell r="G636">
            <v>1.5994430175071599E-3</v>
          </cell>
          <cell r="H636">
            <v>0.11162615438879173</v>
          </cell>
          <cell r="I636">
            <v>0.12015021154013403</v>
          </cell>
        </row>
        <row r="637">
          <cell r="A637" t="str">
            <v>T_B_u-BEVELC-S2</v>
          </cell>
          <cell r="B637" t="str">
            <v>VAR_ncap</v>
          </cell>
          <cell r="C637" t="str">
            <v>-</v>
          </cell>
          <cell r="E637">
            <v>1.4272418048575299E-6</v>
          </cell>
          <cell r="F637">
            <v>1.41413661990947E-6</v>
          </cell>
          <cell r="G637">
            <v>7.4790378638461001E-6</v>
          </cell>
          <cell r="H637">
            <v>4.8126104820294101E-4</v>
          </cell>
          <cell r="I637">
            <v>5.7245345755682197E-4</v>
          </cell>
        </row>
        <row r="638">
          <cell r="A638" t="str">
            <v>T_B_u-BEVELC-S2</v>
          </cell>
          <cell r="B638" t="str">
            <v>VAR_cap</v>
          </cell>
          <cell r="C638" t="str">
            <v>-</v>
          </cell>
          <cell r="D638">
            <v>7.9226441631504902E-6</v>
          </cell>
          <cell r="E638">
            <v>1.229784658685473E-5</v>
          </cell>
          <cell r="F638">
            <v>1.37119832067642E-5</v>
          </cell>
          <cell r="G638">
            <v>9.3642684131994499E-6</v>
          </cell>
          <cell r="H638">
            <v>7.4148732997365602E-4</v>
          </cell>
          <cell r="I638">
            <v>8.5943207030711986E-4</v>
          </cell>
        </row>
        <row r="639">
          <cell r="A639" t="str">
            <v>TFHGV-ICEDSL</v>
          </cell>
          <cell r="B639" t="str">
            <v>VAR_fout</v>
          </cell>
          <cell r="C639" t="str">
            <v>CO2_T</v>
          </cell>
          <cell r="D639">
            <v>380.88240723210362</v>
          </cell>
          <cell r="E639">
            <v>9.4472084020732178E-2</v>
          </cell>
          <cell r="F639">
            <v>0.14023000469900537</v>
          </cell>
          <cell r="G639">
            <v>0.10590163391735938</v>
          </cell>
          <cell r="H639">
            <v>2.4974818566082399E-2</v>
          </cell>
          <cell r="I639">
            <v>9.6434529872115107E-3</v>
          </cell>
        </row>
        <row r="640">
          <cell r="A640" t="str">
            <v>TFHGV-ICEDSL</v>
          </cell>
          <cell r="B640" t="str">
            <v>VAR_fout</v>
          </cell>
          <cell r="C640" t="str">
            <v>TFHGV</v>
          </cell>
          <cell r="D640">
            <v>0.6168087384049189</v>
          </cell>
          <cell r="E640">
            <v>1.5299001963039435E-4</v>
          </cell>
          <cell r="F640">
            <v>2.2709132961397382E-4</v>
          </cell>
          <cell r="G640">
            <v>1.714992658397595E-4</v>
          </cell>
          <cell r="H640">
            <v>4.044473054973548E-5</v>
          </cell>
          <cell r="I640">
            <v>1.5616804446639514E-5</v>
          </cell>
        </row>
        <row r="641">
          <cell r="A641" t="str">
            <v>TFHGV-ICEDSL</v>
          </cell>
          <cell r="B641" t="str">
            <v>VAR_fin</v>
          </cell>
          <cell r="C641" t="str">
            <v>TDSL</v>
          </cell>
          <cell r="D641">
            <v>5.1962129226753575</v>
          </cell>
          <cell r="E641">
            <v>1.2888415282500993E-3</v>
          </cell>
          <cell r="F641">
            <v>1.9130969263165803E-3</v>
          </cell>
          <cell r="G641">
            <v>1.4447699033746163E-3</v>
          </cell>
          <cell r="H641">
            <v>3.4072058071053768E-4</v>
          </cell>
          <cell r="I641">
            <v>1.3156143229483641E-4</v>
          </cell>
        </row>
        <row r="642">
          <cell r="A642" t="str">
            <v>TFHGV-ICEDSL</v>
          </cell>
          <cell r="B642" t="str">
            <v>VAR_ncap</v>
          </cell>
          <cell r="C642" t="str">
            <v>-</v>
          </cell>
          <cell r="E642">
            <v>1.63530624309905E-7</v>
          </cell>
          <cell r="F642">
            <v>2.0047480882010801E-6</v>
          </cell>
          <cell r="G642">
            <v>1.3971887111535501E-6</v>
          </cell>
          <cell r="H642">
            <v>6.1615553387124303E-7</v>
          </cell>
          <cell r="I642">
            <v>2.1485989625754399E-7</v>
          </cell>
        </row>
        <row r="643">
          <cell r="A643" t="str">
            <v>TFHGV-ICEDSL</v>
          </cell>
          <cell r="B643" t="str">
            <v>VAR_cap</v>
          </cell>
          <cell r="C643" t="str">
            <v>-</v>
          </cell>
          <cell r="D643">
            <v>1.1604509483380952E-2</v>
          </cell>
          <cell r="E643">
            <v>2.769037768909216E-6</v>
          </cell>
          <cell r="F643">
            <v>4.5918147532127834E-6</v>
          </cell>
          <cell r="G643">
            <v>3.3477937981679379E-6</v>
          </cell>
          <cell r="H643">
            <v>8.9844631707749804E-7</v>
          </cell>
          <cell r="I643">
            <v>3.2298819065975598E-7</v>
          </cell>
        </row>
        <row r="644">
          <cell r="A644" t="str">
            <v>D-T-ELC-Bus_u_S1</v>
          </cell>
          <cell r="B644" t="str">
            <v>VAR_fout</v>
          </cell>
          <cell r="C644" t="str">
            <v>T-ELC-Bus_u_BatSTGin_S1</v>
          </cell>
          <cell r="D644">
            <v>1.2780287979029579E-5</v>
          </cell>
          <cell r="E644">
            <v>8.2439688225364462E-4</v>
          </cell>
          <cell r="F644">
            <v>5.7470233542126492E-3</v>
          </cell>
          <cell r="G644">
            <v>5.2280405505769206E-2</v>
          </cell>
          <cell r="H644">
            <v>0.10156403986319142</v>
          </cell>
          <cell r="I644">
            <v>0.20763756958845436</v>
          </cell>
        </row>
        <row r="645">
          <cell r="A645" t="str">
            <v>D-T-ELC-Bus_u_S1</v>
          </cell>
          <cell r="B645" t="str">
            <v>VAR_fin</v>
          </cell>
          <cell r="C645" t="str">
            <v>TELC</v>
          </cell>
          <cell r="D645">
            <v>1.2780287979029579E-5</v>
          </cell>
          <cell r="E645">
            <v>8.2439688225364462E-4</v>
          </cell>
          <cell r="F645">
            <v>5.7470233542126492E-3</v>
          </cell>
          <cell r="G645">
            <v>5.2280405505769206E-2</v>
          </cell>
          <cell r="H645">
            <v>0.10156403986319142</v>
          </cell>
          <cell r="I645">
            <v>0.20763756958845436</v>
          </cell>
        </row>
        <row r="646">
          <cell r="A646" t="str">
            <v>D-T-ELC-Bus_u_S1</v>
          </cell>
          <cell r="B646" t="str">
            <v>VAR_ncap</v>
          </cell>
          <cell r="C646" t="str">
            <v>-</v>
          </cell>
          <cell r="D646">
            <v>8.4339024169095402E-5</v>
          </cell>
          <cell r="E646">
            <v>8.5374439955798002E-5</v>
          </cell>
          <cell r="F646">
            <v>4.6038093021889202E-4</v>
          </cell>
          <cell r="G646">
            <v>4.9300532737412001E-3</v>
          </cell>
          <cell r="H646">
            <v>4.5234797105385303E-3</v>
          </cell>
          <cell r="I646">
            <v>1.8741401999657899E-2</v>
          </cell>
        </row>
        <row r="647">
          <cell r="A647" t="str">
            <v>D-T-ELC-Bus_u_S1</v>
          </cell>
          <cell r="B647" t="str">
            <v>VAR_cap</v>
          </cell>
          <cell r="C647" t="str">
            <v>-</v>
          </cell>
          <cell r="D647">
            <v>8.4339024169095402E-5</v>
          </cell>
          <cell r="E647">
            <v>1.69713464124893E-4</v>
          </cell>
          <cell r="F647">
            <v>6.3009439434378505E-4</v>
          </cell>
          <cell r="G647">
            <v>5.5262075112929099E-3</v>
          </cell>
          <cell r="H647">
            <v>1.07358741098248E-2</v>
          </cell>
          <cell r="I647">
            <v>2.1946915347181399E-2</v>
          </cell>
        </row>
        <row r="648">
          <cell r="A648" t="str">
            <v>T-Plg-DSL-mix_S1</v>
          </cell>
          <cell r="B648" t="str">
            <v>VAR_fout</v>
          </cell>
          <cell r="C648" t="str">
            <v>CO2_T</v>
          </cell>
          <cell r="D648">
            <v>1.4042640182362601E-3</v>
          </cell>
          <cell r="E648">
            <v>0.18328432040442749</v>
          </cell>
          <cell r="F648">
            <v>0.14078392685128341</v>
          </cell>
          <cell r="G648">
            <v>0.12223702604953723</v>
          </cell>
          <cell r="H648">
            <v>4.5963089166223964E-2</v>
          </cell>
          <cell r="I648">
            <v>2.0426597150366668E-2</v>
          </cell>
        </row>
        <row r="649">
          <cell r="A649" t="str">
            <v>T-Plg-DSL-mix_S1</v>
          </cell>
          <cell r="B649" t="str">
            <v>VAR_fout</v>
          </cell>
          <cell r="C649" t="str">
            <v>T-PEVmix-ELC_DSL_S1</v>
          </cell>
          <cell r="D649">
            <v>1.3954623592444681E-5</v>
          </cell>
          <cell r="E649">
            <v>1.821355292470716E-3</v>
          </cell>
          <cell r="F649">
            <v>1.3990152005343131E-3</v>
          </cell>
          <cell r="G649">
            <v>1.21470867687942E-3</v>
          </cell>
          <cell r="H649">
            <v>4.8497551302666039E-4</v>
          </cell>
          <cell r="I649">
            <v>2.3809039667249413E-4</v>
          </cell>
        </row>
        <row r="650">
          <cell r="A650" t="str">
            <v>T-Plg-DSL-mix_S1</v>
          </cell>
          <cell r="B650" t="str">
            <v>VAR_fin</v>
          </cell>
          <cell r="C650" t="str">
            <v>TDSL</v>
          </cell>
          <cell r="D650">
            <v>1.9157762868161839E-5</v>
          </cell>
          <cell r="E650">
            <v>2.5004682183414387E-3</v>
          </cell>
          <cell r="F650">
            <v>1.9206538451744005E-3</v>
          </cell>
          <cell r="G650">
            <v>1.6676265491069203E-3</v>
          </cell>
          <cell r="H650">
            <v>6.2705442245871682E-4</v>
          </cell>
          <cell r="I650">
            <v>2.7867117531195937E-4</v>
          </cell>
        </row>
        <row r="651">
          <cell r="A651" t="str">
            <v>T_B_u-BEVELC-S3</v>
          </cell>
          <cell r="B651" t="str">
            <v>VAR_fout</v>
          </cell>
          <cell r="C651" t="str">
            <v>TPBSu</v>
          </cell>
          <cell r="D651">
            <v>7.4918621983489822E-4</v>
          </cell>
          <cell r="E651">
            <v>1.7200842578414446E-3</v>
          </cell>
          <cell r="F651">
            <v>2.7328760873519651E-4</v>
          </cell>
          <cell r="G651">
            <v>1.243053720380963E-4</v>
          </cell>
          <cell r="H651">
            <v>7.5929458339876049E-2</v>
          </cell>
          <cell r="I651">
            <v>0.19451948150699733</v>
          </cell>
        </row>
        <row r="652">
          <cell r="A652" t="str">
            <v>T_B_u-BEVELC-S3</v>
          </cell>
          <cell r="B652" t="str">
            <v>VAR_fin</v>
          </cell>
          <cell r="C652" t="str">
            <v>T-ELC-Bus_u_BatSTGout_S3</v>
          </cell>
          <cell r="D652">
            <v>4.0945759020178125E-3</v>
          </cell>
          <cell r="E652">
            <v>9.3300666457288919E-3</v>
          </cell>
          <cell r="F652">
            <v>1.4688886338887213E-3</v>
          </cell>
          <cell r="G652">
            <v>6.1687105115555653E-4</v>
          </cell>
          <cell r="H652">
            <v>0.31764522659402566</v>
          </cell>
          <cell r="I652">
            <v>0.7515762634444505</v>
          </cell>
        </row>
        <row r="653">
          <cell r="A653" t="str">
            <v>T_B_u-BEVELC-S3</v>
          </cell>
          <cell r="B653" t="str">
            <v>VAR_ncap</v>
          </cell>
          <cell r="C653" t="str">
            <v>-</v>
          </cell>
          <cell r="E653">
            <v>4.0734388171807101E-7</v>
          </cell>
          <cell r="F653">
            <v>3.6255770209894299E-7</v>
          </cell>
          <cell r="G653">
            <v>1.08487455697498E-6</v>
          </cell>
          <cell r="H653">
            <v>1.4271162331426499E-3</v>
          </cell>
          <cell r="I653">
            <v>3.1792986373601999E-3</v>
          </cell>
        </row>
        <row r="654">
          <cell r="A654" t="str">
            <v>T_B_u-BEVELC-S3</v>
          </cell>
          <cell r="B654" t="str">
            <v>VAR_cap</v>
          </cell>
          <cell r="C654" t="str">
            <v>-</v>
          </cell>
          <cell r="D654">
            <v>1.8908652171844499E-5</v>
          </cell>
          <cell r="E654">
            <v>3.2212252633441764E-5</v>
          </cell>
          <cell r="F654">
            <v>5.0457572648413113E-6</v>
          </cell>
          <cell r="G654">
            <v>2.1316098471022579E-6</v>
          </cell>
          <cell r="H654">
            <v>1.4318165280110199E-3</v>
          </cell>
          <cell r="I654">
            <v>3.6681162687853099E-3</v>
          </cell>
        </row>
        <row r="655">
          <cell r="A655" t="str">
            <v>D-T-ELC-Bus_u_S2</v>
          </cell>
          <cell r="B655" t="str">
            <v>VAR_fout</v>
          </cell>
          <cell r="C655" t="str">
            <v>T-ELC-Bus_u_BatSTGin_S2</v>
          </cell>
          <cell r="D655">
            <v>1.3810961359739982E-3</v>
          </cell>
          <cell r="E655">
            <v>2.3600655687896818E-3</v>
          </cell>
          <cell r="F655">
            <v>2.5693509631704164E-3</v>
          </cell>
          <cell r="G655">
            <v>1.6424016414381668E-3</v>
          </cell>
          <cell r="H655">
            <v>0.11171394584639278</v>
          </cell>
          <cell r="I655">
            <v>0.12021855993280917</v>
          </cell>
        </row>
        <row r="656">
          <cell r="A656" t="str">
            <v>D-T-ELC-Bus_u_S2</v>
          </cell>
          <cell r="B656" t="str">
            <v>VAR_fin</v>
          </cell>
          <cell r="C656" t="str">
            <v>TELC</v>
          </cell>
          <cell r="D656">
            <v>1.3810961359739982E-3</v>
          </cell>
          <cell r="E656">
            <v>2.3600655687896818E-3</v>
          </cell>
          <cell r="F656">
            <v>2.5693509631704164E-3</v>
          </cell>
          <cell r="G656">
            <v>1.6424016414381668E-3</v>
          </cell>
          <cell r="H656">
            <v>0.11171394584639278</v>
          </cell>
          <cell r="I656">
            <v>0.12021855993280917</v>
          </cell>
        </row>
        <row r="657">
          <cell r="A657" t="str">
            <v>D-T-ELC-Bus_u_S2</v>
          </cell>
          <cell r="B657" t="str">
            <v>VAR_ncap</v>
          </cell>
          <cell r="C657" t="str">
            <v>-</v>
          </cell>
          <cell r="D657">
            <v>1.5431836407109399E-4</v>
          </cell>
          <cell r="E657">
            <v>1.0471082568458701E-4</v>
          </cell>
          <cell r="F657">
            <v>4.7796580029213002E-5</v>
          </cell>
          <cell r="G657">
            <v>6.9049891596314407E-5</v>
          </cell>
          <cell r="H657">
            <v>7.5850295223305704E-3</v>
          </cell>
          <cell r="I657">
            <v>8.1639134482822794E-3</v>
          </cell>
        </row>
        <row r="658">
          <cell r="A658" t="str">
            <v>D-T-ELC-Bus_u_S2</v>
          </cell>
          <cell r="B658" t="str">
            <v>VAR_cap</v>
          </cell>
          <cell r="C658" t="str">
            <v>-</v>
          </cell>
          <cell r="D658">
            <v>1.5431836407109399E-4</v>
          </cell>
          <cell r="E658">
            <v>2.5902918975568E-4</v>
          </cell>
          <cell r="F658">
            <v>3.0682576978489299E-4</v>
          </cell>
          <cell r="G658">
            <v>3.2059783796247398E-4</v>
          </cell>
          <cell r="H658">
            <v>1.18083809535724E-2</v>
          </cell>
          <cell r="I658">
            <v>1.2706849791918801E-2</v>
          </cell>
        </row>
        <row r="659">
          <cell r="A659" t="str">
            <v>T-Plg-DSL-mix_S2</v>
          </cell>
          <cell r="B659" t="str">
            <v>VAR_fout</v>
          </cell>
          <cell r="C659" t="str">
            <v>CO2_T</v>
          </cell>
          <cell r="D659">
            <v>5.0159068316509795E-4</v>
          </cell>
          <cell r="E659">
            <v>3.4055402048949801E-2</v>
          </cell>
          <cell r="F659">
            <v>0.14943483199975688</v>
          </cell>
          <cell r="G659">
            <v>0.21889330893164466</v>
          </cell>
          <cell r="H659">
            <v>7.5335060019261082</v>
          </cell>
          <cell r="I659">
            <v>2.424027800801785</v>
          </cell>
        </row>
        <row r="660">
          <cell r="A660" t="str">
            <v>T-Plg-DSL-mix_S2</v>
          </cell>
          <cell r="B660" t="str">
            <v>VAR_fout</v>
          </cell>
          <cell r="C660" t="str">
            <v>T-PEVmix-ELC_DSL_S2</v>
          </cell>
          <cell r="D660">
            <v>4.0751612410226419E-6</v>
          </cell>
          <cell r="E660">
            <v>2.7668228126088214E-4</v>
          </cell>
          <cell r="F660">
            <v>1.2140796387633416E-3</v>
          </cell>
          <cell r="G660">
            <v>1.778393336273006E-3</v>
          </cell>
          <cell r="H660">
            <v>6.6083487434099406E-2</v>
          </cell>
          <cell r="I660">
            <v>2.4615619012912291E-2</v>
          </cell>
        </row>
        <row r="661">
          <cell r="A661" t="str">
            <v>T-Plg-DSL-mix_S2</v>
          </cell>
          <cell r="B661" t="str">
            <v>VAR_fin</v>
          </cell>
          <cell r="C661" t="str">
            <v>TDSL</v>
          </cell>
          <cell r="D661">
            <v>6.8429833992509953E-6</v>
          </cell>
          <cell r="E661">
            <v>4.6460302931718763E-4</v>
          </cell>
          <cell r="F661">
            <v>2.0386743792599853E-3</v>
          </cell>
          <cell r="G661">
            <v>2.9862661518641827E-3</v>
          </cell>
          <cell r="H661">
            <v>0.1027763438189099</v>
          </cell>
          <cell r="I661">
            <v>3.3069956354731013E-2</v>
          </cell>
        </row>
        <row r="662">
          <cell r="A662" t="str">
            <v>T_B_u-BEVELC-S4</v>
          </cell>
          <cell r="B662" t="str">
            <v>VAR_fout</v>
          </cell>
          <cell r="C662" t="str">
            <v>TPBSu</v>
          </cell>
          <cell r="D662">
            <v>2.243217276770047E-5</v>
          </cell>
          <cell r="E662">
            <v>9.7803288126154678E-6</v>
          </cell>
          <cell r="F662">
            <v>2.9336415815448363E-5</v>
          </cell>
          <cell r="G662">
            <v>7.683094387878365E-6</v>
          </cell>
          <cell r="H662">
            <v>1.1731737861311347E-5</v>
          </cell>
          <cell r="I662">
            <v>6.1641662703211712E-6</v>
          </cell>
        </row>
        <row r="663">
          <cell r="A663" t="str">
            <v>T_B_u-BEVELC-S4</v>
          </cell>
          <cell r="B663" t="str">
            <v>VAR_fin</v>
          </cell>
          <cell r="C663" t="str">
            <v>T-ELC-Bus_u_BatSTGout_S4</v>
          </cell>
          <cell r="D663">
            <v>1.838897029286515E-4</v>
          </cell>
          <cell r="E663">
            <v>7.8555630901940821E-5</v>
          </cell>
          <cell r="F663">
            <v>2.322336831343247E-4</v>
          </cell>
          <cell r="G663">
            <v>5.3753651559981179E-5</v>
          </cell>
          <cell r="H663">
            <v>7.4674018846026489E-5</v>
          </cell>
          <cell r="I663">
            <v>3.5890328633274087E-5</v>
          </cell>
        </row>
        <row r="664">
          <cell r="A664" t="str">
            <v>T_B_u-BEVELC-S4</v>
          </cell>
          <cell r="B664" t="str">
            <v>VAR_ncap</v>
          </cell>
          <cell r="C664" t="str">
            <v>-</v>
          </cell>
          <cell r="E664">
            <v>9.4010506971486203E-8</v>
          </cell>
          <cell r="F664">
            <v>1.2632045890255699E-7</v>
          </cell>
          <cell r="G664">
            <v>1.14177377472606E-7</v>
          </cell>
          <cell r="H664">
            <v>1.9556436948445701E-7</v>
          </cell>
          <cell r="I664">
            <v>8.6814371211051396E-8</v>
          </cell>
        </row>
        <row r="665">
          <cell r="A665" t="str">
            <v>T_B_u-BEVELC-S4</v>
          </cell>
          <cell r="B665" t="str">
            <v>VAR_cap</v>
          </cell>
          <cell r="C665" t="str">
            <v>-</v>
          </cell>
          <cell r="D665">
            <v>3.4663225873528327E-7</v>
          </cell>
          <cell r="E665">
            <v>2.0179750273422718E-7</v>
          </cell>
          <cell r="F665">
            <v>3.3235001606054595E-7</v>
          </cell>
          <cell r="G665">
            <v>1.301592846611658E-7</v>
          </cell>
          <cell r="H665">
            <v>2.4303872730554429E-7</v>
          </cell>
          <cell r="I665">
            <v>1.1137459526360941E-7</v>
          </cell>
        </row>
        <row r="666">
          <cell r="A666" t="str">
            <v>D-TBDS1</v>
          </cell>
          <cell r="B666" t="str">
            <v>VAR_fout</v>
          </cell>
          <cell r="C666" t="str">
            <v>TDSL</v>
          </cell>
          <cell r="D666">
            <v>2.9709350657097202</v>
          </cell>
          <cell r="E666">
            <v>2.9709334443317603</v>
          </cell>
          <cell r="F666">
            <v>2.9709306763297789</v>
          </cell>
          <cell r="G666">
            <v>2.9558866391463519</v>
          </cell>
          <cell r="H666">
            <v>3.3815396792962571</v>
          </cell>
          <cell r="I666">
            <v>15.388126930388697</v>
          </cell>
        </row>
        <row r="667">
          <cell r="A667" t="str">
            <v>D-TBDS1</v>
          </cell>
          <cell r="B667" t="str">
            <v>VAR_fout</v>
          </cell>
          <cell r="C667" t="str">
            <v>TKER</v>
          </cell>
          <cell r="G667">
            <v>1.50470821236673E-2</v>
          </cell>
          <cell r="H667">
            <v>4.6388861120959801E-3</v>
          </cell>
          <cell r="I667">
            <v>1.6907768412152899</v>
          </cell>
        </row>
        <row r="668">
          <cell r="A668" t="str">
            <v>D-TBDS1</v>
          </cell>
          <cell r="B668" t="str">
            <v>VAR_fin</v>
          </cell>
          <cell r="C668" t="str">
            <v>BDS</v>
          </cell>
          <cell r="D668">
            <v>3.0152474581408413</v>
          </cell>
          <cell r="E668">
            <v>3.0152458125795416</v>
          </cell>
          <cell r="F668">
            <v>3.0152430032919737</v>
          </cell>
          <cell r="G668">
            <v>3.0152442804865638</v>
          </cell>
          <cell r="H668">
            <v>3.4366844398598322</v>
          </cell>
          <cell r="I668">
            <v>17.333638958572454</v>
          </cell>
        </row>
        <row r="669">
          <cell r="A669" t="str">
            <v>D-T-ELC-Bus_u_S3</v>
          </cell>
          <cell r="B669" t="str">
            <v>VAR_fout</v>
          </cell>
          <cell r="C669" t="str">
            <v>T-ELC-Bus_u_BatSTGin_S3</v>
          </cell>
          <cell r="D669">
            <v>4.0655160800400353E-3</v>
          </cell>
          <cell r="E669">
            <v>9.2879963874528439E-3</v>
          </cell>
          <cell r="F669">
            <v>1.4212954013214769E-3</v>
          </cell>
          <cell r="G669">
            <v>6.4189174884950217E-4</v>
          </cell>
          <cell r="H669">
            <v>0.31771004200846154</v>
          </cell>
          <cell r="I669">
            <v>0.75167702117476343</v>
          </cell>
        </row>
        <row r="670">
          <cell r="A670" t="str">
            <v>D-T-ELC-Bus_u_S3</v>
          </cell>
          <cell r="B670" t="str">
            <v>VAR_fin</v>
          </cell>
          <cell r="C670" t="str">
            <v>TELC</v>
          </cell>
          <cell r="D670">
            <v>4.0655160800400353E-3</v>
          </cell>
          <cell r="E670">
            <v>9.2879963874528439E-3</v>
          </cell>
          <cell r="F670">
            <v>1.4212954013214769E-3</v>
          </cell>
          <cell r="G670">
            <v>6.4189174884950217E-4</v>
          </cell>
          <cell r="H670">
            <v>0.31771004200846154</v>
          </cell>
          <cell r="I670">
            <v>0.75167702117476343</v>
          </cell>
        </row>
        <row r="671">
          <cell r="A671" t="str">
            <v>D-T-ELC-Bus_u_S3</v>
          </cell>
          <cell r="B671" t="str">
            <v>VAR_ncap</v>
          </cell>
          <cell r="C671" t="str">
            <v>-</v>
          </cell>
          <cell r="D671">
            <v>4.76158842948378E-4</v>
          </cell>
          <cell r="E671">
            <v>5.0685293166626195E-4</v>
          </cell>
          <cell r="F671">
            <v>2.63630355297734E-5</v>
          </cell>
          <cell r="G671">
            <v>3.3716864665411103E-5</v>
          </cell>
          <cell r="H671">
            <v>3.3463826856258698E-2</v>
          </cell>
          <cell r="I671">
            <v>6.7989441801608902E-2</v>
          </cell>
        </row>
        <row r="672">
          <cell r="A672" t="str">
            <v>D-T-ELC-Bus_u_S3</v>
          </cell>
          <cell r="B672" t="str">
            <v>VAR_cap</v>
          </cell>
          <cell r="C672" t="str">
            <v>-</v>
          </cell>
          <cell r="D672">
            <v>4.76158842948378E-4</v>
          </cell>
          <cell r="E672">
            <v>9.8301177461464001E-4</v>
          </cell>
          <cell r="F672">
            <v>1.0093748101444101E-3</v>
          </cell>
          <cell r="G672">
            <v>5.7456841464659496E-4</v>
          </cell>
          <cell r="H672">
            <v>3.3581693785211503E-2</v>
          </cell>
          <cell r="I672">
            <v>7.9451513497251505E-2</v>
          </cell>
        </row>
        <row r="673">
          <cell r="A673" t="str">
            <v>T-Plg-DSL-mix_S3</v>
          </cell>
          <cell r="B673" t="str">
            <v>VAR_fout</v>
          </cell>
          <cell r="C673" t="str">
            <v>CO2_T</v>
          </cell>
          <cell r="D673">
            <v>7.5163658699499199E-3</v>
          </cell>
          <cell r="E673">
            <v>0.1846057630061243</v>
          </cell>
          <cell r="F673">
            <v>72.409409557323102</v>
          </cell>
          <cell r="G673">
            <v>332.97591612412884</v>
          </cell>
          <cell r="H673">
            <v>464.05808649050192</v>
          </cell>
          <cell r="I673">
            <v>234.01503198093866</v>
          </cell>
        </row>
        <row r="674">
          <cell r="A674" t="str">
            <v>T-Plg-DSL-mix_S3</v>
          </cell>
          <cell r="B674" t="str">
            <v>VAR_fout</v>
          </cell>
          <cell r="C674" t="str">
            <v>T-PEVmix-ELC_DSL_S3</v>
          </cell>
          <cell r="D674">
            <v>5.6765781600153112E-5</v>
          </cell>
          <cell r="E674">
            <v>1.3941964250078613E-3</v>
          </cell>
          <cell r="F674">
            <v>0.54685692525428287</v>
          </cell>
          <cell r="G674">
            <v>2.5147309830114986</v>
          </cell>
          <cell r="H674">
            <v>3.8188101875303793</v>
          </cell>
          <cell r="I674">
            <v>2.2135507472685139</v>
          </cell>
        </row>
        <row r="675">
          <cell r="A675" t="str">
            <v>T-Plg-DSL-mix_S3</v>
          </cell>
          <cell r="B675" t="str">
            <v>VAR_fin</v>
          </cell>
          <cell r="C675" t="str">
            <v>TDSL</v>
          </cell>
          <cell r="D675">
            <v>1.025425084577069E-4</v>
          </cell>
          <cell r="E675">
            <v>2.5184960846674534E-3</v>
          </cell>
          <cell r="F675">
            <v>0.98785006217357607</v>
          </cell>
          <cell r="G675">
            <v>4.5426455132896182</v>
          </cell>
          <cell r="H675">
            <v>6.3309425169236322</v>
          </cell>
          <cell r="I675">
            <v>3.1925652384848462</v>
          </cell>
        </row>
        <row r="676">
          <cell r="A676" t="str">
            <v>D-T-ELC-Bus_u_S4</v>
          </cell>
          <cell r="B676" t="str">
            <v>VAR_fout</v>
          </cell>
          <cell r="C676" t="str">
            <v>T-ELC-Bus_u_BatSTGin_S4</v>
          </cell>
          <cell r="D676">
            <v>1.3687265558407266E-4</v>
          </cell>
          <cell r="E676">
            <v>6.1656655981618669E-5</v>
          </cell>
          <cell r="F676">
            <v>1.7114599543718406E-4</v>
          </cell>
          <cell r="G676">
            <v>1.3569940094740869E-4</v>
          </cell>
          <cell r="H676">
            <v>1.7323590598349896E-4</v>
          </cell>
          <cell r="I676">
            <v>1.0768062411230514E-4</v>
          </cell>
        </row>
        <row r="677">
          <cell r="A677" t="str">
            <v>D-T-ELC-Bus_u_S4</v>
          </cell>
          <cell r="B677" t="str">
            <v>VAR_fin</v>
          </cell>
          <cell r="C677" t="str">
            <v>TELC</v>
          </cell>
          <cell r="D677">
            <v>1.3687265558407266E-4</v>
          </cell>
          <cell r="E677">
            <v>6.1656655981618669E-5</v>
          </cell>
          <cell r="F677">
            <v>1.7114599543718406E-4</v>
          </cell>
          <cell r="G677">
            <v>1.3569940094740869E-4</v>
          </cell>
          <cell r="H677">
            <v>1.7323590598349896E-4</v>
          </cell>
          <cell r="I677">
            <v>1.0768062411230514E-4</v>
          </cell>
        </row>
        <row r="678">
          <cell r="A678" t="str">
            <v>D-T-ELC-Bus_u_S4</v>
          </cell>
          <cell r="B678" t="str">
            <v>VAR_ncap</v>
          </cell>
          <cell r="C678" t="str">
            <v>-</v>
          </cell>
          <cell r="D678">
            <v>4.1033018360654297E-5</v>
          </cell>
          <cell r="E678">
            <v>3.0908865315319997E-5</v>
          </cell>
          <cell r="F678">
            <v>2.24783267301896E-5</v>
          </cell>
          <cell r="G678">
            <v>2.76308709826821E-5</v>
          </cell>
          <cell r="H678">
            <v>3.6034577785953103E-5</v>
          </cell>
          <cell r="I678">
            <v>1.3526803496096999E-5</v>
          </cell>
        </row>
        <row r="679">
          <cell r="A679" t="str">
            <v>D-T-ELC-Bus_u_S4</v>
          </cell>
          <cell r="B679" t="str">
            <v>VAR_cap</v>
          </cell>
          <cell r="C679" t="str">
            <v>-</v>
          </cell>
          <cell r="D679">
            <v>4.1033018360654297E-5</v>
          </cell>
          <cell r="E679">
            <v>7.1941883675974295E-5</v>
          </cell>
          <cell r="F679">
            <v>9.4420210406163894E-5</v>
          </cell>
          <cell r="G679">
            <v>5.9765790796029098E-5</v>
          </cell>
          <cell r="H679">
            <v>5.7163149507347801E-5</v>
          </cell>
          <cell r="I679">
            <v>1.9850462412245201E-5</v>
          </cell>
        </row>
        <row r="680">
          <cell r="A680" t="str">
            <v>T_C-FC-H2O-S1</v>
          </cell>
          <cell r="B680" t="str">
            <v>VAR_fout</v>
          </cell>
          <cell r="C680" t="str">
            <v>TPCAR</v>
          </cell>
          <cell r="E680">
            <v>2.3738197849914188E-5</v>
          </cell>
          <cell r="F680">
            <v>5.6751861202309565E-5</v>
          </cell>
          <cell r="G680">
            <v>8.2908618538225752E-5</v>
          </cell>
          <cell r="H680">
            <v>4.5172757560341814E-4</v>
          </cell>
          <cell r="I680">
            <v>2.1606719862192922E-4</v>
          </cell>
        </row>
        <row r="681">
          <cell r="A681" t="str">
            <v>T_C-FC-H2O-S1</v>
          </cell>
          <cell r="B681" t="str">
            <v>VAR_fin</v>
          </cell>
          <cell r="C681" t="str">
            <v>TH2O</v>
          </cell>
          <cell r="E681">
            <v>2.1647687870854909E-5</v>
          </cell>
          <cell r="F681">
            <v>5.1753995192272751E-5</v>
          </cell>
          <cell r="G681">
            <v>7.5607251538927392E-5</v>
          </cell>
          <cell r="H681">
            <v>3.833520411619148E-4</v>
          </cell>
          <cell r="I681">
            <v>1.7355569671305984E-4</v>
          </cell>
        </row>
        <row r="682">
          <cell r="A682" t="str">
            <v>T_C-FC-H2O-S1</v>
          </cell>
          <cell r="B682" t="str">
            <v>VAR_ncap</v>
          </cell>
          <cell r="C682" t="str">
            <v>-</v>
          </cell>
          <cell r="E682">
            <v>2.4343229414139601E-6</v>
          </cell>
          <cell r="F682">
            <v>4.9685006268550496E-6</v>
          </cell>
          <cell r="G682">
            <v>5.0132235407348299E-6</v>
          </cell>
          <cell r="H682">
            <v>1.5539673029552501E-5</v>
          </cell>
          <cell r="I682">
            <v>1.09230393910143E-5</v>
          </cell>
        </row>
        <row r="683">
          <cell r="A683" t="str">
            <v>T_C-FC-H2O-S1</v>
          </cell>
          <cell r="B683" t="str">
            <v>VAR_cap</v>
          </cell>
          <cell r="C683" t="str">
            <v>-</v>
          </cell>
          <cell r="E683">
            <v>2.4019144327118199E-6</v>
          </cell>
          <cell r="F683">
            <v>7.1667862434939302E-6</v>
          </cell>
          <cell r="G683">
            <v>1.08810789809421E-5</v>
          </cell>
          <cell r="H683">
            <v>6.626925315125732E-5</v>
          </cell>
          <cell r="I683">
            <v>3.1543809333431652E-5</v>
          </cell>
        </row>
        <row r="684">
          <cell r="A684" t="str">
            <v>T_B_c-ICEDSL-S1</v>
          </cell>
          <cell r="B684" t="str">
            <v>VAR_fout</v>
          </cell>
          <cell r="C684" t="str">
            <v>CO2_T</v>
          </cell>
          <cell r="D684">
            <v>8.3189539447298699</v>
          </cell>
          <cell r="E684">
            <v>0.52763929345517036</v>
          </cell>
          <cell r="F684">
            <v>5.5439076198689374</v>
          </cell>
          <cell r="G684">
            <v>26.512925702887301</v>
          </cell>
          <cell r="H684">
            <v>13.848740668118129</v>
          </cell>
          <cell r="I684">
            <v>8.5970277451356495E-3</v>
          </cell>
        </row>
        <row r="685">
          <cell r="A685" t="str">
            <v>T_B_c-ICEDSL-S1</v>
          </cell>
          <cell r="B685" t="str">
            <v>VAR_fout</v>
          </cell>
          <cell r="C685" t="str">
            <v>TPBSc</v>
          </cell>
          <cell r="D685">
            <v>1.4063817833357336E-2</v>
          </cell>
          <cell r="E685">
            <v>9.0264011651005108E-4</v>
          </cell>
          <cell r="F685">
            <v>1.0155900650691082E-2</v>
          </cell>
          <cell r="G685">
            <v>5.2347370729889653E-2</v>
          </cell>
          <cell r="H685">
            <v>2.9677961090829517E-2</v>
          </cell>
          <cell r="I685">
            <v>1.9272731217022429E-5</v>
          </cell>
        </row>
        <row r="686">
          <cell r="A686" t="str">
            <v>T_B_c-ICEDSL-S1</v>
          </cell>
          <cell r="B686" t="str">
            <v>VAR_fin</v>
          </cell>
          <cell r="C686" t="str">
            <v>TDSL</v>
          </cell>
          <cell r="D686">
            <v>0.1134918682773515</v>
          </cell>
          <cell r="E686">
            <v>7.1983532531401107E-3</v>
          </cell>
          <cell r="F686">
            <v>7.563311896137713E-2</v>
          </cell>
          <cell r="G686">
            <v>0.36170430699709877</v>
          </cell>
          <cell r="H686">
            <v>0.18893234199342615</v>
          </cell>
          <cell r="I686">
            <v>1.1728550811917678E-4</v>
          </cell>
        </row>
        <row r="687">
          <cell r="A687" t="str">
            <v>T_B_c-ICEDSL-S1</v>
          </cell>
          <cell r="B687" t="str">
            <v>VAR_ncap</v>
          </cell>
          <cell r="C687" t="str">
            <v>-</v>
          </cell>
          <cell r="E687">
            <v>1.80463740520161E-6</v>
          </cell>
          <cell r="F687">
            <v>1.97658638987113E-4</v>
          </cell>
          <cell r="G687">
            <v>9.5103298362771095E-4</v>
          </cell>
          <cell r="H687">
            <v>3.66233342934232E-4</v>
          </cell>
          <cell r="I687">
            <v>1.2338129016516201E-7</v>
          </cell>
        </row>
        <row r="688">
          <cell r="A688" t="str">
            <v>T_B_c-ICEDSL-S1</v>
          </cell>
          <cell r="B688" t="str">
            <v>VAR_cap</v>
          </cell>
          <cell r="C688" t="str">
            <v>-</v>
          </cell>
          <cell r="D688">
            <v>3.05805288461538E-4</v>
          </cell>
          <cell r="E688">
            <v>2.3882966027295564E-5</v>
          </cell>
          <cell r="F688">
            <v>2.2155901628360692E-4</v>
          </cell>
          <cell r="G688">
            <v>1.1666036607349242E-3</v>
          </cell>
          <cell r="H688">
            <v>6.5641785457893286E-4</v>
          </cell>
          <cell r="I688">
            <v>4.168440149880171E-7</v>
          </cell>
        </row>
        <row r="689">
          <cell r="A689" t="str">
            <v>T-Plg-DSL-mix_S4</v>
          </cell>
          <cell r="B689" t="str">
            <v>VAR_fout</v>
          </cell>
          <cell r="C689" t="str">
            <v>CO2_T</v>
          </cell>
          <cell r="D689">
            <v>0.430337337719498</v>
          </cell>
          <cell r="E689">
            <v>59.375889298527696</v>
          </cell>
          <cell r="F689">
            <v>54.08089819395704</v>
          </cell>
          <cell r="G689">
            <v>38.44008544366568</v>
          </cell>
          <cell r="H689">
            <v>0.67628769522409848</v>
          </cell>
          <cell r="I689">
            <v>0.22700787202994355</v>
          </cell>
        </row>
        <row r="690">
          <cell r="A690" t="str">
            <v>T-Plg-DSL-mix_S4</v>
          </cell>
          <cell r="B690" t="str">
            <v>VAR_fout</v>
          </cell>
          <cell r="C690" t="str">
            <v>T-PEVmix-ELC_DSL_S4</v>
          </cell>
          <cell r="D690">
            <v>3.0939579786661599E-3</v>
          </cell>
          <cell r="E690">
            <v>0.42688953603027102</v>
          </cell>
          <cell r="F690">
            <v>0.38882061070352891</v>
          </cell>
          <cell r="G690">
            <v>0.27636925415140368</v>
          </cell>
          <cell r="H690">
            <v>5.2042944034740943E-3</v>
          </cell>
          <cell r="I690">
            <v>1.9969866255882714E-3</v>
          </cell>
        </row>
        <row r="691">
          <cell r="A691" t="str">
            <v>T-Plg-DSL-mix_S4</v>
          </cell>
          <cell r="B691" t="str">
            <v>VAR_fin</v>
          </cell>
          <cell r="C691" t="str">
            <v>TDSL</v>
          </cell>
          <cell r="D691">
            <v>5.8709050166370806E-3</v>
          </cell>
          <cell r="E691">
            <v>0.81003941744239705</v>
          </cell>
          <cell r="F691">
            <v>0.73780215817131101</v>
          </cell>
          <cell r="G691">
            <v>0.52442135666665224</v>
          </cell>
          <cell r="H691">
            <v>9.2262987070136065E-3</v>
          </cell>
          <cell r="I691">
            <v>3.0969696047741272E-3</v>
          </cell>
        </row>
        <row r="692">
          <cell r="A692" t="str">
            <v>T_C-FC-H2O-S2</v>
          </cell>
          <cell r="B692" t="str">
            <v>VAR_fout</v>
          </cell>
          <cell r="C692" t="str">
            <v>TPCAR</v>
          </cell>
          <cell r="D692">
            <v>7.846294006575531E-5</v>
          </cell>
          <cell r="E692">
            <v>1.0711865966732424E-4</v>
          </cell>
          <cell r="F692">
            <v>1.3362369175349837E-4</v>
          </cell>
          <cell r="G692">
            <v>1.4906533341308608E-4</v>
          </cell>
          <cell r="H692">
            <v>2.0727251569982021E-4</v>
          </cell>
          <cell r="I692">
            <v>1.4295030193742253E-4</v>
          </cell>
        </row>
        <row r="693">
          <cell r="A693" t="str">
            <v>T_C-FC-H2O-S2</v>
          </cell>
          <cell r="B693" t="str">
            <v>VAR_fin</v>
          </cell>
          <cell r="C693" t="str">
            <v>TH2O</v>
          </cell>
          <cell r="D693">
            <v>8.801274559454434E-5</v>
          </cell>
          <cell r="E693">
            <v>1.2015618244521394E-4</v>
          </cell>
          <cell r="F693">
            <v>1.4988716938020116E-4</v>
          </cell>
          <cell r="G693">
            <v>1.6720822920549553E-4</v>
          </cell>
          <cell r="H693">
            <v>2.1376176076405456E-4</v>
          </cell>
          <cell r="I693">
            <v>1.356381450499701E-4</v>
          </cell>
        </row>
        <row r="694">
          <cell r="A694" t="str">
            <v>T_C-FC-H2O-S2</v>
          </cell>
          <cell r="B694" t="str">
            <v>VAR_ncap</v>
          </cell>
          <cell r="C694" t="str">
            <v>-</v>
          </cell>
          <cell r="E694">
            <v>1.49833305841826E-6</v>
          </cell>
          <cell r="F694">
            <v>3.0868115408091E-6</v>
          </cell>
          <cell r="G694">
            <v>3.0820936155041802E-6</v>
          </cell>
          <cell r="H694">
            <v>8.5926572106945707E-6</v>
          </cell>
          <cell r="I694">
            <v>7.2133885277319998E-6</v>
          </cell>
        </row>
        <row r="695">
          <cell r="A695" t="str">
            <v>T_C-FC-H2O-S2</v>
          </cell>
          <cell r="B695" t="str">
            <v>VAR_cap</v>
          </cell>
          <cell r="C695" t="str">
            <v>-</v>
          </cell>
          <cell r="D695">
            <v>6.33333333333333E-6</v>
          </cell>
          <cell r="E695">
            <v>7.8117188576194693E-6</v>
          </cell>
          <cell r="F695">
            <v>1.0772814371025301E-5</v>
          </cell>
          <cell r="G695">
            <v>1.2077230896790619E-5</v>
          </cell>
          <cell r="H695">
            <v>1.8571135029244936E-5</v>
          </cell>
          <cell r="I695">
            <v>1.3104259852601203E-5</v>
          </cell>
        </row>
        <row r="696">
          <cell r="A696" t="str">
            <v>T_B_c-ICEDSL-S2</v>
          </cell>
          <cell r="B696" t="str">
            <v>VAR_fout</v>
          </cell>
          <cell r="C696" t="str">
            <v>CO2_T</v>
          </cell>
          <cell r="D696">
            <v>38.087422047674799</v>
          </cell>
          <cell r="E696">
            <v>29.149375032948633</v>
          </cell>
          <cell r="F696">
            <v>35.504785698194397</v>
          </cell>
          <cell r="G696">
            <v>43.418909661822113</v>
          </cell>
          <cell r="H696">
            <v>15.64491093972104</v>
          </cell>
          <cell r="I696">
            <v>1.1013757162931851E-2</v>
          </cell>
        </row>
        <row r="697">
          <cell r="A697" t="str">
            <v>T_B_c-ICEDSL-S2</v>
          </cell>
          <cell r="B697" t="str">
            <v>VAR_fout</v>
          </cell>
          <cell r="C697" t="str">
            <v>TPBSc</v>
          </cell>
          <cell r="D697">
            <v>4.5448139860177164E-2</v>
          </cell>
          <cell r="E697">
            <v>3.4921791989062007E-2</v>
          </cell>
          <cell r="F697">
            <v>4.3173996671116696E-2</v>
          </cell>
          <cell r="G697">
            <v>5.6080999700903252E-2</v>
          </cell>
          <cell r="H697">
            <v>2.2877980700480527E-2</v>
          </cell>
          <cell r="I697">
            <v>1.7042106749451171E-5</v>
          </cell>
        </row>
        <row r="698">
          <cell r="A698" t="str">
            <v>T_B_c-ICEDSL-S2</v>
          </cell>
          <cell r="B698" t="str">
            <v>VAR_fin</v>
          </cell>
          <cell r="C698" t="str">
            <v>TDSL</v>
          </cell>
          <cell r="D698">
            <v>0.51961012343349122</v>
          </cell>
          <cell r="E698">
            <v>0.39767223783013184</v>
          </cell>
          <cell r="F698">
            <v>0.48437633967523058</v>
          </cell>
          <cell r="G698">
            <v>0.59234528870153047</v>
          </cell>
          <cell r="H698">
            <v>0.21343671131952305</v>
          </cell>
          <cell r="I698">
            <v>1.5025589581080319E-4</v>
          </cell>
        </row>
        <row r="699">
          <cell r="A699" t="str">
            <v>T_B_c-ICEDSL-S2</v>
          </cell>
          <cell r="B699" t="str">
            <v>VAR_ncap</v>
          </cell>
          <cell r="C699" t="str">
            <v>-</v>
          </cell>
          <cell r="E699">
            <v>7.2668156664112105E-7</v>
          </cell>
          <cell r="F699">
            <v>1.79285155857904E-4</v>
          </cell>
          <cell r="G699">
            <v>5.0434597658868699E-4</v>
          </cell>
          <cell r="H699">
            <v>5.4031526109970798E-7</v>
          </cell>
          <cell r="I699">
            <v>5.7393982353306103E-8</v>
          </cell>
        </row>
        <row r="700">
          <cell r="A700" t="str">
            <v>T_B_c-ICEDSL-S2</v>
          </cell>
          <cell r="B700" t="str">
            <v>VAR_cap</v>
          </cell>
          <cell r="C700" t="str">
            <v>-</v>
          </cell>
          <cell r="D700">
            <v>9.8784375000000001E-4</v>
          </cell>
          <cell r="E700">
            <v>7.5938127450411405E-4</v>
          </cell>
          <cell r="F700">
            <v>9.3869325186534086E-4</v>
          </cell>
          <cell r="G700">
            <v>1.218560821557185E-3</v>
          </cell>
          <cell r="H700">
            <v>4.9719083503532301E-4</v>
          </cell>
          <cell r="I700">
            <v>3.1236285106490199E-7</v>
          </cell>
        </row>
        <row r="701">
          <cell r="A701" t="str">
            <v>T_TW-FCLH2O-S1</v>
          </cell>
          <cell r="B701" t="str">
            <v>VAR_fout</v>
          </cell>
          <cell r="C701" t="str">
            <v>TPTWL</v>
          </cell>
          <cell r="G701">
            <v>6.8025183498531311E-5</v>
          </cell>
          <cell r="H701">
            <v>3.0792766508759524E-4</v>
          </cell>
          <cell r="I701">
            <v>2.6069133565752566E-4</v>
          </cell>
        </row>
        <row r="702">
          <cell r="A702" t="str">
            <v>T_TW-FCLH2O-S1</v>
          </cell>
          <cell r="B702" t="str">
            <v>VAR_fin</v>
          </cell>
          <cell r="C702" t="str">
            <v>TH2O</v>
          </cell>
          <cell r="G702">
            <v>1.466338736224352E-5</v>
          </cell>
          <cell r="H702">
            <v>6.4850293869816466E-5</v>
          </cell>
          <cell r="I702">
            <v>5.3525033053331394E-5</v>
          </cell>
        </row>
        <row r="703">
          <cell r="A703" t="str">
            <v>T_TW-FCLH2O-S1</v>
          </cell>
          <cell r="B703" t="str">
            <v>VAR_ncap</v>
          </cell>
          <cell r="C703" t="str">
            <v>-</v>
          </cell>
          <cell r="G703">
            <v>2.59053698631402E-5</v>
          </cell>
          <cell r="H703">
            <v>6.0132418454008701E-5</v>
          </cell>
          <cell r="I703">
            <v>6.2863644208973205E-5</v>
          </cell>
        </row>
        <row r="704">
          <cell r="A704" t="str">
            <v>T_TW-FCLH2O-S1</v>
          </cell>
          <cell r="B704" t="str">
            <v>VAR_cap</v>
          </cell>
          <cell r="C704" t="str">
            <v>-</v>
          </cell>
          <cell r="G704">
            <v>2.59053698631402E-5</v>
          </cell>
          <cell r="H704">
            <v>1.1716509916826909E-4</v>
          </cell>
          <cell r="I704">
            <v>1.0218679327399249E-4</v>
          </cell>
        </row>
        <row r="705">
          <cell r="A705" t="str">
            <v>D-T-ELC-TW_Bat_S1</v>
          </cell>
          <cell r="B705" t="str">
            <v>VAR_fout</v>
          </cell>
          <cell r="C705" t="str">
            <v>T-ELC-TWSTGin_S1</v>
          </cell>
          <cell r="D705">
            <v>1.6052966938715353E-3</v>
          </cell>
          <cell r="E705">
            <v>5.0644948902908188E-2</v>
          </cell>
          <cell r="F705">
            <v>5.0661152310463323E-2</v>
          </cell>
          <cell r="G705">
            <v>4.4135293737924533E-2</v>
          </cell>
          <cell r="H705">
            <v>2.1703940321200809E-3</v>
          </cell>
          <cell r="I705">
            <v>7.2636334337329744E-2</v>
          </cell>
        </row>
        <row r="706">
          <cell r="A706" t="str">
            <v>D-T-ELC-TW_Bat_S1</v>
          </cell>
          <cell r="B706" t="str">
            <v>VAR_fin</v>
          </cell>
          <cell r="C706" t="str">
            <v>TELC</v>
          </cell>
          <cell r="D706">
            <v>1.6052966938715353E-3</v>
          </cell>
          <cell r="E706">
            <v>5.0644948902908188E-2</v>
          </cell>
          <cell r="F706">
            <v>5.0661152310463323E-2</v>
          </cell>
          <cell r="G706">
            <v>4.4135293737924533E-2</v>
          </cell>
          <cell r="H706">
            <v>2.1703940321200809E-3</v>
          </cell>
          <cell r="I706">
            <v>7.2636334337329744E-2</v>
          </cell>
        </row>
        <row r="707">
          <cell r="A707" t="str">
            <v>D-T-ELC-TW_Bat_S1</v>
          </cell>
          <cell r="B707" t="str">
            <v>VAR_ncap</v>
          </cell>
          <cell r="C707" t="str">
            <v>-</v>
          </cell>
          <cell r="D707">
            <v>1.86456783914176E-4</v>
          </cell>
          <cell r="E707">
            <v>5.1668916870136602E-3</v>
          </cell>
          <cell r="F707">
            <v>1.4376058303915299E-6</v>
          </cell>
          <cell r="G707">
            <v>4.4309654406072902E-5</v>
          </cell>
          <cell r="H707">
            <v>7.7591391369044004E-6</v>
          </cell>
          <cell r="I707">
            <v>7.6358805122804102E-3</v>
          </cell>
        </row>
        <row r="708">
          <cell r="A708" t="str">
            <v>D-T-ELC-TW_Bat_S1</v>
          </cell>
          <cell r="B708" t="str">
            <v>VAR_cap</v>
          </cell>
          <cell r="C708" t="str">
            <v>-</v>
          </cell>
          <cell r="D708">
            <v>1.86456783914176E-4</v>
          </cell>
          <cell r="E708">
            <v>5.3533484709278297E-3</v>
          </cell>
          <cell r="F708">
            <v>5.3547860767582302E-3</v>
          </cell>
          <cell r="G708">
            <v>4.6644792430310797E-3</v>
          </cell>
          <cell r="H708">
            <v>2.29200531311549E-4</v>
          </cell>
          <cell r="I708">
            <v>7.6772549376591497E-3</v>
          </cell>
        </row>
        <row r="709">
          <cell r="A709" t="str">
            <v>T_C-FC-H2O-S3</v>
          </cell>
          <cell r="B709" t="str">
            <v>VAR_fout</v>
          </cell>
          <cell r="C709" t="str">
            <v>TPCAR</v>
          </cell>
          <cell r="D709">
            <v>7.1262409867182844E-4</v>
          </cell>
          <cell r="E709">
            <v>1.5920283089803646E-3</v>
          </cell>
          <cell r="F709">
            <v>1.5071540259410285E-3</v>
          </cell>
          <cell r="G709">
            <v>1.2683826413439237E-3</v>
          </cell>
          <cell r="H709">
            <v>1.7790516020991821E-4</v>
          </cell>
          <cell r="I709">
            <v>1.489938344891146E-4</v>
          </cell>
        </row>
        <row r="710">
          <cell r="A710" t="str">
            <v>T_C-FC-H2O-S3</v>
          </cell>
          <cell r="B710" t="str">
            <v>VAR_fin</v>
          </cell>
          <cell r="C710" t="str">
            <v>TH2O</v>
          </cell>
          <cell r="D710">
            <v>8.5857800419177792E-4</v>
          </cell>
          <cell r="E710">
            <v>1.9180946738802855E-3</v>
          </cell>
          <cell r="F710">
            <v>1.8158371264931923E-3</v>
          </cell>
          <cell r="G710">
            <v>1.5281625176389931E-3</v>
          </cell>
          <cell r="H710">
            <v>1.9659372197388902E-4</v>
          </cell>
          <cell r="I710">
            <v>1.495641400521593E-4</v>
          </cell>
        </row>
        <row r="711">
          <cell r="A711" t="str">
            <v>T_C-FC-H2O-S3</v>
          </cell>
          <cell r="B711" t="str">
            <v>VAR_ncap</v>
          </cell>
          <cell r="C711" t="str">
            <v>-</v>
          </cell>
          <cell r="E711">
            <v>1.2504776745075401E-6</v>
          </cell>
          <cell r="F711">
            <v>2.22997114919146E-6</v>
          </cell>
          <cell r="G711">
            <v>2.2372443495833899E-6</v>
          </cell>
          <cell r="H711">
            <v>6.6431844597033904E-6</v>
          </cell>
          <cell r="I711">
            <v>7.5140615082347098E-6</v>
          </cell>
        </row>
        <row r="712">
          <cell r="A712" t="str">
            <v>T_C-FC-H2O-S3</v>
          </cell>
          <cell r="B712" t="str">
            <v>VAR_cap</v>
          </cell>
          <cell r="C712" t="str">
            <v>-</v>
          </cell>
          <cell r="D712">
            <v>5.3666666666666699E-5</v>
          </cell>
          <cell r="E712">
            <v>1.0929146098151725E-4</v>
          </cell>
          <cell r="F712">
            <v>1.0623380946102762E-4</v>
          </cell>
          <cell r="G712">
            <v>9.1066338428663103E-5</v>
          </cell>
          <cell r="H712">
            <v>1.3655876744700422E-5</v>
          </cell>
          <cell r="I712">
            <v>1.16011402285839E-5</v>
          </cell>
        </row>
        <row r="713">
          <cell r="A713" t="str">
            <v>T_B_c-ICEDSL-S3</v>
          </cell>
          <cell r="B713" t="str">
            <v>VAR_fout</v>
          </cell>
          <cell r="C713" t="str">
            <v>CO2_T</v>
          </cell>
          <cell r="D713">
            <v>11.630182417148539</v>
          </cell>
          <cell r="E713">
            <v>9.3633423461981451</v>
          </cell>
          <cell r="F713">
            <v>9.6270884143192745</v>
          </cell>
          <cell r="G713">
            <v>4.3679893695361329</v>
          </cell>
          <cell r="H713">
            <v>3.4736664230962062</v>
          </cell>
          <cell r="I713">
            <v>9.8093428142917109E-3</v>
          </cell>
        </row>
        <row r="714">
          <cell r="A714" t="str">
            <v>T_B_c-ICEDSL-S3</v>
          </cell>
          <cell r="B714" t="str">
            <v>VAR_fout</v>
          </cell>
          <cell r="C714" t="str">
            <v>TPBSc</v>
          </cell>
          <cell r="D714">
            <v>9.1945918345322716E-3</v>
          </cell>
          <cell r="E714">
            <v>7.4324386252929194E-3</v>
          </cell>
          <cell r="F714">
            <v>7.6610973446150799E-3</v>
          </cell>
          <cell r="G714">
            <v>3.5083477277712961E-3</v>
          </cell>
          <cell r="H714">
            <v>3.3974762960483186E-3</v>
          </cell>
          <cell r="I714">
            <v>1.0282821569081849E-5</v>
          </cell>
        </row>
        <row r="715">
          <cell r="A715" t="str">
            <v>T_B_c-ICEDSL-S3</v>
          </cell>
          <cell r="B715" t="str">
            <v>VAR_fin</v>
          </cell>
          <cell r="C715" t="str">
            <v>TDSL</v>
          </cell>
          <cell r="D715">
            <v>0.15866551728715611</v>
          </cell>
          <cell r="E715">
            <v>0.12774000472303065</v>
          </cell>
          <cell r="F715">
            <v>0.13133817754869392</v>
          </cell>
          <cell r="G715">
            <v>5.9590578029142381E-2</v>
          </cell>
          <cell r="H715">
            <v>4.7389719278256505E-2</v>
          </cell>
          <cell r="I715">
            <v>1.3382459501080104E-4</v>
          </cell>
        </row>
        <row r="716">
          <cell r="A716" t="str">
            <v>T_B_c-ICEDSL-S3</v>
          </cell>
          <cell r="B716" t="str">
            <v>VAR_ncap</v>
          </cell>
          <cell r="C716" t="str">
            <v>-</v>
          </cell>
          <cell r="E716">
            <v>2.6607020654674802E-7</v>
          </cell>
          <cell r="F716">
            <v>5.50859807186677E-6</v>
          </cell>
          <cell r="G716">
            <v>2.3765720069176201E-6</v>
          </cell>
          <cell r="H716">
            <v>4.0262188233126901E-7</v>
          </cell>
          <cell r="I716">
            <v>4.0606785861570602E-8</v>
          </cell>
        </row>
        <row r="717">
          <cell r="A717" t="str">
            <v>T_B_c-ICEDSL-S3</v>
          </cell>
          <cell r="B717" t="str">
            <v>VAR_cap</v>
          </cell>
          <cell r="C717" t="str">
            <v>-</v>
          </cell>
          <cell r="D717">
            <v>2.0009081912302848E-4</v>
          </cell>
          <cell r="E717">
            <v>1.6149719437977142E-4</v>
          </cell>
          <cell r="F717">
            <v>1.6691904991807029E-4</v>
          </cell>
          <cell r="G717">
            <v>7.5998211764619132E-5</v>
          </cell>
          <cell r="H717">
            <v>7.3781102717097703E-5</v>
          </cell>
          <cell r="I717">
            <v>1.7851333496423099E-7</v>
          </cell>
        </row>
        <row r="718">
          <cell r="A718" t="str">
            <v>T_TW-FCLH2O-S2</v>
          </cell>
          <cell r="B718" t="str">
            <v>VAR_fout</v>
          </cell>
          <cell r="C718" t="str">
            <v>TPTWL</v>
          </cell>
          <cell r="G718">
            <v>3.4159507804791119E-5</v>
          </cell>
          <cell r="H718">
            <v>1.3203452629157917E-4</v>
          </cell>
          <cell r="I718">
            <v>1.0223739774986656E-4</v>
          </cell>
        </row>
        <row r="719">
          <cell r="A719" t="str">
            <v>T_TW-FCLH2O-S2</v>
          </cell>
          <cell r="B719" t="str">
            <v>VAR_fin</v>
          </cell>
          <cell r="C719" t="str">
            <v>TH2O</v>
          </cell>
          <cell r="G719">
            <v>1.2647515312295169E-5</v>
          </cell>
          <cell r="H719">
            <v>4.7970623019209719E-5</v>
          </cell>
          <cell r="I719">
            <v>3.6399083979460174E-5</v>
          </cell>
        </row>
        <row r="720">
          <cell r="A720" t="str">
            <v>T_TW-FCLH2O-S2</v>
          </cell>
          <cell r="B720" t="str">
            <v>VAR_ncap</v>
          </cell>
          <cell r="C720" t="str">
            <v>-</v>
          </cell>
          <cell r="G720">
            <v>1.2824441961951501E-5</v>
          </cell>
          <cell r="H720">
            <v>2.1038615549468199E-5</v>
          </cell>
          <cell r="I720">
            <v>1.7481069408528601E-5</v>
          </cell>
        </row>
        <row r="721">
          <cell r="A721" t="str">
            <v>T_TW-FCLH2O-S2</v>
          </cell>
          <cell r="B721" t="str">
            <v>VAR_cap</v>
          </cell>
          <cell r="C721" t="str">
            <v>-</v>
          </cell>
          <cell r="G721">
            <v>1.2824441961951501E-5</v>
          </cell>
          <cell r="H721">
            <v>4.9867726076678174E-5</v>
          </cell>
          <cell r="I721">
            <v>3.8788108732197401E-5</v>
          </cell>
        </row>
        <row r="722">
          <cell r="A722" t="str">
            <v>D-T-ELC-TW_Bat_S2</v>
          </cell>
          <cell r="B722" t="str">
            <v>VAR_fout</v>
          </cell>
          <cell r="C722" t="str">
            <v>T-ELC-TWSTGin_S2</v>
          </cell>
          <cell r="D722">
            <v>3.571753518542475E-4</v>
          </cell>
          <cell r="E722">
            <v>4.5818169425409746E-4</v>
          </cell>
          <cell r="F722">
            <v>4.5909127226187549E-4</v>
          </cell>
          <cell r="G722">
            <v>1.8351658453125174E-3</v>
          </cell>
          <cell r="H722">
            <v>2.3555381708259848E-3</v>
          </cell>
          <cell r="I722">
            <v>1.4444824599308625E-3</v>
          </cell>
        </row>
        <row r="723">
          <cell r="A723" t="str">
            <v>D-T-ELC-TW_Bat_S2</v>
          </cell>
          <cell r="B723" t="str">
            <v>VAR_fin</v>
          </cell>
          <cell r="C723" t="str">
            <v>TELC</v>
          </cell>
          <cell r="D723">
            <v>3.571753518542475E-4</v>
          </cell>
          <cell r="E723">
            <v>4.5818169425409746E-4</v>
          </cell>
          <cell r="F723">
            <v>4.5909127226187549E-4</v>
          </cell>
          <cell r="G723">
            <v>1.8351658453125174E-3</v>
          </cell>
          <cell r="H723">
            <v>2.3555381708259848E-3</v>
          </cell>
          <cell r="I723">
            <v>1.4444824599308625E-3</v>
          </cell>
        </row>
        <row r="724">
          <cell r="A724" t="str">
            <v>D-T-ELC-TW_Bat_S2</v>
          </cell>
          <cell r="B724" t="str">
            <v>VAR_ncap</v>
          </cell>
          <cell r="C724" t="str">
            <v>-</v>
          </cell>
          <cell r="D724">
            <v>6.7235417714907507E-5</v>
          </cell>
          <cell r="E724">
            <v>3.96699910596958E-7</v>
          </cell>
          <cell r="F724">
            <v>2.04462533983541E-6</v>
          </cell>
          <cell r="G724">
            <v>1.2373579912854701E-4</v>
          </cell>
          <cell r="H724">
            <v>9.8517621442595107E-7</v>
          </cell>
          <cell r="I724">
            <v>8.8811340474094597E-5</v>
          </cell>
        </row>
        <row r="725">
          <cell r="A725" t="str">
            <v>D-T-ELC-TW_Bat_S2</v>
          </cell>
          <cell r="B725" t="str">
            <v>VAR_cap</v>
          </cell>
          <cell r="C725" t="str">
            <v>-</v>
          </cell>
          <cell r="D725">
            <v>6.7235417714907507E-5</v>
          </cell>
          <cell r="E725">
            <v>6.7632117625504503E-5</v>
          </cell>
          <cell r="F725">
            <v>6.9676742965339901E-5</v>
          </cell>
          <cell r="G725">
            <v>1.9341254209388699E-4</v>
          </cell>
          <cell r="H725">
            <v>2.48789973456527E-4</v>
          </cell>
          <cell r="I725">
            <v>1.52357294052781E-4</v>
          </cell>
        </row>
        <row r="726">
          <cell r="A726" t="str">
            <v>T_C-FC-H2O-S4</v>
          </cell>
          <cell r="B726" t="str">
            <v>VAR_fout</v>
          </cell>
          <cell r="C726" t="str">
            <v>TPCAR</v>
          </cell>
          <cell r="E726">
            <v>2.5302037276039632E-5</v>
          </cell>
          <cell r="F726">
            <v>5.8669357282488876E-5</v>
          </cell>
          <cell r="G726">
            <v>8.6292604882971517E-5</v>
          </cell>
          <cell r="H726">
            <v>3.6745656841728953E-4</v>
          </cell>
          <cell r="I726">
            <v>3.8782257598485984E-2</v>
          </cell>
        </row>
        <row r="727">
          <cell r="A727" t="str">
            <v>T_C-FC-H2O-S4</v>
          </cell>
          <cell r="B727" t="str">
            <v>VAR_fin</v>
          </cell>
          <cell r="C727" t="str">
            <v>TH2O</v>
          </cell>
          <cell r="E727">
            <v>3.0238365072749891E-5</v>
          </cell>
          <cell r="F727">
            <v>7.011551776391894E-5</v>
          </cell>
          <cell r="G727">
            <v>1.0312795215114297E-4</v>
          </cell>
          <cell r="H727">
            <v>4.0198591688985993E-4</v>
          </cell>
          <cell r="I727">
            <v>3.6582493885849728E-2</v>
          </cell>
        </row>
        <row r="728">
          <cell r="A728" t="str">
            <v>T_C-FC-H2O-S4</v>
          </cell>
          <cell r="B728" t="str">
            <v>VAR_ncap</v>
          </cell>
          <cell r="C728" t="str">
            <v>-</v>
          </cell>
          <cell r="E728">
            <v>1.9284287275218601E-6</v>
          </cell>
          <cell r="F728">
            <v>3.21280550268376E-6</v>
          </cell>
          <cell r="G728">
            <v>3.2288123127569901E-6</v>
          </cell>
          <cell r="H728">
            <v>2.00195520611771E-5</v>
          </cell>
          <cell r="I728">
            <v>5.0710345648691604E-3</v>
          </cell>
        </row>
        <row r="729">
          <cell r="A729" t="str">
            <v>T_C-FC-H2O-S4</v>
          </cell>
          <cell r="B729" t="str">
            <v>VAR_cap</v>
          </cell>
          <cell r="C729" t="str">
            <v>-</v>
          </cell>
          <cell r="E729">
            <v>1.9027552648378E-6</v>
          </cell>
          <cell r="F729">
            <v>4.9638769986849801E-6</v>
          </cell>
          <cell r="G729">
            <v>7.2884411801161403E-6</v>
          </cell>
          <cell r="H729">
            <v>3.4949242719177324E-5</v>
          </cell>
          <cell r="I729">
            <v>4.3422596518115598E-3</v>
          </cell>
        </row>
        <row r="730">
          <cell r="A730" t="str">
            <v>T_B_c-ICEDSL-S4</v>
          </cell>
          <cell r="B730" t="str">
            <v>VAR_fout</v>
          </cell>
          <cell r="C730" t="str">
            <v>CO2_T</v>
          </cell>
          <cell r="D730">
            <v>0.94509696634965146</v>
          </cell>
          <cell r="F730">
            <v>6.4218187512526405E-4</v>
          </cell>
        </row>
        <row r="731">
          <cell r="A731" t="str">
            <v>T_B_c-ICEDSL-S4</v>
          </cell>
          <cell r="B731" t="str">
            <v>VAR_fout</v>
          </cell>
          <cell r="C731" t="str">
            <v>TPBSc</v>
          </cell>
          <cell r="D731">
            <v>4.9829020900187557E-4</v>
          </cell>
          <cell r="F731">
            <v>3.4091239863601906E-7</v>
          </cell>
        </row>
        <row r="732">
          <cell r="A732" t="str">
            <v>T_B_c-ICEDSL-S4</v>
          </cell>
          <cell r="B732" t="str">
            <v>VAR_fin</v>
          </cell>
          <cell r="C732" t="str">
            <v>TDSL</v>
          </cell>
          <cell r="D732">
            <v>1.2893546607771516E-2</v>
          </cell>
          <cell r="F732">
            <v>8.7610078461836803E-6</v>
          </cell>
        </row>
        <row r="733">
          <cell r="A733" t="str">
            <v>T_B_c-ICEDSL-S4</v>
          </cell>
          <cell r="B733" t="str">
            <v>VAR_cap</v>
          </cell>
          <cell r="C733" t="str">
            <v>-</v>
          </cell>
          <cell r="D733">
            <v>1.0973247156611002E-5</v>
          </cell>
          <cell r="E733">
            <v>-6.2808250025000729E-9</v>
          </cell>
          <cell r="F733">
            <v>-5.7064879769908082E-10</v>
          </cell>
          <cell r="G733">
            <v>-5.2687384223006322E-10</v>
          </cell>
        </row>
        <row r="734">
          <cell r="A734" t="str">
            <v>D-T-ELC-HGV</v>
          </cell>
          <cell r="B734" t="str">
            <v>VAR_fout</v>
          </cell>
          <cell r="C734" t="str">
            <v>T-ELC-HGV_BatSTGin</v>
          </cell>
          <cell r="D734">
            <v>1.0047123842233652E-2</v>
          </cell>
          <cell r="E734">
            <v>2.9672497460166956E-2</v>
          </cell>
          <cell r="F734">
            <v>8.1698916316851319E-2</v>
          </cell>
          <cell r="G734">
            <v>0.28607730671760573</v>
          </cell>
          <cell r="H734">
            <v>1.1935206418227697</v>
          </cell>
          <cell r="I734">
            <v>4.0668934096480882</v>
          </cell>
        </row>
        <row r="735">
          <cell r="A735" t="str">
            <v>D-T-ELC-HGV</v>
          </cell>
          <cell r="B735" t="str">
            <v>VAR_fin</v>
          </cell>
          <cell r="C735" t="str">
            <v>TELC</v>
          </cell>
          <cell r="D735">
            <v>1.0047123842233652E-2</v>
          </cell>
          <cell r="E735">
            <v>2.9672497460166956E-2</v>
          </cell>
          <cell r="F735">
            <v>8.1698916316851319E-2</v>
          </cell>
          <cell r="G735">
            <v>0.28607730671760573</v>
          </cell>
          <cell r="H735">
            <v>1.1935206418227697</v>
          </cell>
          <cell r="I735">
            <v>4.0668934096480882</v>
          </cell>
        </row>
        <row r="736">
          <cell r="A736" t="str">
            <v>D-T-ELC-HGV</v>
          </cell>
          <cell r="B736" t="str">
            <v>VAR_ncap</v>
          </cell>
          <cell r="C736" t="str">
            <v>-</v>
          </cell>
          <cell r="D736">
            <v>1.38549115734707E-3</v>
          </cell>
          <cell r="E736">
            <v>2.40158190023179E-3</v>
          </cell>
          <cell r="F736">
            <v>6.5981175872122802E-3</v>
          </cell>
          <cell r="G736">
            <v>3.0163937595603901E-2</v>
          </cell>
          <cell r="H736">
            <v>0.102776523977842</v>
          </cell>
          <cell r="I736">
            <v>0.49488200015037898</v>
          </cell>
        </row>
        <row r="737">
          <cell r="A737" t="str">
            <v>D-T-ELC-HGV</v>
          </cell>
          <cell r="B737" t="str">
            <v>VAR_cap</v>
          </cell>
          <cell r="C737" t="str">
            <v>-</v>
          </cell>
          <cell r="D737">
            <v>1.38549115734707E-3</v>
          </cell>
          <cell r="E737">
            <v>3.7870730575788498E-3</v>
          </cell>
          <cell r="F737">
            <v>1.03851906447911E-2</v>
          </cell>
          <cell r="G737">
            <v>3.5933670586927001E-2</v>
          </cell>
          <cell r="H737">
            <v>0.14814899158644301</v>
          </cell>
          <cell r="I737">
            <v>0.51291811218931505</v>
          </cell>
        </row>
        <row r="738">
          <cell r="A738" t="str">
            <v>T_TW-FCLH2O-S3</v>
          </cell>
          <cell r="B738" t="str">
            <v>VAR_fout</v>
          </cell>
          <cell r="C738" t="str">
            <v>TPTWL</v>
          </cell>
          <cell r="G738">
            <v>1.8596477126000092E-5</v>
          </cell>
          <cell r="H738">
            <v>6.4883862529905987E-5</v>
          </cell>
          <cell r="I738">
            <v>6.7567052577143457E-5</v>
          </cell>
        </row>
        <row r="739">
          <cell r="A739" t="str">
            <v>T_TW-FCLH2O-S3</v>
          </cell>
          <cell r="B739" t="str">
            <v>VAR_fin</v>
          </cell>
          <cell r="C739" t="str">
            <v>TH2O</v>
          </cell>
          <cell r="G739">
            <v>1.0562288131046945E-5</v>
          </cell>
          <cell r="H739">
            <v>3.6238760750208543E-5</v>
          </cell>
          <cell r="I739">
            <v>3.709126439327879E-5</v>
          </cell>
        </row>
        <row r="740">
          <cell r="A740" t="str">
            <v>T_TW-FCLH2O-S3</v>
          </cell>
          <cell r="B740" t="str">
            <v>VAR_ncap</v>
          </cell>
          <cell r="C740" t="str">
            <v>-</v>
          </cell>
          <cell r="G740">
            <v>6.7341967638518602E-6</v>
          </cell>
          <cell r="H740">
            <v>8.0036386121390995E-6</v>
          </cell>
          <cell r="I740">
            <v>7.6501631123894108E-6</v>
          </cell>
        </row>
        <row r="741">
          <cell r="A741" t="str">
            <v>T_TW-FCLH2O-S3</v>
          </cell>
          <cell r="B741" t="str">
            <v>VAR_cap</v>
          </cell>
          <cell r="C741" t="str">
            <v>-</v>
          </cell>
          <cell r="G741">
            <v>6.7341967638518602E-6</v>
          </cell>
          <cell r="H741">
            <v>2.3637592968669925E-5</v>
          </cell>
          <cell r="I741">
            <v>2.4471359562598303E-5</v>
          </cell>
        </row>
        <row r="742">
          <cell r="A742" t="str">
            <v>D-T-ELC-TW_Bat_S3</v>
          </cell>
          <cell r="B742" t="str">
            <v>VAR_fout</v>
          </cell>
          <cell r="C742" t="str">
            <v>T-ELC-TWSTGin_S3</v>
          </cell>
          <cell r="D742">
            <v>7.9724341846194226E-5</v>
          </cell>
          <cell r="E742">
            <v>1.4263993109669677E-4</v>
          </cell>
          <cell r="F742">
            <v>1.5130491702942616E-4</v>
          </cell>
          <cell r="G742">
            <v>2.0818350003515983E-3</v>
          </cell>
          <cell r="H742">
            <v>4.1929109491245856E-3</v>
          </cell>
          <cell r="I742">
            <v>2.398569138802961E-3</v>
          </cell>
        </row>
        <row r="743">
          <cell r="A743" t="str">
            <v>D-T-ELC-TW_Bat_S3</v>
          </cell>
          <cell r="B743" t="str">
            <v>VAR_fin</v>
          </cell>
          <cell r="C743" t="str">
            <v>TELC</v>
          </cell>
          <cell r="D743">
            <v>7.9724341846194226E-5</v>
          </cell>
          <cell r="E743">
            <v>1.4263993109669677E-4</v>
          </cell>
          <cell r="F743">
            <v>1.5130491702942616E-4</v>
          </cell>
          <cell r="G743">
            <v>2.0818350003515983E-3</v>
          </cell>
          <cell r="H743">
            <v>4.1929109491245856E-3</v>
          </cell>
          <cell r="I743">
            <v>2.398569138802961E-3</v>
          </cell>
        </row>
        <row r="744">
          <cell r="A744" t="str">
            <v>D-T-ELC-TW_Bat_S3</v>
          </cell>
          <cell r="B744" t="str">
            <v>VAR_ncap</v>
          </cell>
          <cell r="C744" t="str">
            <v>-</v>
          </cell>
          <cell r="D744">
            <v>6.3988802679750695E-5</v>
          </cell>
          <cell r="E744">
            <v>4.3939206916787998E-7</v>
          </cell>
          <cell r="F744">
            <v>2.92387218265661E-6</v>
          </cell>
          <cell r="G744">
            <v>1.5217828631492101E-4</v>
          </cell>
          <cell r="H744">
            <v>2.6946042935168301E-6</v>
          </cell>
          <cell r="I744">
            <v>1.36009375350146E-6</v>
          </cell>
        </row>
        <row r="745">
          <cell r="A745" t="str">
            <v>D-T-ELC-TW_Bat_S3</v>
          </cell>
          <cell r="B745" t="str">
            <v>VAR_cap</v>
          </cell>
          <cell r="C745" t="str">
            <v>-</v>
          </cell>
          <cell r="D745">
            <v>6.3988802679750695E-5</v>
          </cell>
          <cell r="E745">
            <v>6.4428194748918598E-5</v>
          </cell>
          <cell r="F745">
            <v>6.7352066931575206E-5</v>
          </cell>
          <cell r="G745">
            <v>2.19530353246496E-4</v>
          </cell>
          <cell r="H745">
            <v>4.4327329843103699E-4</v>
          </cell>
          <cell r="I745">
            <v>2.5308723585673598E-4</v>
          </cell>
        </row>
        <row r="746">
          <cell r="A746" t="str">
            <v>T_TW-FCLH2O-S4</v>
          </cell>
          <cell r="B746" t="str">
            <v>VAR_fout</v>
          </cell>
          <cell r="C746" t="str">
            <v>TPTWL</v>
          </cell>
          <cell r="G746">
            <v>9.0465307409604064E-6</v>
          </cell>
          <cell r="H746">
            <v>3.2746032973816421E-5</v>
          </cell>
          <cell r="I746">
            <v>4.0318185762577225E-5</v>
          </cell>
        </row>
        <row r="747">
          <cell r="A747" t="str">
            <v>T_TW-FCLH2O-S4</v>
          </cell>
          <cell r="B747" t="str">
            <v>VAR_fin</v>
          </cell>
          <cell r="C747" t="str">
            <v>TH2O</v>
          </cell>
          <cell r="G747">
            <v>5.7914803175659654E-6</v>
          </cell>
          <cell r="H747">
            <v>2.0556671965326939E-5</v>
          </cell>
          <cell r="I747">
            <v>2.4938287103623676E-5</v>
          </cell>
        </row>
        <row r="748">
          <cell r="A748" t="str">
            <v>T_TW-FCLH2O-S4</v>
          </cell>
          <cell r="B748" t="str">
            <v>VAR_ncap</v>
          </cell>
          <cell r="C748" t="str">
            <v>-</v>
          </cell>
          <cell r="G748">
            <v>2.9970196141090399E-6</v>
          </cell>
          <cell r="H748">
            <v>3.9852889908794098E-6</v>
          </cell>
          <cell r="I748">
            <v>3.6315286414924399E-6</v>
          </cell>
        </row>
        <row r="749">
          <cell r="A749" t="str">
            <v>T_TW-FCLH2O-S4</v>
          </cell>
          <cell r="B749" t="str">
            <v>VAR_cap</v>
          </cell>
          <cell r="C749" t="str">
            <v>-</v>
          </cell>
          <cell r="G749">
            <v>2.9970196141090399E-6</v>
          </cell>
          <cell r="H749">
            <v>1.1116201175395739E-5</v>
          </cell>
          <cell r="I749">
            <v>1.3688176522043014E-5</v>
          </cell>
        </row>
        <row r="750">
          <cell r="A750" t="str">
            <v>D-T-ELC-TW_Bat_S4</v>
          </cell>
          <cell r="B750" t="str">
            <v>VAR_fout</v>
          </cell>
          <cell r="C750" t="str">
            <v>T-ELC-TWSTGin_S4</v>
          </cell>
          <cell r="D750">
            <v>3.0997678514570804E-5</v>
          </cell>
          <cell r="E750">
            <v>6.6744096532863039E-5</v>
          </cell>
          <cell r="F750">
            <v>8.5985904116303509E-5</v>
          </cell>
          <cell r="G750">
            <v>2.0381064347512953E-3</v>
          </cell>
          <cell r="H750">
            <v>4.8618443504832177E-3</v>
          </cell>
          <cell r="I750">
            <v>3.8343463241723697E-3</v>
          </cell>
        </row>
        <row r="751">
          <cell r="A751" t="str">
            <v>D-T-ELC-TW_Bat_S4</v>
          </cell>
          <cell r="B751" t="str">
            <v>VAR_fin</v>
          </cell>
          <cell r="C751" t="str">
            <v>TELC</v>
          </cell>
          <cell r="D751">
            <v>3.0997678514570804E-5</v>
          </cell>
          <cell r="E751">
            <v>6.6744096532863039E-5</v>
          </cell>
          <cell r="F751">
            <v>8.5985904116303509E-5</v>
          </cell>
          <cell r="G751">
            <v>2.0381064347512953E-3</v>
          </cell>
          <cell r="H751">
            <v>4.8618443504832177E-3</v>
          </cell>
          <cell r="I751">
            <v>3.8343463241723697E-3</v>
          </cell>
        </row>
        <row r="752">
          <cell r="A752" t="str">
            <v>D-T-ELC-TW_Bat_S4</v>
          </cell>
          <cell r="B752" t="str">
            <v>VAR_ncap</v>
          </cell>
          <cell r="C752" t="str">
            <v>-</v>
          </cell>
          <cell r="D752">
            <v>7.0622940465833901E-5</v>
          </cell>
          <cell r="E752">
            <v>4.6107178781778602E-7</v>
          </cell>
          <cell r="F752">
            <v>1.1584055926165701E-6</v>
          </cell>
          <cell r="G752">
            <v>1.4266124484378599E-4</v>
          </cell>
          <cell r="H752">
            <v>5.8893507244796598E-6</v>
          </cell>
          <cell r="I752">
            <v>6.2680265528326001E-6</v>
          </cell>
        </row>
        <row r="753">
          <cell r="A753" t="str">
            <v>D-T-ELC-TW_Bat_S4</v>
          </cell>
          <cell r="B753" t="str">
            <v>VAR_cap</v>
          </cell>
          <cell r="C753" t="str">
            <v>-</v>
          </cell>
          <cell r="D753">
            <v>7.0622940465833901E-5</v>
          </cell>
          <cell r="E753">
            <v>7.1084012253651706E-5</v>
          </cell>
          <cell r="F753">
            <v>7.2242417846268305E-5</v>
          </cell>
          <cell r="G753">
            <v>2.14903662690055E-4</v>
          </cell>
          <cell r="H753">
            <v>5.1403190743079497E-4</v>
          </cell>
          <cell r="I753">
            <v>4.0537378798647002E-4</v>
          </cell>
        </row>
        <row r="754">
          <cell r="A754" t="str">
            <v>T_B_u-ICENGA-S1</v>
          </cell>
          <cell r="B754" t="str">
            <v>VAR_fout</v>
          </cell>
          <cell r="C754" t="str">
            <v>CO2_T</v>
          </cell>
          <cell r="E754">
            <v>4.74481598262069E-3</v>
          </cell>
          <cell r="F754">
            <v>1.5981627663139271</v>
          </cell>
          <cell r="G754">
            <v>3.0022468296160572E-2</v>
          </cell>
          <cell r="H754">
            <v>4.0689331378481373E-2</v>
          </cell>
          <cell r="I754">
            <v>0.13830064575928022</v>
          </cell>
        </row>
        <row r="755">
          <cell r="A755" t="str">
            <v>T_B_u-ICENGA-S1</v>
          </cell>
          <cell r="B755" t="str">
            <v>VAR_fout</v>
          </cell>
          <cell r="C755" t="str">
            <v>TPBSu</v>
          </cell>
          <cell r="E755">
            <v>1.0115335202362102E-5</v>
          </cell>
          <cell r="F755">
            <v>3.5923819157856309E-3</v>
          </cell>
          <cell r="G755">
            <v>6.947094037023582E-5</v>
          </cell>
          <cell r="H755">
            <v>1.064375379622905E-4</v>
          </cell>
          <cell r="I755">
            <v>4.0861784017732816E-4</v>
          </cell>
        </row>
        <row r="756">
          <cell r="A756" t="str">
            <v>T_B_u-ICENGA-S1</v>
          </cell>
          <cell r="B756" t="str">
            <v>VAR_fin</v>
          </cell>
          <cell r="C756" t="str">
            <v>TNGA</v>
          </cell>
          <cell r="E756">
            <v>8.4127942954267664E-5</v>
          </cell>
          <cell r="F756">
            <v>2.8336219260885229E-2</v>
          </cell>
          <cell r="G756">
            <v>5.3231326766242193E-4</v>
          </cell>
          <cell r="H756">
            <v>7.2144204571775346E-4</v>
          </cell>
          <cell r="I756">
            <v>2.4521391092070886E-3</v>
          </cell>
        </row>
        <row r="757">
          <cell r="A757" t="str">
            <v>T_B_u-ICENGA-S1</v>
          </cell>
          <cell r="B757" t="str">
            <v>VAR_ncap</v>
          </cell>
          <cell r="C757" t="str">
            <v>-</v>
          </cell>
          <cell r="E757">
            <v>2.2033337892507699E-7</v>
          </cell>
          <cell r="F757">
            <v>6.7567691775968999E-5</v>
          </cell>
          <cell r="G757">
            <v>6.20636298686821E-7</v>
          </cell>
          <cell r="H757">
            <v>7.9729136719989501E-7</v>
          </cell>
          <cell r="I757">
            <v>9.9625778707799298E-6</v>
          </cell>
        </row>
        <row r="758">
          <cell r="A758" t="str">
            <v>T_B_u-ICENGA-S1</v>
          </cell>
          <cell r="B758" t="str">
            <v>VAR_cap</v>
          </cell>
          <cell r="C758" t="str">
            <v>-</v>
          </cell>
          <cell r="E758">
            <v>2.2033337892507699E-7</v>
          </cell>
          <cell r="F758">
            <v>6.77880251548941E-5</v>
          </cell>
          <cell r="G758">
            <v>1.3547810675556995E-6</v>
          </cell>
          <cell r="H758">
            <v>2.119414493722024E-6</v>
          </cell>
          <cell r="I758">
            <v>1.0575333449336598E-5</v>
          </cell>
        </row>
        <row r="759">
          <cell r="A759" t="str">
            <v>T_B_u-ICENGA-S2</v>
          </cell>
          <cell r="B759" t="str">
            <v>VAR_fout</v>
          </cell>
          <cell r="C759" t="str">
            <v>CO2_T</v>
          </cell>
          <cell r="E759">
            <v>5.5276401153704496E-3</v>
          </cell>
          <cell r="F759">
            <v>6.0745726493651009E-2</v>
          </cell>
          <cell r="G759">
            <v>8.7454409370042063E-2</v>
          </cell>
          <cell r="H759">
            <v>4.929636027434748E-2</v>
          </cell>
          <cell r="I759">
            <v>2.2301268663383438E-2</v>
          </cell>
        </row>
        <row r="760">
          <cell r="A760" t="str">
            <v>T_B_u-ICENGA-S2</v>
          </cell>
          <cell r="B760" t="str">
            <v>VAR_fout</v>
          </cell>
          <cell r="C760" t="str">
            <v>TPBSu</v>
          </cell>
          <cell r="E760">
            <v>8.3304747503229112E-6</v>
          </cell>
          <cell r="F760">
            <v>9.5783043081045012E-5</v>
          </cell>
          <cell r="G760">
            <v>1.4169237994103272E-4</v>
          </cell>
          <cell r="H760">
            <v>9.004722000919958E-5</v>
          </cell>
          <cell r="I760">
            <v>4.3322164659763847E-5</v>
          </cell>
        </row>
        <row r="761">
          <cell r="A761" t="str">
            <v>T_B_u-ICENGA-S2</v>
          </cell>
          <cell r="B761" t="str">
            <v>VAR_fin</v>
          </cell>
          <cell r="C761" t="str">
            <v>TNGA</v>
          </cell>
          <cell r="E761">
            <v>9.8007803464015072E-5</v>
          </cell>
          <cell r="F761">
            <v>1.0770518881853023E-3</v>
          </cell>
          <cell r="G761">
            <v>1.5506100952135116E-3</v>
          </cell>
          <cell r="H761">
            <v>8.740489410345284E-4</v>
          </cell>
          <cell r="I761">
            <v>3.9541256495360721E-4</v>
          </cell>
        </row>
        <row r="762">
          <cell r="A762" t="str">
            <v>T_B_u-ICENGA-S2</v>
          </cell>
          <cell r="B762" t="str">
            <v>VAR_ncap</v>
          </cell>
          <cell r="C762" t="str">
            <v>-</v>
          </cell>
          <cell r="E762">
            <v>1.7124434138782501E-7</v>
          </cell>
          <cell r="F762">
            <v>1.6175446415921599E-6</v>
          </cell>
          <cell r="G762">
            <v>8.5624773629663496E-7</v>
          </cell>
          <cell r="H762">
            <v>5.9647707151215802E-7</v>
          </cell>
          <cell r="I762">
            <v>3.2758953813126099E-7</v>
          </cell>
        </row>
        <row r="763">
          <cell r="A763" t="str">
            <v>T_B_u-ICENGA-S2</v>
          </cell>
          <cell r="B763" t="str">
            <v>VAR_cap</v>
          </cell>
          <cell r="C763" t="str">
            <v>-</v>
          </cell>
          <cell r="E763">
            <v>1.7124434138782501E-7</v>
          </cell>
          <cell r="F763">
            <v>1.78878898297998E-6</v>
          </cell>
          <cell r="G763">
            <v>2.62234762688472E-6</v>
          </cell>
          <cell r="H763">
            <v>1.67225674816835E-6</v>
          </cell>
          <cell r="I763">
            <v>7.8889840355815703E-7</v>
          </cell>
        </row>
        <row r="764">
          <cell r="A764" t="str">
            <v>T_B_c-ICEDSLEXT</v>
          </cell>
          <cell r="B764" t="str">
            <v>VAR_fout</v>
          </cell>
          <cell r="C764" t="str">
            <v>CO2_T</v>
          </cell>
          <cell r="D764">
            <v>0.44181739064176101</v>
          </cell>
          <cell r="E764">
            <v>0.44077942110325902</v>
          </cell>
          <cell r="F764">
            <v>0.43751354326172698</v>
          </cell>
        </row>
        <row r="765">
          <cell r="A765" t="str">
            <v>T_B_c-ICEDSLEXT</v>
          </cell>
          <cell r="B765" t="str">
            <v>VAR_fout</v>
          </cell>
          <cell r="C765" t="str">
            <v>TPBSc</v>
          </cell>
          <cell r="D765">
            <v>5.9975352141088206E-2</v>
          </cell>
          <cell r="E765">
            <v>4.7984983545406777E-2</v>
          </cell>
          <cell r="F765">
            <v>2.9986940915744241E-2</v>
          </cell>
        </row>
        <row r="766">
          <cell r="A766" t="str">
            <v>T_B_c-ICEDSLEXT</v>
          </cell>
          <cell r="B766" t="str">
            <v>VAR_fin</v>
          </cell>
          <cell r="C766" t="str">
            <v>TDSL</v>
          </cell>
          <cell r="D766">
            <v>6.027522382561535E-3</v>
          </cell>
          <cell r="E766">
            <v>6.0133618158698266E-3</v>
          </cell>
          <cell r="F766">
            <v>5.9688068657807181E-3</v>
          </cell>
        </row>
        <row r="767">
          <cell r="A767" t="str">
            <v>T_B_c-ICEDSLEXT</v>
          </cell>
          <cell r="B767" t="str">
            <v>VAR_cap</v>
          </cell>
          <cell r="C767" t="str">
            <v>-</v>
          </cell>
          <cell r="D767">
            <v>1.30332047521267E-3</v>
          </cell>
          <cell r="E767">
            <v>1.04265638017014E-3</v>
          </cell>
          <cell r="F767">
            <v>6.5166023760633498E-4</v>
          </cell>
        </row>
        <row r="768">
          <cell r="A768" t="str">
            <v>T_B_u-ICENGA-S3</v>
          </cell>
          <cell r="B768" t="str">
            <v>VAR_fout</v>
          </cell>
          <cell r="C768" t="str">
            <v>CO2_T</v>
          </cell>
          <cell r="E768">
            <v>5.3753118248597801E-3</v>
          </cell>
          <cell r="F768">
            <v>5.7594092930550715</v>
          </cell>
          <cell r="G768">
            <v>5.9322323792400153</v>
          </cell>
          <cell r="H768">
            <v>13.01977990375525</v>
          </cell>
          <cell r="I768">
            <v>1.6185381976356008</v>
          </cell>
        </row>
        <row r="769">
          <cell r="A769" t="str">
            <v>T_B_u-ICENGA-S3</v>
          </cell>
          <cell r="B769" t="str">
            <v>VAR_fout</v>
          </cell>
          <cell r="C769" t="str">
            <v>TPBSu</v>
          </cell>
          <cell r="E769">
            <v>5.377421297482354E-6</v>
          </cell>
          <cell r="F769">
            <v>6.06097886182865E-3</v>
          </cell>
          <cell r="G769">
            <v>6.2580601689463554E-3</v>
          </cell>
          <cell r="H769">
            <v>1.588496676940639E-2</v>
          </cell>
          <cell r="I769">
            <v>2.0376433345626215E-3</v>
          </cell>
        </row>
        <row r="770">
          <cell r="A770" t="str">
            <v>T_B_u-ICENGA-S3</v>
          </cell>
          <cell r="B770" t="str">
            <v>VAR_fin</v>
          </cell>
          <cell r="C770" t="str">
            <v>TNGA</v>
          </cell>
          <cell r="E770">
            <v>9.5306947249286915E-5</v>
          </cell>
          <cell r="F770">
            <v>0.10211718604707584</v>
          </cell>
          <cell r="G770">
            <v>0.10518142516383004</v>
          </cell>
          <cell r="H770">
            <v>0.23084716141410036</v>
          </cell>
          <cell r="I770">
            <v>2.8697485773680937E-2</v>
          </cell>
        </row>
        <row r="771">
          <cell r="A771" t="str">
            <v>T_B_u-ICENGA-S3</v>
          </cell>
          <cell r="B771" t="str">
            <v>VAR_ncap</v>
          </cell>
          <cell r="C771" t="str">
            <v>-</v>
          </cell>
          <cell r="E771">
            <v>9.82201481146242E-8</v>
          </cell>
          <cell r="F771">
            <v>1.1416053788824E-4</v>
          </cell>
          <cell r="G771">
            <v>3.7079778327767698E-6</v>
          </cell>
          <cell r="H771">
            <v>1.11273942515026E-4</v>
          </cell>
          <cell r="I771">
            <v>2.6464949657983402E-7</v>
          </cell>
        </row>
        <row r="772">
          <cell r="A772" t="str">
            <v>T_B_u-ICENGA-S3</v>
          </cell>
          <cell r="B772" t="str">
            <v>VAR_cap</v>
          </cell>
          <cell r="C772" t="str">
            <v>-</v>
          </cell>
          <cell r="E772">
            <v>9.82201481146242E-8</v>
          </cell>
          <cell r="F772">
            <v>1.14258758036355E-4</v>
          </cell>
          <cell r="G772">
            <v>1.1792671054440501E-4</v>
          </cell>
          <cell r="H772">
            <v>2.9951446583228899E-4</v>
          </cell>
          <cell r="I772">
            <v>3.8378339016984798E-5</v>
          </cell>
        </row>
        <row r="773">
          <cell r="A773"/>
          <cell r="B773"/>
          <cell r="C773"/>
        </row>
        <row r="774">
          <cell r="A774"/>
          <cell r="B774"/>
          <cell r="C774"/>
        </row>
        <row r="775">
          <cell r="A775"/>
          <cell r="B775"/>
          <cell r="C775"/>
        </row>
        <row r="776">
          <cell r="A776"/>
          <cell r="B776"/>
          <cell r="C776"/>
        </row>
        <row r="777">
          <cell r="A777"/>
          <cell r="B777"/>
          <cell r="C777"/>
        </row>
        <row r="778">
          <cell r="A778"/>
          <cell r="B778"/>
          <cell r="C778"/>
        </row>
        <row r="779">
          <cell r="A779"/>
          <cell r="B779"/>
          <cell r="C779"/>
        </row>
        <row r="780">
          <cell r="A780"/>
          <cell r="B780"/>
          <cell r="C780"/>
        </row>
        <row r="781">
          <cell r="A781"/>
          <cell r="B781"/>
          <cell r="C781"/>
        </row>
        <row r="782">
          <cell r="A782"/>
          <cell r="B782"/>
          <cell r="C782"/>
        </row>
        <row r="783">
          <cell r="A783"/>
          <cell r="B783"/>
          <cell r="C783"/>
        </row>
        <row r="784">
          <cell r="A784"/>
          <cell r="B784"/>
          <cell r="C784"/>
        </row>
        <row r="785">
          <cell r="A785"/>
          <cell r="B785"/>
          <cell r="C785"/>
        </row>
        <row r="786">
          <cell r="A786"/>
          <cell r="B786"/>
          <cell r="C786"/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18.873012908467786</v>
          </cell>
          <cell r="C9">
            <v>22.215944335853933</v>
          </cell>
          <cell r="D9">
            <v>28.21877509386772</v>
          </cell>
          <cell r="E9">
            <v>35.241670542049228</v>
          </cell>
          <cell r="F9">
            <v>44.002476692174447</v>
          </cell>
          <cell r="G9">
            <v>126.40763900680862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9.0161472615949423E-3</v>
          </cell>
          <cell r="F28">
            <v>1.1173224535003681</v>
          </cell>
          <cell r="G28">
            <v>49.940999449314916</v>
          </cell>
        </row>
      </sheetData>
      <sheetData sheetId="30"/>
      <sheetData sheetId="31"/>
      <sheetData sheetId="32">
        <row r="14">
          <cell r="B14">
            <v>82.760005343263657</v>
          </cell>
          <cell r="C14">
            <v>82.759970719746406</v>
          </cell>
          <cell r="D14">
            <v>64.72177387915707</v>
          </cell>
          <cell r="E14">
            <v>68.067503920050044</v>
          </cell>
          <cell r="F14">
            <v>32.820802470580105</v>
          </cell>
          <cell r="G14">
            <v>0</v>
          </cell>
        </row>
        <row r="15">
          <cell r="B15">
            <v>66.745681773383438</v>
          </cell>
          <cell r="C15">
            <v>49.798804655068459</v>
          </cell>
          <cell r="D15">
            <v>68.536689709783715</v>
          </cell>
          <cell r="E15">
            <v>70.235445343509298</v>
          </cell>
          <cell r="F15">
            <v>71.177845532550066</v>
          </cell>
          <cell r="G15">
            <v>73.347515062965215</v>
          </cell>
        </row>
        <row r="16">
          <cell r="B16">
            <v>66.632403551608633</v>
          </cell>
          <cell r="C16">
            <v>55.764010022845369</v>
          </cell>
          <cell r="D16">
            <v>65.548664230623118</v>
          </cell>
          <cell r="E16">
            <v>64.463839390825299</v>
          </cell>
          <cell r="F16">
            <v>64.135367037670107</v>
          </cell>
          <cell r="G16">
            <v>61.96569871392667</v>
          </cell>
        </row>
        <row r="17">
          <cell r="B17">
            <v>12.841920950281766</v>
          </cell>
          <cell r="C17">
            <v>16.034139894824481</v>
          </cell>
          <cell r="D17">
            <v>7.1785588886235203</v>
          </cell>
          <cell r="E17">
            <v>12.62058532211768</v>
          </cell>
          <cell r="F17">
            <v>13.086260107201737</v>
          </cell>
          <cell r="G17">
            <v>13.478357778058603</v>
          </cell>
        </row>
        <row r="18">
          <cell r="B18">
            <v>3.9601786507646217E-2</v>
          </cell>
          <cell r="C18">
            <v>6.4580716283816895E-5</v>
          </cell>
          <cell r="D18">
            <v>1.411257464269194E-3</v>
          </cell>
          <cell r="E18">
            <v>2.7038127012717105E-4</v>
          </cell>
          <cell r="F18">
            <v>7.212179278966713E-4</v>
          </cell>
          <cell r="G18">
            <v>5.5508277641918578E-6</v>
          </cell>
        </row>
        <row r="19">
          <cell r="B19">
            <v>6.5070017852351629</v>
          </cell>
          <cell r="C19">
            <v>7.3027702715696332</v>
          </cell>
          <cell r="D19">
            <v>7.4118160918228604</v>
          </cell>
          <cell r="E19">
            <v>7.3981406390953284</v>
          </cell>
          <cell r="F19">
            <v>4.587189329361915</v>
          </cell>
          <cell r="G19">
            <v>4.6534341824976293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3.0399855706386965</v>
          </cell>
          <cell r="G20">
            <v>4.4441387896232065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0.21033046056238136</v>
          </cell>
          <cell r="G21">
            <v>6.7179671627267865E-4</v>
          </cell>
        </row>
        <row r="22">
          <cell r="B22">
            <v>0</v>
          </cell>
          <cell r="C22">
            <v>2.6520346542835822E-4</v>
          </cell>
          <cell r="D22">
            <v>2.7553053198576061E-3</v>
          </cell>
          <cell r="E22">
            <v>1.5434173872819039E-3</v>
          </cell>
          <cell r="F22">
            <v>2.7783956726623107E-2</v>
          </cell>
          <cell r="G22">
            <v>3.6718783240605798E-4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4.7957327974210654E-3</v>
          </cell>
          <cell r="G23">
            <v>4.1491785378450991E-3</v>
          </cell>
        </row>
        <row r="24">
          <cell r="B24">
            <v>0.96588178632644672</v>
          </cell>
          <cell r="C24">
            <v>2.6386657179533197E-4</v>
          </cell>
          <cell r="D24">
            <v>3.4036788716872548E-3</v>
          </cell>
          <cell r="E24">
            <v>7.5639533141819088E-3</v>
          </cell>
          <cell r="F24">
            <v>1.2114055929754853E-2</v>
          </cell>
          <cell r="G24">
            <v>1.893518659459343E-4</v>
          </cell>
        </row>
        <row r="25">
          <cell r="B25">
            <v>0.42757416827268818</v>
          </cell>
          <cell r="C25">
            <v>7.841891937977985E-2</v>
          </cell>
          <cell r="D25">
            <v>0.38437262992236204</v>
          </cell>
          <cell r="E25">
            <v>1.6260837992187287E-3</v>
          </cell>
          <cell r="F25">
            <v>0.69978083935756152</v>
          </cell>
          <cell r="G25">
            <v>1.2056034515089892E-4</v>
          </cell>
        </row>
        <row r="26">
          <cell r="B26">
            <v>1.5176392179712823</v>
          </cell>
          <cell r="C26">
            <v>1.4122804018752437</v>
          </cell>
          <cell r="D26">
            <v>1.4275007454117004</v>
          </cell>
          <cell r="E26">
            <v>1.4025319132727367</v>
          </cell>
          <cell r="F26">
            <v>0.87618249548180505</v>
          </cell>
          <cell r="G26">
            <v>0.60490286907062396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0.50851592836818371</v>
          </cell>
          <cell r="G27">
            <v>0.71175841252226679</v>
          </cell>
        </row>
        <row r="28">
          <cell r="B28">
            <v>1.8017865150868752E-3</v>
          </cell>
          <cell r="C28">
            <v>4.1316964443669575E-5</v>
          </cell>
          <cell r="D28">
            <v>4.907927715862016E-4</v>
          </cell>
          <cell r="E28">
            <v>1.2104496478303301E-4</v>
          </cell>
          <cell r="F28">
            <v>1.4901771334977382E-4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1.1242256949352795E-2</v>
          </cell>
          <cell r="G29">
            <v>8.6955117818524096E-4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1.491642140752217E-2</v>
          </cell>
          <cell r="G30">
            <v>1.5647070423375802E-2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7.8696712014178884E-4</v>
          </cell>
          <cell r="G31">
            <v>5.9593038308458768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9.0161472615949423E-3</v>
          </cell>
          <cell r="F32">
            <v>1.1172680830815191</v>
          </cell>
          <cell r="G32">
            <v>49.940956809895695</v>
          </cell>
        </row>
        <row r="33">
          <cell r="B33">
            <v>0.52400000000000047</v>
          </cell>
          <cell r="C33">
            <v>0.54529207473905861</v>
          </cell>
          <cell r="D33">
            <v>1.9634127707334768</v>
          </cell>
          <cell r="E33">
            <v>4.1991247564827825</v>
          </cell>
          <cell r="F33">
            <v>9.5040466800030003</v>
          </cell>
          <cell r="G33">
            <v>15.481091471404122</v>
          </cell>
        </row>
        <row r="34">
          <cell r="B34">
            <v>0</v>
          </cell>
          <cell r="C34">
            <v>0</v>
          </cell>
          <cell r="D34">
            <v>0.1408053777677041</v>
          </cell>
          <cell r="E34">
            <v>0.15584973990152629</v>
          </cell>
          <cell r="F34">
            <v>2.8946421260387765</v>
          </cell>
          <cell r="G34">
            <v>7.3403954643972016</v>
          </cell>
        </row>
        <row r="35">
          <cell r="B35">
            <v>3.517953999707534</v>
          </cell>
          <cell r="C35">
            <v>4.8498357787876971</v>
          </cell>
          <cell r="D35">
            <v>9.5945044649740669</v>
          </cell>
          <cell r="E35">
            <v>12.306495501032698</v>
          </cell>
          <cell r="F35">
            <v>39.100466597965749</v>
          </cell>
          <cell r="G35">
            <v>52.547760172774645</v>
          </cell>
        </row>
        <row r="36">
          <cell r="B36">
            <v>2.1349390887346629</v>
          </cell>
          <cell r="C36">
            <v>3.3906755005215072</v>
          </cell>
          <cell r="D36">
            <v>8.048195425649503</v>
          </cell>
          <cell r="E36">
            <v>10.326573049009783</v>
          </cell>
          <cell r="F36">
            <v>13.878052892481822</v>
          </cell>
          <cell r="G36">
            <v>18.650943524321409</v>
          </cell>
        </row>
        <row r="37">
          <cell r="B37">
            <v>0.86248322578584768</v>
          </cell>
          <cell r="C37">
            <v>1.2875939649099064</v>
          </cell>
          <cell r="D37">
            <v>4.1841059091123105</v>
          </cell>
          <cell r="E37">
            <v>5.3685919717729895</v>
          </cell>
          <cell r="F37">
            <v>7.2149448415890074</v>
          </cell>
          <cell r="G37">
            <v>9.6962844918467841</v>
          </cell>
        </row>
        <row r="38">
          <cell r="B38">
            <v>2.8396236857719668</v>
          </cell>
          <cell r="C38">
            <v>3.2944550876734549</v>
          </cell>
          <cell r="D38">
            <v>6.83240117978493</v>
          </cell>
          <cell r="E38">
            <v>8.7665979459771002</v>
          </cell>
          <cell r="F38">
            <v>11.781576601275999</v>
          </cell>
          <cell r="G38">
            <v>15.833454442755357</v>
          </cell>
        </row>
        <row r="39">
          <cell r="B39">
            <v>0.66996357289909636</v>
          </cell>
          <cell r="C39">
            <v>9.0073825594705476E-2</v>
          </cell>
          <cell r="D39">
            <v>4.9931016944010094E-2</v>
          </cell>
          <cell r="E39">
            <v>3.9808772174110225E-2</v>
          </cell>
          <cell r="F39">
            <v>0.17559987046989503</v>
          </cell>
          <cell r="G39">
            <v>6.4213728726903507E-2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6.008878497754281E-2</v>
          </cell>
          <cell r="G40">
            <v>3.7136348537650306E-2</v>
          </cell>
        </row>
        <row r="41">
          <cell r="B41">
            <v>7.0503563765162647E-2</v>
          </cell>
          <cell r="C41">
            <v>0.17142893162360148</v>
          </cell>
          <cell r="D41">
            <v>3.3174299190673541E-3</v>
          </cell>
          <cell r="E41">
            <v>0.1711433176444829</v>
          </cell>
          <cell r="F41">
            <v>1.3332810137065127E-2</v>
          </cell>
          <cell r="G41">
            <v>9.3666224605006042E-4</v>
          </cell>
        </row>
        <row r="42">
          <cell r="B42">
            <v>0.17248045119573172</v>
          </cell>
          <cell r="C42">
            <v>0.52164244614740218</v>
          </cell>
          <cell r="D42">
            <v>1.1303848764683257</v>
          </cell>
          <cell r="E42">
            <v>2.6403516236974949</v>
          </cell>
          <cell r="F42">
            <v>3.426372443347057</v>
          </cell>
          <cell r="G42">
            <v>2.4407697666362148E-4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0.41231476527413585</v>
          </cell>
          <cell r="G43">
            <v>5.8853265043284946</v>
          </cell>
        </row>
        <row r="44">
          <cell r="B44">
            <v>0.23004357298566971</v>
          </cell>
          <cell r="C44">
            <v>0.23016048311684767</v>
          </cell>
          <cell r="D44">
            <v>0.33670916109004984</v>
          </cell>
          <cell r="E44">
            <v>0.332948814691092</v>
          </cell>
          <cell r="F44">
            <v>5.2329677372683396E-2</v>
          </cell>
          <cell r="G44">
            <v>3.1450231855657136E-5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0.24768194275171393</v>
          </cell>
          <cell r="G45">
            <v>0.59292714935043489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4.4563844658488674E-4</v>
          </cell>
          <cell r="F46">
            <v>0.20355351601094465</v>
          </cell>
          <cell r="G46">
            <v>0.14867596074496423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3.1813830935031499E-4</v>
          </cell>
          <cell r="F47">
            <v>2.8063549418581475E-3</v>
          </cell>
          <cell r="G47">
            <v>3.9350439236915586E-4</v>
          </cell>
        </row>
        <row r="48">
          <cell r="B48">
            <v>1.3484189407335529E-2</v>
          </cell>
          <cell r="C48">
            <v>3.1428817516345603E-3</v>
          </cell>
          <cell r="D48">
            <v>9.9178769963911145E-3</v>
          </cell>
          <cell r="E48">
            <v>9.3780793796322624E-3</v>
          </cell>
          <cell r="F48">
            <v>1.4872503850489981E-2</v>
          </cell>
          <cell r="G48">
            <v>3.3010776902764605E-2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1.2875290005532209E-4</v>
          </cell>
          <cell r="F49">
            <v>4.1875432319309232E-4</v>
          </cell>
          <cell r="G49">
            <v>2.807363837322585E-4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5.2134023429426868E-4</v>
          </cell>
          <cell r="F50">
            <v>8.5770379316601857E-4</v>
          </cell>
          <cell r="G50">
            <v>3.0801526466956873E-4</v>
          </cell>
        </row>
        <row r="51">
          <cell r="B51">
            <v>2.7827991261926935E-2</v>
          </cell>
          <cell r="C51">
            <v>2.5287028902770759E-3</v>
          </cell>
          <cell r="D51">
            <v>8.5990374748946725E-3</v>
          </cell>
          <cell r="E51">
            <v>0.24807748413821748</v>
          </cell>
          <cell r="F51">
            <v>0.53314345865530199</v>
          </cell>
          <cell r="G51">
            <v>0.51769489977982497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5.6114214282458868E-4</v>
          </cell>
          <cell r="F52">
            <v>2.2240698364262169E-3</v>
          </cell>
          <cell r="G52">
            <v>1.4777857037424165E-3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1.1605241872154495E-3</v>
          </cell>
          <cell r="F53">
            <v>1.8343479830618974E-3</v>
          </cell>
          <cell r="G53">
            <v>5.4577493790380633E-4</v>
          </cell>
        </row>
        <row r="54">
          <cell r="B54">
            <v>0.95936757846711662</v>
          </cell>
          <cell r="C54">
            <v>1.1059826971367672</v>
          </cell>
          <cell r="D54">
            <v>1.3224848251663428</v>
          </cell>
          <cell r="E54">
            <v>1.322495267698246</v>
          </cell>
          <cell r="F54">
            <v>1.3259829272404031</v>
          </cell>
          <cell r="G54">
            <v>3.0552969147149325</v>
          </cell>
        </row>
        <row r="55">
          <cell r="B55">
            <v>0.59439957291266332</v>
          </cell>
          <cell r="C55">
            <v>0.62588139484765382</v>
          </cell>
          <cell r="D55">
            <v>0.50568050875876569</v>
          </cell>
          <cell r="E55">
            <v>2.0440117127581634</v>
          </cell>
          <cell r="F55">
            <v>1.9320138107582829</v>
          </cell>
          <cell r="G55">
            <v>2.273413057947613E-3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9.0040921608766763E-4</v>
          </cell>
          <cell r="F56">
            <v>1.1158397530452266E-3</v>
          </cell>
          <cell r="G56">
            <v>2.2071929190875696E-4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3.0368906057806931E-4</v>
          </cell>
          <cell r="F57">
            <v>8.4779719406662872E-4</v>
          </cell>
          <cell r="G57">
            <v>6.4484175267652847E-4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3.8537489654912087E-4</v>
          </cell>
          <cell r="F58">
            <v>1.7034052222271898E-3</v>
          </cell>
          <cell r="G58">
            <v>2.8768091749665147E-4</v>
          </cell>
        </row>
        <row r="70">
          <cell r="B70">
            <v>9.4512744918840069E-2</v>
          </cell>
          <cell r="C70">
            <v>9.164619646704366E-3</v>
          </cell>
          <cell r="D70">
            <v>9.4492218886584614E-2</v>
          </cell>
          <cell r="E70">
            <v>7.2331097611635909E-4</v>
          </cell>
          <cell r="F70">
            <v>6.0354252174544343E-3</v>
          </cell>
          <cell r="G70">
            <v>9.4478291008783424E-2</v>
          </cell>
        </row>
        <row r="71">
          <cell r="B71">
            <v>1.7872417888983266E-3</v>
          </cell>
          <cell r="C71">
            <v>1.4317081802755769E-3</v>
          </cell>
          <cell r="D71">
            <v>1.7858091256497896E-3</v>
          </cell>
          <cell r="E71">
            <v>9.337671068851385E-4</v>
          </cell>
          <cell r="F71">
            <v>5.9311168867407296E-2</v>
          </cell>
          <cell r="G71">
            <v>1.5196901704324615</v>
          </cell>
        </row>
        <row r="72">
          <cell r="B72">
            <v>1.6453746320627587E-3</v>
          </cell>
          <cell r="C72">
            <v>1.2978764003091245E-3</v>
          </cell>
          <cell r="D72">
            <v>1.6343562662284893E-3</v>
          </cell>
          <cell r="E72">
            <v>8.9210430368042554E-4</v>
          </cell>
          <cell r="F72">
            <v>2.704401283072584E-3</v>
          </cell>
          <cell r="G72">
            <v>1.0589475629150219E-2</v>
          </cell>
        </row>
        <row r="73">
          <cell r="B73">
            <v>6.0746949021307393E-4</v>
          </cell>
          <cell r="C73">
            <v>6.0688461585765136E-4</v>
          </cell>
          <cell r="D73">
            <v>6.1212937331079731E-4</v>
          </cell>
          <cell r="E73">
            <v>1.1044828170972693E-3</v>
          </cell>
          <cell r="F73">
            <v>2.0449947041439346E-3</v>
          </cell>
          <cell r="G73">
            <v>1.5210612105795408E-3</v>
          </cell>
        </row>
        <row r="74">
          <cell r="B74">
            <v>1.4425310512798622E-3</v>
          </cell>
          <cell r="C74">
            <v>1.4413108257146303E-3</v>
          </cell>
          <cell r="D74">
            <v>1.4539343886360509E-3</v>
          </cell>
          <cell r="E74">
            <v>6.4588766234849292E-3</v>
          </cell>
          <cell r="F74">
            <v>0.19895201996514189</v>
          </cell>
          <cell r="G74">
            <v>0.20133810596055124</v>
          </cell>
        </row>
        <row r="75">
          <cell r="B75">
            <v>1.4425234933376297E-3</v>
          </cell>
          <cell r="C75">
            <v>1.4413032373546456E-3</v>
          </cell>
          <cell r="D75">
            <v>1.45393472842939E-3</v>
          </cell>
          <cell r="E75">
            <v>6.4597451315160839E-3</v>
          </cell>
          <cell r="F75">
            <v>0.19842905947130651</v>
          </cell>
          <cell r="G75">
            <v>0.20136012892271643</v>
          </cell>
        </row>
        <row r="76">
          <cell r="B76">
            <v>6.0961412305440908E-4</v>
          </cell>
          <cell r="C76">
            <v>6.0907250426906737E-4</v>
          </cell>
          <cell r="D76">
            <v>6.1433438752276053E-4</v>
          </cell>
          <cell r="E76">
            <v>1.1451006207209291E-3</v>
          </cell>
          <cell r="F76">
            <v>1.7901595758247439E-3</v>
          </cell>
          <cell r="G76">
            <v>1.2707084569199122E-3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4.6214856021560089E-5</v>
          </cell>
          <cell r="G90">
            <v>3.6243506337145421E-5</v>
          </cell>
        </row>
        <row r="91">
          <cell r="B91">
            <v>1.8035531557743778</v>
          </cell>
          <cell r="C91">
            <v>5.0703412121377834E-4</v>
          </cell>
          <cell r="D91">
            <v>6.8175561093616957E-3</v>
          </cell>
          <cell r="E91">
            <v>1.6177267467619948E-2</v>
          </cell>
          <cell r="F91">
            <v>2.563012826261693E-2</v>
          </cell>
          <cell r="G91">
            <v>3.9635641285122575E-4</v>
          </cell>
        </row>
        <row r="92">
          <cell r="B92">
            <v>1.2780757009914554</v>
          </cell>
          <cell r="C92">
            <v>0.32634628621405015</v>
          </cell>
          <cell r="D92">
            <v>1.2441134821718582</v>
          </cell>
          <cell r="E92">
            <v>4.2829924544287561E-3</v>
          </cell>
          <cell r="F92">
            <v>1.8301211830927555</v>
          </cell>
          <cell r="G92">
            <v>3.6187805033809247E-4</v>
          </cell>
        </row>
        <row r="93">
          <cell r="B93">
            <v>14.15984279568972</v>
          </cell>
          <cell r="C93">
            <v>13.05166473903625</v>
          </cell>
          <cell r="D93">
            <v>13.178301333799398</v>
          </cell>
          <cell r="E93">
            <v>12.779651111787041</v>
          </cell>
          <cell r="F93">
            <v>11.970442775922272</v>
          </cell>
          <cell r="G93">
            <v>10.757786156345373</v>
          </cell>
        </row>
        <row r="94">
          <cell r="B94">
            <v>9.2663306490182035E-3</v>
          </cell>
          <cell r="C94">
            <v>2.1248724571030066E-4</v>
          </cell>
          <cell r="D94">
            <v>2.5240771110147469E-3</v>
          </cell>
          <cell r="E94">
            <v>6.2251696174131217E-4</v>
          </cell>
          <cell r="F94">
            <v>7.6637681151312128E-4</v>
          </cell>
          <cell r="G94">
            <v>8.6052647982808804E-6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1.433387761042482E-2</v>
          </cell>
          <cell r="G95">
            <v>1.1521553110954452E-3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1.8112797423419702E-2</v>
          </cell>
          <cell r="G96">
            <v>1.9745112677117049E-2</v>
          </cell>
        </row>
        <row r="97">
          <cell r="B97">
            <v>1.7328993338912029</v>
          </cell>
          <cell r="C97">
            <v>1.4869213994165809</v>
          </cell>
          <cell r="D97">
            <v>2.9088962252791233</v>
          </cell>
          <cell r="E97">
            <v>0.47009783838374691</v>
          </cell>
          <cell r="F97">
            <v>4.4765931384389774E-3</v>
          </cell>
          <cell r="G97">
            <v>5.9102102136069145E-5</v>
          </cell>
        </row>
        <row r="98">
          <cell r="B98">
            <v>0.90177538632760978</v>
          </cell>
          <cell r="C98">
            <v>1.2712926674092597E-4</v>
          </cell>
          <cell r="D98">
            <v>6.8172887416372225E-4</v>
          </cell>
          <cell r="E98">
            <v>1.5388665436843641E-4</v>
          </cell>
          <cell r="F98">
            <v>4.0507677175227578E-4</v>
          </cell>
          <cell r="G98">
            <v>8.4532073451621911E-5</v>
          </cell>
        </row>
        <row r="99">
          <cell r="B99">
            <v>1.4500017862296599</v>
          </cell>
          <cell r="C99">
            <v>3.80171812045903</v>
          </cell>
          <cell r="D99">
            <v>3.8015053865481518</v>
          </cell>
          <cell r="E99">
            <v>1.0157551867679857</v>
          </cell>
          <cell r="F99">
            <v>0</v>
          </cell>
          <cell r="G99">
            <v>0</v>
          </cell>
        </row>
        <row r="100">
          <cell r="B100">
            <v>0.18406514732645265</v>
          </cell>
          <cell r="C100">
            <v>2.298580702768243</v>
          </cell>
          <cell r="D100">
            <v>6.9419326365293278E-4</v>
          </cell>
          <cell r="E100">
            <v>2.7893673521334347E-4</v>
          </cell>
          <cell r="F100">
            <v>1.5896346196425269E-4</v>
          </cell>
          <cell r="G100">
            <v>1.9860181957638193E-6</v>
          </cell>
        </row>
        <row r="101">
          <cell r="B101">
            <v>1.5384652292827545</v>
          </cell>
          <cell r="C101">
            <v>1.3884652311588221</v>
          </cell>
          <cell r="D101">
            <v>1.1904358857092885</v>
          </cell>
          <cell r="E101">
            <v>0.92113721720423491</v>
          </cell>
          <cell r="F101">
            <v>0.55152000939097645</v>
          </cell>
          <cell r="G101">
            <v>0.33021897911939602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0.2669428795171368</v>
          </cell>
          <cell r="G103">
            <v>0.11201850645029662</v>
          </cell>
        </row>
        <row r="104">
          <cell r="B104">
            <v>0.9293651587225995</v>
          </cell>
          <cell r="C104">
            <v>2.0717715004893749</v>
          </cell>
          <cell r="D104">
            <v>3.4635771800093862E-2</v>
          </cell>
          <cell r="E104">
            <v>1.3176784525081287</v>
          </cell>
          <cell r="F104">
            <v>2.95551063966E-2</v>
          </cell>
          <cell r="G104">
            <v>2.0763178996098391E-3</v>
          </cell>
        </row>
        <row r="105">
          <cell r="B105">
            <v>0.65963911338179915</v>
          </cell>
          <cell r="C105">
            <v>1.8166821748966253</v>
          </cell>
          <cell r="D105">
            <v>3.3571373267111193</v>
          </cell>
          <cell r="E105">
            <v>5.585359203975484</v>
          </cell>
          <cell r="F105">
            <v>8.1202998643910025</v>
          </cell>
          <cell r="G105">
            <v>12.450245460453255</v>
          </cell>
        </row>
        <row r="106">
          <cell r="B106">
            <v>1.9348095842641755</v>
          </cell>
          <cell r="C106">
            <v>1.8587907648672688</v>
          </cell>
          <cell r="D106">
            <v>2.5503114139672767</v>
          </cell>
          <cell r="E106">
            <v>2.2433527023706317</v>
          </cell>
          <cell r="F106">
            <v>1.5195705362267558</v>
          </cell>
          <cell r="G106">
            <v>2.0114622049627209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1.5906915467515744E-4</v>
          </cell>
          <cell r="F107">
            <v>1.2615724050554983E-3</v>
          </cell>
          <cell r="G107">
            <v>1.5878247411386996E-4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3.3310348532607714E-4</v>
          </cell>
          <cell r="F108">
            <v>0.12213210960656679</v>
          </cell>
          <cell r="G108">
            <v>7.4337980372482126E-2</v>
          </cell>
        </row>
        <row r="109">
          <cell r="B109">
            <v>3.6078264362178349E-2</v>
          </cell>
          <cell r="C109">
            <v>7.7068235833229956E-3</v>
          </cell>
          <cell r="D109">
            <v>2.6076685871741726E-2</v>
          </cell>
          <cell r="E109">
            <v>2.3115771724200894E-2</v>
          </cell>
          <cell r="F109">
            <v>3.7910813042244924E-2</v>
          </cell>
          <cell r="G109">
            <v>7.5994667006829039E-2</v>
          </cell>
        </row>
        <row r="110">
          <cell r="B110">
            <v>1.3307469094775488E-5</v>
          </cell>
          <cell r="C110">
            <v>1.7487828632203175E-5</v>
          </cell>
          <cell r="D110">
            <v>1.8212668677427605E-5</v>
          </cell>
          <cell r="E110">
            <v>2.1414787948512556E-3</v>
          </cell>
          <cell r="F110">
            <v>3.8283060670582479E-3</v>
          </cell>
          <cell r="G110">
            <v>1.4639998465496673E-3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0.10368734219526618</v>
          </cell>
          <cell r="C112">
            <v>5.6485481336565318E-3</v>
          </cell>
          <cell r="D112">
            <v>2.2204689107765248E-2</v>
          </cell>
          <cell r="E112">
            <v>0.52398280344289661</v>
          </cell>
          <cell r="F112">
            <v>1.1344055821187784</v>
          </cell>
          <cell r="G112">
            <v>1.0558285997419796</v>
          </cell>
        </row>
        <row r="113">
          <cell r="B113">
            <v>1.3307471128661272E-5</v>
          </cell>
          <cell r="C113">
            <v>1.748782970733233E-5</v>
          </cell>
          <cell r="D113">
            <v>1.8212672672817162E-5</v>
          </cell>
          <cell r="E113">
            <v>4.2517900474196854E-3</v>
          </cell>
          <cell r="F113">
            <v>7.5657946951014458E-3</v>
          </cell>
          <cell r="G113">
            <v>2.2765317920183481E-3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1.4243127758604111</v>
          </cell>
          <cell r="C115">
            <v>1.578379473161277</v>
          </cell>
          <cell r="D115">
            <v>1.7732743869826162</v>
          </cell>
          <cell r="E115">
            <v>1.5831511338064568</v>
          </cell>
          <cell r="F115">
            <v>1.2060488269034713</v>
          </cell>
          <cell r="G115">
            <v>2.7789477406790724</v>
          </cell>
        </row>
        <row r="116">
          <cell r="B116">
            <v>0.69257823754336112</v>
          </cell>
          <cell r="C116">
            <v>0.75021621045735076</v>
          </cell>
          <cell r="D116">
            <v>0.63153408608852546</v>
          </cell>
          <cell r="E116">
            <v>2.723822249157076</v>
          </cell>
          <cell r="F116">
            <v>2.8980207161374287</v>
          </cell>
          <cell r="G116">
            <v>3.4101195869214178E-3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1.4390055709419805E-3</v>
          </cell>
          <cell r="F117">
            <v>1.7064334781359224E-3</v>
          </cell>
          <cell r="G117">
            <v>3.241474822674785E-4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1.1561246896473622E-4</v>
          </cell>
          <cell r="F118">
            <v>5.0264416393589286E-4</v>
          </cell>
          <cell r="G118">
            <v>8.3520266369995451E-5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2.2856597717191532E-4</v>
          </cell>
          <cell r="F119">
            <v>5.3379823330121075E-4</v>
          </cell>
          <cell r="G119">
            <v>3.6447577325195092E-4</v>
          </cell>
        </row>
        <row r="123">
          <cell r="B123">
            <v>0</v>
          </cell>
          <cell r="C123">
            <v>3.1906371439385777</v>
          </cell>
          <cell r="D123">
            <v>3.2875876831459294</v>
          </cell>
          <cell r="E123">
            <v>12.974102332317898</v>
          </cell>
          <cell r="F123">
            <v>15.207572266575266</v>
          </cell>
          <cell r="G123">
            <v>22.206505631555327</v>
          </cell>
        </row>
      </sheetData>
      <sheetData sheetId="33">
        <row r="13">
          <cell r="B13">
            <v>16.052401783358011</v>
          </cell>
          <cell r="C13">
            <v>20.042675464036787</v>
          </cell>
          <cell r="D13">
            <v>8.9731992025021157</v>
          </cell>
          <cell r="E13">
            <v>15.775732236217827</v>
          </cell>
          <cell r="F13">
            <v>16.35782574891412</v>
          </cell>
          <cell r="G13">
            <v>16.847947830693364</v>
          </cell>
        </row>
        <row r="14">
          <cell r="B14">
            <v>250.94818768015452</v>
          </cell>
          <cell r="C14">
            <v>253.29979963419794</v>
          </cell>
          <cell r="D14">
            <v>198.91948663497351</v>
          </cell>
          <cell r="E14">
            <v>206.22017338298346</v>
          </cell>
          <cell r="F14">
            <v>98.945506854768595</v>
          </cell>
          <cell r="G14">
            <v>0</v>
          </cell>
        </row>
        <row r="15">
          <cell r="B15">
            <v>66.745681773383438</v>
          </cell>
          <cell r="C15">
            <v>49.798804655068459</v>
          </cell>
          <cell r="D15">
            <v>68.536689709783715</v>
          </cell>
          <cell r="E15">
            <v>70.235445343509298</v>
          </cell>
          <cell r="F15">
            <v>71.177845532550066</v>
          </cell>
          <cell r="G15">
            <v>73.347515062965215</v>
          </cell>
        </row>
        <row r="16">
          <cell r="B16">
            <v>66.632403551608633</v>
          </cell>
          <cell r="C16">
            <v>55.764010022845369</v>
          </cell>
          <cell r="D16">
            <v>65.548664230623118</v>
          </cell>
          <cell r="E16">
            <v>64.463839390825299</v>
          </cell>
          <cell r="F16">
            <v>64.135367037670107</v>
          </cell>
          <cell r="G16">
            <v>61.96569871392667</v>
          </cell>
        </row>
        <row r="18">
          <cell r="B18">
            <v>0.11653025464523301</v>
          </cell>
          <cell r="C18">
            <v>9.2200190272694418E-4</v>
          </cell>
          <cell r="D18">
            <v>4.8719595757325523E-3</v>
          </cell>
          <cell r="E18">
            <v>1.0130003898168288E-3</v>
          </cell>
          <cell r="F18">
            <v>2.3824671648892876E-3</v>
          </cell>
          <cell r="G18">
            <v>2.4092772809040139E-5</v>
          </cell>
        </row>
        <row r="19">
          <cell r="B19">
            <v>18.20359547292794</v>
          </cell>
          <cell r="C19">
            <v>20.429789362747705</v>
          </cell>
          <cell r="D19">
            <v>20.73484936817254</v>
          </cell>
          <cell r="E19">
            <v>20.696591746985767</v>
          </cell>
          <cell r="F19">
            <v>12.83284401410657</v>
          </cell>
          <cell r="G19">
            <v>13.018166617118963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9.082489809613147</v>
          </cell>
          <cell r="G20">
            <v>13.017297748057794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0.33859519654731429</v>
          </cell>
          <cell r="G21">
            <v>1.2563475368108023E-3</v>
          </cell>
        </row>
        <row r="22">
          <cell r="B22">
            <v>0</v>
          </cell>
          <cell r="C22">
            <v>1.1698759314142397E-3</v>
          </cell>
          <cell r="D22">
            <v>7.9310629699352962E-3</v>
          </cell>
          <cell r="E22">
            <v>4.0328135266551593E-3</v>
          </cell>
          <cell r="F22">
            <v>6.9011069760937543E-2</v>
          </cell>
          <cell r="G22">
            <v>9.697072343274215E-4</v>
          </cell>
          <cell r="L22">
            <v>2.5554578738872711</v>
          </cell>
          <cell r="M22">
            <v>0.96783957915139296</v>
          </cell>
          <cell r="N22">
            <v>1.2101380648184488</v>
          </cell>
          <cell r="O22">
            <v>2.0078027830195007</v>
          </cell>
          <cell r="P22">
            <v>2.3050647444124768</v>
          </cell>
          <cell r="Q22">
            <v>0.53155101515137637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9.170763663666202E-3</v>
          </cell>
          <cell r="G23">
            <v>7.7265579959763173E-3</v>
          </cell>
          <cell r="L23">
            <v>6.69174762164325E-2</v>
          </cell>
          <cell r="M23">
            <v>7.6119052976250642E-2</v>
          </cell>
          <cell r="N23">
            <v>0.19131289909408788</v>
          </cell>
          <cell r="O23">
            <v>3.2168608538421951E-3</v>
          </cell>
          <cell r="P23">
            <v>6.344184745419891E-2</v>
          </cell>
          <cell r="Q23">
            <v>8.3138617867138734E-2</v>
          </cell>
        </row>
        <row r="24">
          <cell r="B24">
            <v>3.6730025963002184</v>
          </cell>
          <cell r="C24">
            <v>1.555659662514264E-3</v>
          </cell>
          <cell r="D24">
            <v>1.4423907109223691E-2</v>
          </cell>
          <cell r="E24">
            <v>3.0886607935872144E-2</v>
          </cell>
          <cell r="F24">
            <v>4.8989203558114272E-2</v>
          </cell>
          <cell r="G24">
            <v>8.8690621381744793E-4</v>
          </cell>
        </row>
        <row r="25">
          <cell r="B25">
            <v>1.753142040556301</v>
          </cell>
          <cell r="C25">
            <v>0.31365109990261464</v>
          </cell>
          <cell r="D25">
            <v>1.4815266530372162</v>
          </cell>
          <cell r="E25">
            <v>6.0940853272606673E-3</v>
          </cell>
          <cell r="F25">
            <v>2.2862222899939195</v>
          </cell>
          <cell r="G25">
            <v>4.7546309303679476E-4</v>
          </cell>
        </row>
        <row r="26">
          <cell r="B26">
            <v>39.679290702504908</v>
          </cell>
          <cell r="C26">
            <v>37.43975319833185</v>
          </cell>
          <cell r="D26">
            <v>37.494375401936288</v>
          </cell>
          <cell r="E26">
            <v>37.206440349152047</v>
          </cell>
          <cell r="F26">
            <v>25.744581024985113</v>
          </cell>
          <cell r="G26">
            <v>19.536805573538338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10.540752248239414</v>
          </cell>
          <cell r="G27">
            <v>13.180711343004941</v>
          </cell>
        </row>
        <row r="28">
          <cell r="B28">
            <v>1.9728004577981923E-2</v>
          </cell>
          <cell r="C28">
            <v>1.1054262448256429E-3</v>
          </cell>
          <cell r="D28">
            <v>5.0869973013856875E-3</v>
          </cell>
          <cell r="E28">
            <v>1.3073129694843181E-3</v>
          </cell>
          <cell r="F28">
            <v>1.5542063383116283E-3</v>
          </cell>
          <cell r="G28">
            <v>2.2837676322277667E-5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2.8105642373381968E-2</v>
          </cell>
          <cell r="G29">
            <v>2.173877945463103E-3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3.551528906552897E-2</v>
          </cell>
          <cell r="G30">
            <v>3.7254929579466155E-2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3.7467875336550222E-3</v>
          </cell>
          <cell r="G31">
            <v>22.440793726081733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9.0161472615949423E-3</v>
          </cell>
          <cell r="F32">
            <v>1.1172680830815191</v>
          </cell>
          <cell r="G32">
            <v>49.940956809895695</v>
          </cell>
        </row>
        <row r="33">
          <cell r="B33">
            <v>0.52400000000000047</v>
          </cell>
          <cell r="C33">
            <v>0.54529207473905861</v>
          </cell>
          <cell r="D33">
            <v>1.9634127707334768</v>
          </cell>
          <cell r="E33">
            <v>4.1991247564827825</v>
          </cell>
          <cell r="F33">
            <v>9.5040466800030003</v>
          </cell>
          <cell r="G33">
            <v>15.481091471404122</v>
          </cell>
        </row>
        <row r="34">
          <cell r="B34">
            <v>0</v>
          </cell>
          <cell r="C34">
            <v>0</v>
          </cell>
          <cell r="D34">
            <v>0.1408053777677041</v>
          </cell>
          <cell r="E34">
            <v>0.15584973990152629</v>
          </cell>
          <cell r="F34">
            <v>2.8946421260387765</v>
          </cell>
          <cell r="G34">
            <v>7.3403954643972016</v>
          </cell>
        </row>
        <row r="35">
          <cell r="B35">
            <v>3.517953999707534</v>
          </cell>
          <cell r="C35">
            <v>4.8498357787876971</v>
          </cell>
          <cell r="D35">
            <v>9.5945044649740669</v>
          </cell>
          <cell r="E35">
            <v>12.306495501032698</v>
          </cell>
          <cell r="F35">
            <v>39.100466597965749</v>
          </cell>
          <cell r="G35">
            <v>52.547760172774645</v>
          </cell>
        </row>
        <row r="36">
          <cell r="B36">
            <v>2.1349390887346629</v>
          </cell>
          <cell r="C36">
            <v>3.3906755005215072</v>
          </cell>
          <cell r="D36">
            <v>8.048195425649503</v>
          </cell>
          <cell r="E36">
            <v>10.326573049009783</v>
          </cell>
          <cell r="F36">
            <v>13.878052892481822</v>
          </cell>
          <cell r="G36">
            <v>18.650943524321409</v>
          </cell>
        </row>
        <row r="37">
          <cell r="B37">
            <v>0.86248322578584768</v>
          </cell>
          <cell r="C37">
            <v>1.2875939649099064</v>
          </cell>
          <cell r="D37">
            <v>4.1841059091123105</v>
          </cell>
          <cell r="E37">
            <v>5.3685919717729895</v>
          </cell>
          <cell r="F37">
            <v>7.2149448415890074</v>
          </cell>
          <cell r="G37">
            <v>9.6962844918467841</v>
          </cell>
        </row>
        <row r="38">
          <cell r="B38">
            <v>2.8396236857719668</v>
          </cell>
          <cell r="C38">
            <v>3.2944550876734549</v>
          </cell>
          <cell r="D38">
            <v>6.83240117978493</v>
          </cell>
          <cell r="E38">
            <v>8.7665979459771002</v>
          </cell>
          <cell r="F38">
            <v>11.781576601275999</v>
          </cell>
          <cell r="G38">
            <v>15.833454442755357</v>
          </cell>
        </row>
        <row r="39">
          <cell r="B39">
            <v>1.9176469003871794</v>
          </cell>
          <cell r="C39">
            <v>0.25628184988086483</v>
          </cell>
          <cell r="D39">
            <v>0.14346645847831685</v>
          </cell>
          <cell r="E39">
            <v>0.11069992485755285</v>
          </cell>
          <cell r="F39">
            <v>0.67493008176038427</v>
          </cell>
          <cell r="G39">
            <v>0.29525795435542945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0.18582684868004742</v>
          </cell>
          <cell r="G40">
            <v>0.11476681214781867</v>
          </cell>
        </row>
        <row r="41">
          <cell r="B41">
            <v>0.2935018608772586</v>
          </cell>
          <cell r="C41">
            <v>0.69525513331928335</v>
          </cell>
          <cell r="D41">
            <v>1.3765210320058591E-2</v>
          </cell>
          <cell r="E41">
            <v>0.64980741960521182</v>
          </cell>
          <cell r="F41">
            <v>5.1005471920737032E-2</v>
          </cell>
          <cell r="G41">
            <v>3.7015490720594055E-3</v>
          </cell>
        </row>
        <row r="42">
          <cell r="B42">
            <v>0.8729456891489259</v>
          </cell>
          <cell r="C42">
            <v>2.3100619060642429</v>
          </cell>
          <cell r="D42">
            <v>4.4875657073010133</v>
          </cell>
          <cell r="E42">
            <v>7.7999086828948911</v>
          </cell>
          <cell r="F42">
            <v>9.7241957104018795</v>
          </cell>
          <cell r="G42">
            <v>7.3315206800120432E-4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1.2311119147206622</v>
          </cell>
          <cell r="G43">
            <v>16.854823128401073</v>
          </cell>
        </row>
        <row r="44">
          <cell r="B44">
            <v>3.7119888267519867</v>
          </cell>
          <cell r="C44">
            <v>3.7138753061926431</v>
          </cell>
          <cell r="D44">
            <v>5.4331607812813676</v>
          </cell>
          <cell r="E44">
            <v>5.3724832668531048</v>
          </cell>
          <cell r="F44">
            <v>0.84439953582118688</v>
          </cell>
          <cell r="G44">
            <v>5.0748566614034472E-4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4.4407033763048585</v>
          </cell>
          <cell r="G45">
            <v>10.630623955750877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8.9667056796753825E-4</v>
          </cell>
          <cell r="F46">
            <v>0.37009405555230479</v>
          </cell>
          <cell r="G46">
            <v>0.24779059488571603</v>
          </cell>
        </row>
        <row r="47">
          <cell r="B47">
            <v>0</v>
          </cell>
        </row>
        <row r="48">
          <cell r="B48">
            <v>5.848414388933279E-2</v>
          </cell>
          <cell r="C48">
            <v>1.167583490877447E-2</v>
          </cell>
          <cell r="D48">
            <v>3.8570547994215595E-2</v>
          </cell>
          <cell r="E48">
            <v>3.4093936284956119E-2</v>
          </cell>
          <cell r="F48">
            <v>5.2955352687643412E-2</v>
          </cell>
          <cell r="G48">
            <v>0.11428030389133222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3.0655452394124299E-4</v>
          </cell>
          <cell r="F49">
            <v>9.5171437089339151E-4</v>
          </cell>
          <cell r="G49">
            <v>6.238586305161299E-4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2.5255406252606286E-3</v>
          </cell>
          <cell r="F50">
            <v>4.0236537322186948E-3</v>
          </cell>
          <cell r="G50">
            <v>1.282162946918792E-3</v>
          </cell>
        </row>
        <row r="51">
          <cell r="B51">
            <v>0.10497525474782597</v>
          </cell>
          <cell r="C51">
            <v>8.7739778981540621E-3</v>
          </cell>
          <cell r="D51">
            <v>3.1491243641069679E-2</v>
          </cell>
          <cell r="E51">
            <v>0.82905553642265295</v>
          </cell>
          <cell r="F51">
            <v>1.7534988627802421</v>
          </cell>
          <cell r="G51">
            <v>1.6736504361168227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1.3360527210109258E-3</v>
          </cell>
          <cell r="F52">
            <v>5.0547041736959458E-3</v>
          </cell>
          <cell r="G52">
            <v>3.2839682305387035E-3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4.7897388807081973E-3</v>
          </cell>
          <cell r="F53">
            <v>7.3206993028314196E-3</v>
          </cell>
          <cell r="G53">
            <v>2.0367819473903221E-3</v>
          </cell>
        </row>
        <row r="54">
          <cell r="B54">
            <v>2.6453913414327266</v>
          </cell>
          <cell r="C54">
            <v>3.046263247388866</v>
          </cell>
          <cell r="D54">
            <v>3.6367016739115461</v>
          </cell>
          <cell r="E54">
            <v>3.6257938868627999</v>
          </cell>
          <cell r="F54">
            <v>3.5395179970000914</v>
          </cell>
          <cell r="G54">
            <v>7.9325001726833086</v>
          </cell>
        </row>
        <row r="55">
          <cell r="B55">
            <v>1.6583667948237855</v>
          </cell>
          <cell r="C55">
            <v>1.7386071992659109</v>
          </cell>
          <cell r="D55">
            <v>1.4057578959725661</v>
          </cell>
          <cell r="E55">
            <v>5.6779669092616567</v>
          </cell>
          <cell r="F55">
            <v>5.3715069520028766</v>
          </cell>
          <cell r="G55">
            <v>6.4275030275574045E-3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2.8671361220198349E-3</v>
          </cell>
          <cell r="F56">
            <v>3.5232399671381799E-3</v>
          </cell>
          <cell r="G56">
            <v>6.7750398765690091E-4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6.35584305551819E-4</v>
          </cell>
          <cell r="F57">
            <v>1.5666864418993952E-3</v>
          </cell>
          <cell r="G57">
            <v>1.1183689790825813E-3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6.4229149424853437E-4</v>
          </cell>
          <cell r="F58">
            <v>2.7924675774216225E-3</v>
          </cell>
          <cell r="G58">
            <v>4.6400147983330782E-4</v>
          </cell>
        </row>
        <row r="63">
          <cell r="B63">
            <v>0.13501880233588565</v>
          </cell>
          <cell r="C63">
            <v>1.3092909251159581E-2</v>
          </cell>
          <cell r="D63">
            <v>0.13498948629141247</v>
          </cell>
          <cell r="E63">
            <v>1.0338968916292638E-3</v>
          </cell>
          <cell r="F63">
            <v>8.6226427097726432E-3</v>
          </cell>
          <cell r="G63">
            <v>0.13496957728963788</v>
          </cell>
        </row>
        <row r="64">
          <cell r="B64">
            <v>2.0619111638826375E-3</v>
          </cell>
          <cell r="C64">
            <v>1.6518564084407187E-3</v>
          </cell>
          <cell r="D64">
            <v>2.0602588014629205E-3</v>
          </cell>
          <cell r="E64">
            <v>1.0775559763008967E-3</v>
          </cell>
          <cell r="F64">
            <v>6.8407637478703612E-2</v>
          </cell>
          <cell r="G64">
            <v>1.7527356754999472</v>
          </cell>
        </row>
        <row r="65">
          <cell r="B65">
            <v>1.8405042911070779E-3</v>
          </cell>
          <cell r="C65">
            <v>1.4519210242731819E-3</v>
          </cell>
          <cell r="D65">
            <v>1.8281832137774093E-3</v>
          </cell>
          <cell r="E65">
            <v>9.9817411998771063E-4</v>
          </cell>
          <cell r="F65">
            <v>3.0252786531666906E-3</v>
          </cell>
          <cell r="G65">
            <v>1.1842265644403552E-2</v>
          </cell>
        </row>
        <row r="66">
          <cell r="B66">
            <v>6.723746292388148E-4</v>
          </cell>
          <cell r="C66">
            <v>6.7172783727657999E-4</v>
          </cell>
          <cell r="D66">
            <v>6.7752782991077338E-4</v>
          </cell>
          <cell r="E66">
            <v>1.222004170761348E-3</v>
          </cell>
          <cell r="F66">
            <v>2.2620831572060384E-3</v>
          </cell>
          <cell r="G66">
            <v>1.6826858178872733E-3</v>
          </cell>
        </row>
        <row r="67">
          <cell r="B67">
            <v>1.5964353175651189E-3</v>
          </cell>
          <cell r="C67">
            <v>1.5950859130688169E-3</v>
          </cell>
          <cell r="D67">
            <v>1.6090458669083137E-3</v>
          </cell>
          <cell r="E67">
            <v>7.1438352922500795E-3</v>
          </cell>
          <cell r="F67">
            <v>0.22001522605480756</v>
          </cell>
          <cell r="G67">
            <v>0.22265391455822331</v>
          </cell>
        </row>
        <row r="68">
          <cell r="B68">
            <v>1.5964269595027114E-3</v>
          </cell>
          <cell r="C68">
            <v>1.5950775213676169E-3</v>
          </cell>
          <cell r="D68">
            <v>1.6090462426736202E-3</v>
          </cell>
          <cell r="E68">
            <v>7.1447957447070866E-3</v>
          </cell>
          <cell r="F68">
            <v>0.21943690245478778</v>
          </cell>
          <cell r="G68">
            <v>0.22267826897679346</v>
          </cell>
        </row>
        <row r="69">
          <cell r="B69">
            <v>6.7474630319610705E-4</v>
          </cell>
          <cell r="C69">
            <v>6.7414734605054049E-4</v>
          </cell>
          <cell r="D69">
            <v>6.7996627750479134E-4</v>
          </cell>
          <cell r="E69">
            <v>1.2669219698942529E-3</v>
          </cell>
          <cell r="F69">
            <v>1.9802699599215032E-3</v>
          </cell>
          <cell r="G69">
            <v>1.4058287812684957E-3</v>
          </cell>
        </row>
        <row r="90">
          <cell r="B90">
            <v>2.0280755702249924</v>
          </cell>
          <cell r="C90">
            <v>1.7401985828167303</v>
          </cell>
          <cell r="D90">
            <v>3.4043878114726507</v>
          </cell>
          <cell r="E90">
            <v>0.55017272093977942</v>
          </cell>
          <cell r="F90">
            <v>5.239120937001249E-3</v>
          </cell>
          <cell r="G90">
            <v>6.9169355164995139E-5</v>
          </cell>
        </row>
        <row r="91">
          <cell r="B91">
            <v>1.1839514313810431</v>
          </cell>
          <cell r="C91">
            <v>1.6690949831897557E-4</v>
          </cell>
          <cell r="D91">
            <v>8.9504979689776054E-4</v>
          </cell>
          <cell r="E91">
            <v>2.0203958488146221E-4</v>
          </cell>
          <cell r="F91">
            <v>5.3183002220586937E-4</v>
          </cell>
          <cell r="G91">
            <v>1.1098314600072281E-4</v>
          </cell>
        </row>
        <row r="92">
          <cell r="B92">
            <v>1.4500017862296599</v>
          </cell>
          <cell r="C92">
            <v>3.80171812045903</v>
          </cell>
          <cell r="D92">
            <v>3.8015053865481518</v>
          </cell>
          <cell r="E92">
            <v>1.0157551867679857</v>
          </cell>
          <cell r="F92">
            <v>0</v>
          </cell>
          <cell r="G92">
            <v>0</v>
          </cell>
        </row>
        <row r="93">
          <cell r="B93">
            <v>0.21541818461226284</v>
          </cell>
          <cell r="C93">
            <v>2.6901131983281976</v>
          </cell>
          <cell r="D93">
            <v>8.1243980622227067E-4</v>
          </cell>
          <cell r="E93">
            <v>3.2644987926345174E-4</v>
          </cell>
          <cell r="F93">
            <v>1.8604076270499137E-4</v>
          </cell>
          <cell r="G93">
            <v>2.3243098465544198E-6</v>
          </cell>
        </row>
        <row r="94">
          <cell r="B94">
            <v>2.1978074704039368</v>
          </cell>
          <cell r="C94">
            <v>1.9835217587983178</v>
          </cell>
          <cell r="D94">
            <v>1.7006226938704121</v>
          </cell>
          <cell r="E94">
            <v>1.3159103102917651</v>
          </cell>
          <cell r="F94">
            <v>0.78788572770139442</v>
          </cell>
          <cell r="G94">
            <v>0.47174139874199406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5.4370418848894244E-5</v>
          </cell>
          <cell r="G96">
            <v>4.2639419220171045E-5</v>
          </cell>
        </row>
        <row r="97">
          <cell r="B97">
            <v>0</v>
          </cell>
          <cell r="C97">
            <v>1.0635457146461924</v>
          </cell>
          <cell r="D97">
            <v>1.0958625610486441</v>
          </cell>
          <cell r="E97">
            <v>4.3247007774393005</v>
          </cell>
          <cell r="F97">
            <v>5.0691907555250868</v>
          </cell>
          <cell r="G97">
            <v>7.402168543851765</v>
          </cell>
        </row>
      </sheetData>
      <sheetData sheetId="34">
        <row r="14">
          <cell r="B14">
            <v>3.0805587219222113</v>
          </cell>
          <cell r="C14">
            <v>3.0805581247934142</v>
          </cell>
          <cell r="D14">
            <v>2.6234656326456913</v>
          </cell>
          <cell r="E14">
            <v>2.5416571903296865</v>
          </cell>
          <cell r="F14">
            <v>1.2356852588426381</v>
          </cell>
          <cell r="G14">
            <v>0</v>
          </cell>
        </row>
        <row r="15">
          <cell r="B15">
            <v>7.3394300010600002</v>
          </cell>
          <cell r="C15">
            <v>7.3408515526781519</v>
          </cell>
          <cell r="D15">
            <v>7.3433630558351046</v>
          </cell>
          <cell r="E15">
            <v>7.4150829815316879</v>
          </cell>
          <cell r="F15">
            <v>7.5849009625918482</v>
          </cell>
          <cell r="G15">
            <v>7.67071341435659</v>
          </cell>
        </row>
        <row r="16">
          <cell r="B16">
            <v>4.7247299999999992</v>
          </cell>
          <cell r="C16">
            <v>4.8073088843980258</v>
          </cell>
          <cell r="D16">
            <v>4.8584088783912396</v>
          </cell>
          <cell r="E16">
            <v>4.8621680344509892</v>
          </cell>
          <cell r="F16">
            <v>4.9930590181275978</v>
          </cell>
          <cell r="G16">
            <v>4.9930613834491311</v>
          </cell>
        </row>
        <row r="17">
          <cell r="B17">
            <v>3.3394499999999998</v>
          </cell>
          <cell r="C17">
            <v>3.971196778929428</v>
          </cell>
          <cell r="D17">
            <v>4.3596180252853021</v>
          </cell>
          <cell r="E17">
            <v>4.3596181727982373</v>
          </cell>
          <cell r="F17">
            <v>4.3596191546461354</v>
          </cell>
          <cell r="G17">
            <v>4.3596193151869205</v>
          </cell>
        </row>
        <row r="18">
          <cell r="B18">
            <v>1.0657348301680108E-2</v>
          </cell>
          <cell r="C18">
            <v>6.6597198767662236E-4</v>
          </cell>
          <cell r="D18">
            <v>6.5469096083875522E-4</v>
          </cell>
          <cell r="E18">
            <v>6.5196307158806206E-4</v>
          </cell>
          <cell r="F18">
            <v>2.257831501937994E-2</v>
          </cell>
          <cell r="G18">
            <v>2.1978547661110657E-2</v>
          </cell>
        </row>
        <row r="19">
          <cell r="B19">
            <v>0.27650331806339362</v>
          </cell>
          <cell r="C19">
            <v>0.27650234432161924</v>
          </cell>
          <cell r="D19">
            <v>0.2765024239178267</v>
          </cell>
          <cell r="E19">
            <v>0.27599226093472012</v>
          </cell>
          <cell r="F19">
            <v>0.1822381728583628</v>
          </cell>
          <cell r="G19">
            <v>0.19175552328382639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0.11340730073537</v>
          </cell>
          <cell r="G20">
            <v>0.16579063120170862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1.2872570523660899E-2</v>
          </cell>
          <cell r="G21">
            <v>1.6886681294920117E-4</v>
          </cell>
        </row>
        <row r="22">
          <cell r="B22">
            <v>0</v>
          </cell>
          <cell r="C22">
            <v>0.25000007696953402</v>
          </cell>
          <cell r="D22">
            <v>6.9343822226045015E-2</v>
          </cell>
          <cell r="E22">
            <v>6.9338056837545986E-2</v>
          </cell>
          <cell r="F22">
            <v>6.9345944386155989E-2</v>
          </cell>
          <cell r="G22">
            <v>1.2201330066472997E-2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3.5465799750790698E-4</v>
          </cell>
          <cell r="G23">
            <v>3.5569929183275648E-4</v>
          </cell>
        </row>
        <row r="24">
          <cell r="B24">
            <v>4.5084295303224595E-2</v>
          </cell>
          <cell r="C24">
            <v>8.9398511558133609E-5</v>
          </cell>
          <cell r="D24">
            <v>4.3090878658998133E-4</v>
          </cell>
          <cell r="E24">
            <v>5.2530904227925113E-4</v>
          </cell>
          <cell r="F24">
            <v>1.55854102024302E-3</v>
          </cell>
          <cell r="G24">
            <v>6.3293796343800654E-5</v>
          </cell>
        </row>
        <row r="25">
          <cell r="B25">
            <v>1.5974008461178101E-2</v>
          </cell>
          <cell r="C25">
            <v>1.4319708578012881E-2</v>
          </cell>
          <cell r="D25">
            <v>1.4339089477431913E-2</v>
          </cell>
          <cell r="E25">
            <v>1.4176356372947937E-4</v>
          </cell>
          <cell r="F25">
            <v>3.1277869040101595E-2</v>
          </cell>
          <cell r="G25">
            <v>2.1255162019298557E-5</v>
          </cell>
        </row>
        <row r="26">
          <cell r="B26">
            <v>7.6766179694114825E-2</v>
          </cell>
          <cell r="C26">
            <v>7.206146454964367E-2</v>
          </cell>
          <cell r="D26">
            <v>7.2061162233707871E-2</v>
          </cell>
          <cell r="E26">
            <v>7.0489723897941475E-2</v>
          </cell>
          <cell r="F26">
            <v>6.307209605496103E-2</v>
          </cell>
          <cell r="G26">
            <v>3.6057030545808874E-2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2.7782609831269001E-2</v>
          </cell>
          <cell r="G27">
            <v>3.888707643500465E-2</v>
          </cell>
        </row>
        <row r="28">
          <cell r="B28">
            <v>1.5496417632227307E-3</v>
          </cell>
          <cell r="C28">
            <v>4.0729916783025476E-4</v>
          </cell>
          <cell r="D28">
            <v>3.6929838359303635E-4</v>
          </cell>
          <cell r="E28">
            <v>2.8882222691887019E-4</v>
          </cell>
          <cell r="F28">
            <v>9.5609104506595244E-5</v>
          </cell>
          <cell r="G28">
            <v>3.6397715142926266E-5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4.2506780280646101E-4</v>
          </cell>
          <cell r="G29">
            <v>2.2839779205510301E-4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1.77350178682574E-3</v>
          </cell>
          <cell r="G30">
            <v>1.7736695868329421E-3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9.2191628797820194E-5</v>
          </cell>
          <cell r="G31">
            <v>0.34822839470401007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3.0090464622792399E-4</v>
          </cell>
          <cell r="F32">
            <v>3.729267615491115E-2</v>
          </cell>
          <cell r="G32">
            <v>2.0554704445439902</v>
          </cell>
        </row>
        <row r="33">
          <cell r="B33">
            <v>8.7120000000000003E-2</v>
          </cell>
          <cell r="C33">
            <v>9.0660010594020582E-2</v>
          </cell>
          <cell r="D33">
            <v>0.32643582338670118</v>
          </cell>
          <cell r="E33">
            <v>0.69814447269067936</v>
          </cell>
          <cell r="F33">
            <v>1.5801382332598668</v>
          </cell>
          <cell r="G33">
            <v>2.57387898258512</v>
          </cell>
        </row>
        <row r="34">
          <cell r="B34">
            <v>0</v>
          </cell>
          <cell r="C34">
            <v>0</v>
          </cell>
          <cell r="D34">
            <v>4.4925359099826402E-2</v>
          </cell>
          <cell r="E34">
            <v>4.492702533222296E-2</v>
          </cell>
          <cell r="F34">
            <v>0.83444076322899996</v>
          </cell>
          <cell r="G34">
            <v>2.1160221518907041</v>
          </cell>
        </row>
        <row r="35">
          <cell r="B35">
            <v>1.1186210000000001</v>
          </cell>
          <cell r="C35">
            <v>1.6529270326679539</v>
          </cell>
          <cell r="D35">
            <v>3.0611853812756502</v>
          </cell>
          <cell r="E35">
            <v>3.54875366361648</v>
          </cell>
          <cell r="F35">
            <v>11.275179026773536</v>
          </cell>
          <cell r="G35">
            <v>15.152898708271399</v>
          </cell>
        </row>
        <row r="36">
          <cell r="B36">
            <v>0.67885700000000004</v>
          </cell>
          <cell r="C36">
            <v>1.155903476687995</v>
          </cell>
          <cell r="D36">
            <v>2.5678556809104895</v>
          </cell>
          <cell r="E36">
            <v>2.9768487053405384</v>
          </cell>
          <cell r="F36">
            <v>4.0006368270773613</v>
          </cell>
          <cell r="G36">
            <v>5.3765219824643395</v>
          </cell>
        </row>
        <row r="37">
          <cell r="B37">
            <v>0.27424799999999999</v>
          </cell>
          <cell r="C37">
            <v>0.43894923425753352</v>
          </cell>
          <cell r="D37">
            <v>1.3349794094300722</v>
          </cell>
          <cell r="E37">
            <v>1.5476073541085369</v>
          </cell>
          <cell r="F37">
            <v>2.0798570972205317</v>
          </cell>
          <cell r="G37">
            <v>2.79515493497196</v>
          </cell>
        </row>
        <row r="38">
          <cell r="B38">
            <v>0.90292899999999998</v>
          </cell>
          <cell r="C38">
            <v>1.1231012785959742</v>
          </cell>
          <cell r="D38">
            <v>2.17994505240328</v>
          </cell>
          <cell r="E38">
            <v>2.5271539517031001</v>
          </cell>
          <cell r="F38">
            <v>3.3962844185423391</v>
          </cell>
          <cell r="G38">
            <v>4.5643226191502499</v>
          </cell>
        </row>
        <row r="39">
          <cell r="B39">
            <v>2.5213196162331003E-2</v>
          </cell>
          <cell r="C39">
            <v>1.8647777968529101E-2</v>
          </cell>
          <cell r="D39">
            <v>1.1874861061984356E-2</v>
          </cell>
          <cell r="E39">
            <v>5.5909724506830096E-3</v>
          </cell>
          <cell r="F39">
            <v>1.2307245558837936E-2</v>
          </cell>
          <cell r="G39">
            <v>1.0706204612483984E-2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4.2975418834592201E-3</v>
          </cell>
          <cell r="G40">
            <v>4.2976401806163007E-3</v>
          </cell>
        </row>
        <row r="41">
          <cell r="B41">
            <v>8.3052137823280067E-3</v>
          </cell>
          <cell r="C41">
            <v>7.5699777146285268E-3</v>
          </cell>
          <cell r="D41">
            <v>8.145349800427526E-3</v>
          </cell>
          <cell r="E41">
            <v>2.4782302921961399E-2</v>
          </cell>
          <cell r="F41">
            <v>1.1643691620677689E-2</v>
          </cell>
          <cell r="G41">
            <v>1.2856148140477896E-4</v>
          </cell>
        </row>
        <row r="42">
          <cell r="B42">
            <v>6.45323799533872E-3</v>
          </cell>
          <cell r="C42">
            <v>1.9287338957192916E-2</v>
          </cell>
          <cell r="D42">
            <v>4.1795257630692847E-2</v>
          </cell>
          <cell r="E42">
            <v>9.7625469988353281E-2</v>
          </cell>
          <cell r="F42">
            <v>0.13637297853237754</v>
          </cell>
          <cell r="G42">
            <v>1.806503555790151E-5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1.9711938695837001E-2</v>
          </cell>
          <cell r="G43">
            <v>0.231474300575151</v>
          </cell>
        </row>
        <row r="44">
          <cell r="B44">
            <v>4.9223145053599572E-2</v>
          </cell>
          <cell r="C44">
            <v>1.3723255755986492E-2</v>
          </cell>
          <cell r="D44">
            <v>1.3723228532765655E-2</v>
          </cell>
          <cell r="E44">
            <v>1.3545776706980379E-2</v>
          </cell>
          <cell r="F44">
            <v>9.137419001966211E-3</v>
          </cell>
          <cell r="G44">
            <v>3.1395142695480466E-5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2.0190120290226099E-2</v>
          </cell>
          <cell r="G45">
            <v>4.0907267852660752E-2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6.08442086868218E-5</v>
          </cell>
          <cell r="F46">
            <v>2.4036301133163556E-2</v>
          </cell>
          <cell r="G46">
            <v>1.7394310693409652E-2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4.7801335117401099E-5</v>
          </cell>
          <cell r="F47">
            <v>1.2327251891835876E-4</v>
          </cell>
          <cell r="G47">
            <v>5.9023817620196774E-5</v>
          </cell>
        </row>
        <row r="48">
          <cell r="B48">
            <v>3.9578592366305704E-3</v>
          </cell>
          <cell r="C48">
            <v>8.7281458645296786E-4</v>
          </cell>
          <cell r="D48">
            <v>9.1197768568304736E-4</v>
          </cell>
          <cell r="E48">
            <v>8.3337073225873612E-4</v>
          </cell>
          <cell r="F48">
            <v>1.3218131401207486E-3</v>
          </cell>
          <cell r="G48">
            <v>2.9341324813697564E-3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1.1159808602165751E-5</v>
          </cell>
          <cell r="F49">
            <v>3.6972371537731141E-5</v>
          </cell>
          <cell r="G49">
            <v>2.4692562839941453E-5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4.5756242174093801E-5</v>
          </cell>
          <cell r="F50">
            <v>7.5624252955771258E-5</v>
          </cell>
          <cell r="G50">
            <v>2.7411058105125853E-5</v>
          </cell>
        </row>
        <row r="51">
          <cell r="B51">
            <v>8.3722555178626108E-3</v>
          </cell>
          <cell r="C51">
            <v>5.3387197435955213E-4</v>
          </cell>
          <cell r="D51">
            <v>6.3782982143780202E-4</v>
          </cell>
          <cell r="E51">
            <v>1.8427748418444318E-2</v>
          </cell>
          <cell r="F51">
            <v>3.9563176020682149E-2</v>
          </cell>
          <cell r="G51">
            <v>3.8594719955089014E-2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4.9672410410142701E-5</v>
          </cell>
          <cell r="F52">
            <v>1.9753107836550476E-4</v>
          </cell>
          <cell r="G52">
            <v>1.3129296296115136E-4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8.5819029333307403E-5</v>
          </cell>
          <cell r="F53">
            <v>1.3620798355165283E-4</v>
          </cell>
          <cell r="G53">
            <v>4.9650740686170953E-5</v>
          </cell>
        </row>
        <row r="54">
          <cell r="B54">
            <v>7.35127E-2</v>
          </cell>
          <cell r="C54">
            <v>8.4747304620637134E-2</v>
          </cell>
          <cell r="D54">
            <v>0.10133709155122991</v>
          </cell>
          <cell r="E54">
            <v>0.10133797127803094</v>
          </cell>
          <cell r="F54">
            <v>0.10160529193244708</v>
          </cell>
          <cell r="G54">
            <v>0.23411641150804863</v>
          </cell>
        </row>
        <row r="55">
          <cell r="B55">
            <v>6.5199999999999994E-2</v>
          </cell>
          <cell r="C55">
            <v>4.7877032101043084E-2</v>
          </cell>
          <cell r="D55">
            <v>3.99909130963284E-2</v>
          </cell>
          <cell r="E55">
            <v>0.15591644732754842</v>
          </cell>
          <cell r="F55">
            <v>0.14629828079177343</v>
          </cell>
          <cell r="G55">
            <v>2.5482695396980559E-4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6.4561791781428E-5</v>
          </cell>
          <cell r="F56">
            <v>9.1524138862461474E-5</v>
          </cell>
          <cell r="G56">
            <v>2.59651780496761E-5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2.48168458369167E-5</v>
          </cell>
          <cell r="F57">
            <v>5.7288620541449163E-5</v>
          </cell>
          <cell r="G57">
            <v>5.1137231927710688E-5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2.3048846791348701E-5</v>
          </cell>
          <cell r="F58">
            <v>9.9981509581183718E-5</v>
          </cell>
          <cell r="G58">
            <v>3.592393000278236E-5</v>
          </cell>
        </row>
        <row r="63">
          <cell r="B63">
            <v>0.1</v>
          </cell>
          <cell r="C63">
            <v>9.9997794081469665E-2</v>
          </cell>
          <cell r="D63">
            <v>9.9997721351453045E-2</v>
          </cell>
          <cell r="E63">
            <v>9.9997671756269405E-2</v>
          </cell>
          <cell r="F63">
            <v>9.9999487841990684E-2</v>
          </cell>
          <cell r="G63">
            <v>9.9999676713083865E-2</v>
          </cell>
        </row>
        <row r="64">
          <cell r="B64">
            <v>3.0606882726432198E-4</v>
          </cell>
          <cell r="C64">
            <v>3.0647889922419977E-4</v>
          </cell>
          <cell r="D64">
            <v>3.0716437764108969E-4</v>
          </cell>
          <cell r="E64">
            <v>2.2574431628237621E-4</v>
          </cell>
          <cell r="F64">
            <v>0.23471508510241174</v>
          </cell>
          <cell r="G64">
            <v>0.97919532831540312</v>
          </cell>
        </row>
        <row r="65">
          <cell r="B65">
            <v>2.27647902326017E-4</v>
          </cell>
          <cell r="C65">
            <v>2.2795846033978371E-4</v>
          </cell>
          <cell r="D65">
            <v>2.2848223897287584E-4</v>
          </cell>
          <cell r="E65">
            <v>1.6800054961084993E-4</v>
          </cell>
          <cell r="F65">
            <v>1.376159788394189E-3</v>
          </cell>
          <cell r="G65">
            <v>4.3200386111126076E-3</v>
          </cell>
        </row>
        <row r="66">
          <cell r="B66">
            <v>2.4868876350327531E-4</v>
          </cell>
          <cell r="C66">
            <v>2.4906534206851303E-4</v>
          </cell>
          <cell r="D66">
            <v>2.5097601076973892E-4</v>
          </cell>
          <cell r="E66">
            <v>4.7214515774589711E-4</v>
          </cell>
          <cell r="F66">
            <v>8.4199502413691307E-4</v>
          </cell>
          <cell r="G66">
            <v>6.2559770751053853E-4</v>
          </cell>
        </row>
        <row r="67">
          <cell r="B67">
            <v>5.9103526224655223E-4</v>
          </cell>
          <cell r="C67">
            <v>5.9197497382869541E-4</v>
          </cell>
          <cell r="D67">
            <v>5.9639563407957248E-4</v>
          </cell>
          <cell r="E67">
            <v>5.6540653116645231E-2</v>
          </cell>
          <cell r="F67">
            <v>0.11652221778935601</v>
          </cell>
          <cell r="G67">
            <v>0.16430907366520198</v>
          </cell>
        </row>
        <row r="68">
          <cell r="B68">
            <v>5.9103241709916533E-4</v>
          </cell>
          <cell r="C68">
            <v>5.9197235981892755E-4</v>
          </cell>
          <cell r="D68">
            <v>5.9639623160033582E-4</v>
          </cell>
          <cell r="E68">
            <v>5.6561181531967653E-2</v>
          </cell>
          <cell r="F68">
            <v>0.11621378848432495</v>
          </cell>
          <cell r="G68">
            <v>0.16432860101679794</v>
          </cell>
        </row>
        <row r="69">
          <cell r="B69">
            <v>2.4956020502639236E-4</v>
          </cell>
          <cell r="C69">
            <v>2.4993678676614727E-4</v>
          </cell>
          <cell r="D69">
            <v>2.5185735775501178E-4</v>
          </cell>
          <cell r="E69">
            <v>4.7829992695774018E-4</v>
          </cell>
          <cell r="F69">
            <v>7.3677972412488247E-4</v>
          </cell>
          <cell r="G69">
            <v>5.2241697831514563E-4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1.5145256046190611E-3</v>
          </cell>
        </row>
      </sheetData>
      <sheetData sheetId="42">
        <row r="5">
          <cell r="B5">
            <v>0.40997503292271348</v>
          </cell>
          <cell r="C5">
            <v>0.31093268160870402</v>
          </cell>
          <cell r="D5">
            <v>0.61257829707254541</v>
          </cell>
          <cell r="E5">
            <v>7.3306532555405244E-5</v>
          </cell>
          <cell r="F5">
            <v>1.2217897928690314E-4</v>
          </cell>
          <cell r="G5">
            <v>5.8433349094274891E-5</v>
          </cell>
        </row>
        <row r="12">
          <cell r="B12">
            <v>0.17227963666213822</v>
          </cell>
          <cell r="C12">
            <v>1.0758099230966877E-4</v>
          </cell>
          <cell r="D12">
            <v>2.4307290237662624E-3</v>
          </cell>
          <cell r="E12">
            <v>3.798063412405631E-5</v>
          </cell>
          <cell r="F12">
            <v>7.0651676796443106E-5</v>
          </cell>
          <cell r="G12">
            <v>3.5306150599808507E-5</v>
          </cell>
        </row>
        <row r="19">
          <cell r="B19">
            <v>1.3280017970475548</v>
          </cell>
          <cell r="C19">
            <v>3.9701091894359677</v>
          </cell>
          <cell r="D19">
            <v>5.295268441851019</v>
          </cell>
          <cell r="E19">
            <v>5.9813469765282932</v>
          </cell>
          <cell r="F19">
            <v>6.598731564373276</v>
          </cell>
          <cell r="G19">
            <v>9.4405588960162223</v>
          </cell>
        </row>
        <row r="20">
          <cell r="B20">
            <v>5.6294066695194811</v>
          </cell>
          <cell r="C20">
            <v>5.6371672328265596</v>
          </cell>
          <cell r="D20">
            <v>5.4279789154948315</v>
          </cell>
          <cell r="E20">
            <v>5.6176932641329769</v>
          </cell>
          <cell r="F20">
            <v>5.4450252730870723</v>
          </cell>
          <cell r="G20">
            <v>5.1234790810355495</v>
          </cell>
        </row>
        <row r="21">
          <cell r="B21">
            <v>0</v>
          </cell>
          <cell r="C21">
            <v>1.6757728860702451E-4</v>
          </cell>
          <cell r="D21">
            <v>1.6318251605980318E-4</v>
          </cell>
          <cell r="E21">
            <v>1.2300554195725821E-4</v>
          </cell>
          <cell r="F21">
            <v>1.6070344262974611E-4</v>
          </cell>
          <cell r="G21">
            <v>2.1601957886254296E-4</v>
          </cell>
        </row>
        <row r="28">
          <cell r="B28">
            <v>5.067785158308461E-3</v>
          </cell>
          <cell r="C28">
            <v>1.8336638911314262E-2</v>
          </cell>
          <cell r="D28">
            <v>2.3134258626881975E-2</v>
          </cell>
          <cell r="E28">
            <v>7.1665784157647808E-2</v>
          </cell>
          <cell r="F28">
            <v>10.14330581046149</v>
          </cell>
          <cell r="G28">
            <v>29.737850997192137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9.437991137815102E-5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9.593356423833045E-4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2.4894383399247594E-5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1.3957872243424745E-4</v>
          </cell>
        </row>
        <row r="38">
          <cell r="B38">
            <v>1.2890721841006629</v>
          </cell>
          <cell r="C38">
            <v>4.9882314423167076</v>
          </cell>
          <cell r="D38">
            <v>3.5362426105766378</v>
          </cell>
          <cell r="E38">
            <v>2.7845094984075924</v>
          </cell>
          <cell r="F38">
            <v>4.9538220797761454</v>
          </cell>
          <cell r="G38">
            <v>4.9685874342886578</v>
          </cell>
        </row>
        <row r="39">
          <cell r="B39">
            <v>1.176472436158204</v>
          </cell>
          <cell r="C39">
            <v>4.5525121629690046</v>
          </cell>
          <cell r="D39">
            <v>3.2273537589471979</v>
          </cell>
          <cell r="E39">
            <v>2.5412841216356812</v>
          </cell>
          <cell r="F39">
            <v>4.5211084393652792</v>
          </cell>
          <cell r="G39">
            <v>4.5345840482631568</v>
          </cell>
        </row>
      </sheetData>
      <sheetData sheetId="43">
        <row r="3">
          <cell r="B3">
            <v>48.063397652170998</v>
          </cell>
          <cell r="C3">
            <v>50.546778074234915</v>
          </cell>
          <cell r="D3">
            <v>51.487049073826384</v>
          </cell>
          <cell r="E3">
            <v>53.040435370037024</v>
          </cell>
          <cell r="F3">
            <v>55.075228671227975</v>
          </cell>
          <cell r="G3">
            <v>57.428989439577585</v>
          </cell>
        </row>
        <row r="6">
          <cell r="B6">
            <v>0</v>
          </cell>
          <cell r="C6">
            <v>4.8942044017491337</v>
          </cell>
          <cell r="D6">
            <v>4.894207156052393</v>
          </cell>
          <cell r="E6">
            <v>4.894774500709465</v>
          </cell>
          <cell r="F6">
            <v>6.3360645485867328</v>
          </cell>
          <cell r="G6">
            <v>6.4854993740557179</v>
          </cell>
        </row>
        <row r="11">
          <cell r="B11">
            <v>60.070003703805853</v>
          </cell>
          <cell r="C11">
            <v>62.339946656190151</v>
          </cell>
          <cell r="D11">
            <v>63.778560296141769</v>
          </cell>
          <cell r="E11">
            <v>65.99753111593418</v>
          </cell>
          <cell r="F11">
            <v>68.862246507062139</v>
          </cell>
          <cell r="G11">
            <v>76.177682551541238</v>
          </cell>
        </row>
        <row r="18">
          <cell r="B18">
            <v>3.5600026864301739</v>
          </cell>
          <cell r="C18">
            <v>3.4647190982777563</v>
          </cell>
          <cell r="D18">
            <v>5.5123750406257188E-3</v>
          </cell>
          <cell r="E18">
            <v>2.9558120138873105E-4</v>
          </cell>
          <cell r="F18">
            <v>4.5937929974507554E-4</v>
          </cell>
          <cell r="G18">
            <v>1.3375864024611002E-4</v>
          </cell>
        </row>
        <row r="19">
          <cell r="B19">
            <v>12.728642254223432</v>
          </cell>
          <cell r="C19">
            <v>13.638428542916529</v>
          </cell>
          <cell r="D19">
            <v>13.373259512009454</v>
          </cell>
          <cell r="E19">
            <v>17.626523673894923</v>
          </cell>
          <cell r="F19">
            <v>20.411789532680864</v>
          </cell>
          <cell r="G19">
            <v>28.315430610891426</v>
          </cell>
        </row>
        <row r="21">
          <cell r="B21">
            <v>7.7980433833926739</v>
          </cell>
          <cell r="C21">
            <v>8.0801430201991824</v>
          </cell>
          <cell r="D21">
            <v>5.6082631206741373</v>
          </cell>
          <cell r="E21">
            <v>5.5456301883880696</v>
          </cell>
          <cell r="F21">
            <v>5.4553161881924641</v>
          </cell>
          <cell r="G21">
            <v>3.5990748981168857E-4</v>
          </cell>
        </row>
        <row r="22">
          <cell r="B22">
            <v>6.762755789151853E-2</v>
          </cell>
          <cell r="C22">
            <v>8.5488346665263865E-2</v>
          </cell>
          <cell r="D22">
            <v>8.5495232431613111E-2</v>
          </cell>
          <cell r="E22">
            <v>8.549613278493412E-2</v>
          </cell>
          <cell r="F22">
            <v>8.5496476450450082E-2</v>
          </cell>
          <cell r="G22">
            <v>8.5496662121681888E-2</v>
          </cell>
        </row>
        <row r="23">
          <cell r="B23">
            <v>0</v>
          </cell>
          <cell r="C23">
            <v>0</v>
          </cell>
          <cell r="D23">
            <v>4.9048934421475759E-3</v>
          </cell>
          <cell r="E23">
            <v>2.1465546476431155E-3</v>
          </cell>
          <cell r="F23">
            <v>9.0087762298429919</v>
          </cell>
          <cell r="G23">
            <v>17.847226877703651</v>
          </cell>
        </row>
        <row r="24">
          <cell r="B24">
            <v>0.7484636582664872</v>
          </cell>
          <cell r="C24">
            <v>0.94973119764017522</v>
          </cell>
          <cell r="D24">
            <v>1.6370811715412534</v>
          </cell>
          <cell r="E24">
            <v>2.6584245206692616</v>
          </cell>
          <cell r="F24">
            <v>2.7059972093096127</v>
          </cell>
          <cell r="G24">
            <v>4.3778099632648839</v>
          </cell>
        </row>
        <row r="33">
          <cell r="B33">
            <v>12.006606051634851</v>
          </cell>
          <cell r="C33">
            <v>12.71004308147486</v>
          </cell>
          <cell r="D33">
            <v>13.208384671364882</v>
          </cell>
          <cell r="E33">
            <v>13.874005434674373</v>
          </cell>
          <cell r="F33">
            <v>14.294736459840495</v>
          </cell>
          <cell r="G33">
            <v>16.939438389584183</v>
          </cell>
        </row>
        <row r="34">
          <cell r="B34">
            <v>8.8978022968739925</v>
          </cell>
          <cell r="C34">
            <v>7.9323419341899122</v>
          </cell>
          <cell r="D34">
            <v>7.9126251797335057</v>
          </cell>
          <cell r="E34">
            <v>6.3663915670423661</v>
          </cell>
          <cell r="F34">
            <v>3.1254076403597848</v>
          </cell>
          <cell r="G34">
            <v>0</v>
          </cell>
        </row>
        <row r="35">
          <cell r="B35">
            <v>2.7300026415870202</v>
          </cell>
          <cell r="C35">
            <v>2.462857824227227E-4</v>
          </cell>
          <cell r="D35">
            <v>7.0538172077560602E-4</v>
          </cell>
          <cell r="E35">
            <v>3.4567266728710035E-4</v>
          </cell>
          <cell r="F35">
            <v>6.0039929197883862E-4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1.4046445416608753E-4</v>
          </cell>
          <cell r="E36">
            <v>0.12335533099951922</v>
          </cell>
          <cell r="F36">
            <v>0.2671666889278238</v>
          </cell>
          <cell r="G36">
            <v>0.26748764427394311</v>
          </cell>
        </row>
        <row r="37">
          <cell r="B37">
            <v>35.240903216425025</v>
          </cell>
          <cell r="C37">
            <v>31.829563721576683</v>
          </cell>
          <cell r="D37">
            <v>32.384198379114451</v>
          </cell>
          <cell r="E37">
            <v>22.171124332720016</v>
          </cell>
          <cell r="F37">
            <v>12.038185133564706</v>
          </cell>
          <cell r="G37">
            <v>1.8199919405868767</v>
          </cell>
        </row>
        <row r="38">
          <cell r="B38">
            <v>0.31145899899251878</v>
          </cell>
          <cell r="C38">
            <v>6.6248113133141696E-5</v>
          </cell>
          <cell r="D38">
            <v>2.5218937915180359</v>
          </cell>
          <cell r="E38">
            <v>2.5209002669162301</v>
          </cell>
          <cell r="F38">
            <v>4.3264440941833451</v>
          </cell>
          <cell r="G38">
            <v>4.2985491658133679</v>
          </cell>
        </row>
        <row r="39">
          <cell r="B39">
            <v>0.436726227590508</v>
          </cell>
          <cell r="C39">
            <v>0.55206722561510402</v>
          </cell>
          <cell r="D39">
            <v>3.1611931104199846</v>
          </cell>
          <cell r="E39">
            <v>7.8334089253658412</v>
          </cell>
          <cell r="F39">
            <v>7.8334212301148547</v>
          </cell>
          <cell r="G39">
            <v>7.8334275044522945</v>
          </cell>
        </row>
        <row r="55">
          <cell r="B55">
            <v>9.8138890282536195</v>
          </cell>
          <cell r="C55">
            <v>10.335084282641706</v>
          </cell>
          <cell r="D55">
            <v>10.500560704675028</v>
          </cell>
          <cell r="E55">
            <v>10.703186896220583</v>
          </cell>
          <cell r="F55">
            <v>11.124913830170305</v>
          </cell>
          <cell r="G55">
            <v>12.869671820146968</v>
          </cell>
        </row>
        <row r="56">
          <cell r="B56">
            <v>1.1081324646540398</v>
          </cell>
          <cell r="C56">
            <v>1.4007947421418014</v>
          </cell>
          <cell r="D56">
            <v>2.3976985615909028</v>
          </cell>
          <cell r="E56">
            <v>3.8613871719650028</v>
          </cell>
          <cell r="F56">
            <v>3.8639916461078907</v>
          </cell>
          <cell r="G56">
            <v>6.1623008961615451</v>
          </cell>
        </row>
        <row r="57">
          <cell r="B57">
            <v>6.9177043460099661</v>
          </cell>
          <cell r="C57">
            <v>6.1770724039237042</v>
          </cell>
          <cell r="D57">
            <v>6.1767564195178011</v>
          </cell>
          <cell r="E57">
            <v>5.0863449673884977</v>
          </cell>
          <cell r="F57">
            <v>2.680268291010091</v>
          </cell>
          <cell r="G57">
            <v>0.21300801669952332</v>
          </cell>
        </row>
        <row r="58">
          <cell r="B58">
            <v>1.8458230360430248</v>
          </cell>
          <cell r="C58">
            <v>1.6724036055414999E-4</v>
          </cell>
          <cell r="D58">
            <v>4.820843197925783E-4</v>
          </cell>
          <cell r="E58">
            <v>2.3877339492856458E-4</v>
          </cell>
          <cell r="F58">
            <v>4.2350665057957332E-4</v>
          </cell>
          <cell r="G58">
            <v>0</v>
          </cell>
        </row>
        <row r="59">
          <cell r="B59">
            <v>28.619770011696517</v>
          </cell>
          <cell r="C59">
            <v>25.64538606773511</v>
          </cell>
          <cell r="D59">
            <v>28.16277616890785</v>
          </cell>
          <cell r="E59">
            <v>19.962573006946929</v>
          </cell>
          <cell r="F59">
            <v>13.365019486919406</v>
          </cell>
          <cell r="G59">
            <v>5.0192480063306801</v>
          </cell>
        </row>
        <row r="60">
          <cell r="B60">
            <v>0</v>
          </cell>
          <cell r="C60">
            <v>0</v>
          </cell>
          <cell r="D60">
            <v>5.1193722496859426E-3</v>
          </cell>
          <cell r="E60">
            <v>4.7983468419017447E-3</v>
          </cell>
          <cell r="F60">
            <v>7.1460450338776014E-3</v>
          </cell>
          <cell r="G60">
            <v>3.918631515327434E-3</v>
          </cell>
        </row>
        <row r="61">
          <cell r="B61">
            <v>2.3674017864760617</v>
          </cell>
          <cell r="C61">
            <v>2.307502919452987</v>
          </cell>
          <cell r="D61">
            <v>3.679510339617666E-3</v>
          </cell>
          <cell r="E61">
            <v>1.9803940493044985E-4</v>
          </cell>
          <cell r="F61">
            <v>3.1008102732792619E-4</v>
          </cell>
          <cell r="G61">
            <v>9.0955875367354773E-5</v>
          </cell>
        </row>
        <row r="62">
          <cell r="B62">
            <v>5.1850549765399796</v>
          </cell>
          <cell r="C62">
            <v>5.5675589105060261</v>
          </cell>
          <cell r="D62">
            <v>5.634307496899071</v>
          </cell>
          <cell r="E62">
            <v>8.6250289362687838</v>
          </cell>
          <cell r="F62">
            <v>9.484732358855327</v>
          </cell>
          <cell r="G62">
            <v>13.916096585903803</v>
          </cell>
        </row>
        <row r="63">
          <cell r="B63">
            <v>6.582272639635268</v>
          </cell>
          <cell r="C63">
            <v>7.0678500097876711</v>
          </cell>
          <cell r="D63">
            <v>6.7951545092366317</v>
          </cell>
          <cell r="E63">
            <v>7.8447853412440418</v>
          </cell>
          <cell r="F63">
            <v>9.7901906102815452</v>
          </cell>
          <cell r="G63">
            <v>12.176892377067011</v>
          </cell>
        </row>
        <row r="64">
          <cell r="B64">
            <v>5.3111193959180039</v>
          </cell>
          <cell r="C64">
            <v>6.2669392958979833</v>
          </cell>
          <cell r="D64">
            <v>5.7596659254250486</v>
          </cell>
          <cell r="E64">
            <v>7.5462174427756734</v>
          </cell>
          <cell r="F64">
            <v>7.2536306680629279</v>
          </cell>
          <cell r="G64">
            <v>6.2920721082559519</v>
          </cell>
        </row>
        <row r="65">
          <cell r="B65">
            <v>0.46151981613412663</v>
          </cell>
          <cell r="C65">
            <v>0.54457616618236981</v>
          </cell>
          <cell r="D65">
            <v>0.54457947439123788</v>
          </cell>
          <cell r="E65">
            <v>0.54458434241717368</v>
          </cell>
          <cell r="F65">
            <v>0.54460142702826431</v>
          </cell>
          <cell r="G65">
            <v>0.54463389373569338</v>
          </cell>
        </row>
        <row r="66">
          <cell r="B66">
            <v>4.1173669064313385</v>
          </cell>
          <cell r="C66">
            <v>4.2663155146651688</v>
          </cell>
          <cell r="D66">
            <v>2.9611629277159457</v>
          </cell>
          <cell r="E66">
            <v>2.9280927394688998</v>
          </cell>
          <cell r="F66">
            <v>2.8804069473656195</v>
          </cell>
          <cell r="G66">
            <v>1.9578967445755849E-4</v>
          </cell>
        </row>
        <row r="67">
          <cell r="B67">
            <v>6.762755789151853E-2</v>
          </cell>
          <cell r="C67">
            <v>8.5488346665263865E-2</v>
          </cell>
          <cell r="D67">
            <v>8.5495232431613111E-2</v>
          </cell>
          <cell r="E67">
            <v>8.549613278493412E-2</v>
          </cell>
          <cell r="F67">
            <v>8.5496476450450082E-2</v>
          </cell>
          <cell r="G67">
            <v>8.5496662121681888E-2</v>
          </cell>
        </row>
        <row r="68">
          <cell r="B68">
            <v>0.31051234781685116</v>
          </cell>
          <cell r="C68">
            <v>0.39251979741233889</v>
          </cell>
          <cell r="D68">
            <v>2.2476083015086101</v>
          </cell>
          <cell r="E68">
            <v>5.5695537459351083</v>
          </cell>
          <cell r="F68">
            <v>5.5695624946116578</v>
          </cell>
          <cell r="G68">
            <v>5.6400678032056497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1.2936277576715359E-3</v>
          </cell>
          <cell r="F69">
            <v>7.2051400092510391</v>
          </cell>
          <cell r="G69">
            <v>14.462288202079513</v>
          </cell>
        </row>
        <row r="70">
          <cell r="B70">
            <v>0</v>
          </cell>
          <cell r="C70">
            <v>3.9773299022295014</v>
          </cell>
          <cell r="D70">
            <v>3.9773337070029027</v>
          </cell>
          <cell r="E70">
            <v>3.9779053891176814</v>
          </cell>
          <cell r="F70">
            <v>5.8283632175234406</v>
          </cell>
          <cell r="G70">
            <v>6.1098495513108686</v>
          </cell>
        </row>
        <row r="71">
          <cell r="B71">
            <v>72.708194313500314</v>
          </cell>
          <cell r="C71">
            <v>74.034585599602153</v>
          </cell>
          <cell r="D71">
            <v>75.252380396211734</v>
          </cell>
          <cell r="E71">
            <v>76.741684899932736</v>
          </cell>
          <cell r="F71">
            <v>79.684197096349749</v>
          </cell>
          <cell r="G71">
            <v>83.495831300084035</v>
          </cell>
        </row>
      </sheetData>
      <sheetData sheetId="44">
        <row r="3">
          <cell r="B3">
            <v>56.994774574912441</v>
          </cell>
          <cell r="C3">
            <v>58.701896300446151</v>
          </cell>
          <cell r="D3">
            <v>61.319271510508813</v>
          </cell>
          <cell r="E3">
            <v>62.281577164667105</v>
          </cell>
          <cell r="F3">
            <v>63.379494714737369</v>
          </cell>
          <cell r="G3">
            <v>63.024045272836609</v>
          </cell>
        </row>
        <row r="6">
          <cell r="B6">
            <v>0</v>
          </cell>
          <cell r="C6">
            <v>6.9642218838303824</v>
          </cell>
          <cell r="D6">
            <v>6.9635535210091764</v>
          </cell>
          <cell r="E6">
            <v>9.8260972920877734</v>
          </cell>
          <cell r="F6">
            <v>17.647665372644802</v>
          </cell>
          <cell r="G6">
            <v>21.429150045209735</v>
          </cell>
        </row>
        <row r="11">
          <cell r="B11">
            <v>60.95000251508749</v>
          </cell>
          <cell r="C11">
            <v>60.127226773714199</v>
          </cell>
          <cell r="D11">
            <v>65.350177509908278</v>
          </cell>
          <cell r="E11">
            <v>65.879643866443814</v>
          </cell>
          <cell r="F11">
            <v>66.317628898113483</v>
          </cell>
          <cell r="G11">
            <v>66.02260375007225</v>
          </cell>
        </row>
        <row r="12">
          <cell r="B12">
            <v>30.256634904290866</v>
          </cell>
          <cell r="C12">
            <v>26.817998743397201</v>
          </cell>
          <cell r="D12">
            <v>25.872144570655461</v>
          </cell>
          <cell r="E12">
            <v>18.277005195749584</v>
          </cell>
          <cell r="F12">
            <v>5.9991880606235615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1.0209187829850185E-4</v>
          </cell>
          <cell r="E13">
            <v>1.5493436262527661E-4</v>
          </cell>
          <cell r="F13">
            <v>4.5455475472290757E-4</v>
          </cell>
          <cell r="G13">
            <v>0.87197303143740545</v>
          </cell>
        </row>
        <row r="14">
          <cell r="B14">
            <v>25.261528669701345</v>
          </cell>
          <cell r="C14">
            <v>22.534666356301468</v>
          </cell>
          <cell r="D14">
            <v>25.939316173048745</v>
          </cell>
          <cell r="E14">
            <v>25.79619516080087</v>
          </cell>
          <cell r="F14">
            <v>22.801006171732038</v>
          </cell>
          <cell r="G14">
            <v>14.695235036282291</v>
          </cell>
        </row>
        <row r="15">
          <cell r="B15">
            <v>0.28716152332895162</v>
          </cell>
          <cell r="C15">
            <v>4.2151156313523153</v>
          </cell>
          <cell r="D15">
            <v>3.0100191994713588E-3</v>
          </cell>
          <cell r="E15">
            <v>1.2309598288945254E-4</v>
          </cell>
          <cell r="F15">
            <v>1.7111354004044379E-4</v>
          </cell>
          <cell r="G15">
            <v>3.5447418953787625E-4</v>
          </cell>
        </row>
        <row r="16">
          <cell r="B16">
            <v>1.4022783331988189</v>
          </cell>
          <cell r="C16">
            <v>1.5372246334674264</v>
          </cell>
          <cell r="D16">
            <v>1.5555294348533133</v>
          </cell>
          <cell r="E16">
            <v>1.7215467256420027</v>
          </cell>
          <cell r="F16">
            <v>3.9440497875384981</v>
          </cell>
          <cell r="G16">
            <v>9.6353124074742524</v>
          </cell>
        </row>
        <row r="17">
          <cell r="B17">
            <v>7.7268869236206985</v>
          </cell>
          <cell r="C17">
            <v>8.3696951267774455</v>
          </cell>
          <cell r="D17">
            <v>8.7183779480281469</v>
          </cell>
          <cell r="E17">
            <v>11.83397146695037</v>
          </cell>
          <cell r="F17">
            <v>11.490272487439873</v>
          </cell>
          <cell r="G17">
            <v>10.333649959576878</v>
          </cell>
        </row>
        <row r="19">
          <cell r="B19">
            <v>0.62699335417326996</v>
          </cell>
          <cell r="C19">
            <v>0.68733127363266378</v>
          </cell>
          <cell r="D19">
            <v>0.68744665418083584</v>
          </cell>
          <cell r="E19">
            <v>0.70236464734631721</v>
          </cell>
          <cell r="F19">
            <v>4.3628460634456623</v>
          </cell>
          <cell r="G19">
            <v>4.3628470479415702</v>
          </cell>
        </row>
        <row r="20">
          <cell r="B20">
            <v>0</v>
          </cell>
          <cell r="C20">
            <v>0</v>
          </cell>
          <cell r="D20">
            <v>6.7734768445956793E-4</v>
          </cell>
          <cell r="E20">
            <v>3.9219081571311131E-4</v>
          </cell>
          <cell r="F20">
            <v>5.9798510081337464E-2</v>
          </cell>
          <cell r="G20">
            <v>5.5781961424433063E-2</v>
          </cell>
        </row>
        <row r="21">
          <cell r="B21">
            <v>2.9295793338842513</v>
          </cell>
          <cell r="C21">
            <v>3.1924491185082839</v>
          </cell>
          <cell r="D21">
            <v>3.3651705553826678</v>
          </cell>
          <cell r="E21">
            <v>3.6716889999876625</v>
          </cell>
          <cell r="F21">
            <v>4.35867279628751</v>
          </cell>
          <cell r="G21">
            <v>6.3970564302946036</v>
          </cell>
        </row>
        <row r="28">
          <cell r="B28">
            <v>3.9552279401750501</v>
          </cell>
          <cell r="C28">
            <v>1.4253304732680507</v>
          </cell>
          <cell r="D28">
            <v>4.0309059993994625</v>
          </cell>
          <cell r="E28">
            <v>3.5980667017767125</v>
          </cell>
          <cell r="F28">
            <v>2.9381341833761043</v>
          </cell>
          <cell r="G28">
            <v>2.9985584772356448</v>
          </cell>
        </row>
        <row r="47">
          <cell r="B47">
            <v>4.2612063038316386</v>
          </cell>
          <cell r="C47">
            <v>4.6176496178423392</v>
          </cell>
          <cell r="D47">
            <v>4.8275553080866596</v>
          </cell>
          <cell r="E47">
            <v>5.2010053963350638</v>
          </cell>
          <cell r="F47">
            <v>6.0299097193008455</v>
          </cell>
          <cell r="G47">
            <v>8.6799086816256299</v>
          </cell>
        </row>
        <row r="48">
          <cell r="B48">
            <v>24.843070325827068</v>
          </cell>
          <cell r="C48">
            <v>22.063283668187076</v>
          </cell>
          <cell r="D48">
            <v>21.348307783508169</v>
          </cell>
          <cell r="E48">
            <v>15.155565949474209</v>
          </cell>
          <cell r="F48">
            <v>5.0247006903793086</v>
          </cell>
          <cell r="G48">
            <v>0.73027741382882616</v>
          </cell>
        </row>
        <row r="49">
          <cell r="B49">
            <v>24.189717310422335</v>
          </cell>
          <cell r="C49">
            <v>25.326921243629688</v>
          </cell>
          <cell r="D49">
            <v>24.562563047981278</v>
          </cell>
          <cell r="E49">
            <v>24.423907838221798</v>
          </cell>
          <cell r="F49">
            <v>21.64126668865001</v>
          </cell>
          <cell r="G49">
            <v>13.964679886320257</v>
          </cell>
        </row>
        <row r="50">
          <cell r="B50">
            <v>0</v>
          </cell>
          <cell r="C50">
            <v>0</v>
          </cell>
          <cell r="D50">
            <v>1.0320147939693108E-3</v>
          </cell>
          <cell r="E50">
            <v>7.6710505032358885E-4</v>
          </cell>
          <cell r="F50">
            <v>6.9604119583674094E-3</v>
          </cell>
          <cell r="G50">
            <v>2.3766218286280817E-3</v>
          </cell>
        </row>
        <row r="51">
          <cell r="B51">
            <v>2.0957162917784404</v>
          </cell>
          <cell r="C51">
            <v>2.2700610506238457</v>
          </cell>
          <cell r="D51">
            <v>2.2708385404500002</v>
          </cell>
          <cell r="E51">
            <v>4.078823198808915</v>
          </cell>
          <cell r="F51">
            <v>3.7385530795505213</v>
          </cell>
          <cell r="G51">
            <v>1.8250428389146867</v>
          </cell>
        </row>
        <row r="52">
          <cell r="B52">
            <v>5.5539017626060545</v>
          </cell>
          <cell r="C52">
            <v>6.0159371248858236</v>
          </cell>
          <cell r="D52">
            <v>6.3603556280978673</v>
          </cell>
          <cell r="E52">
            <v>7.6368085534719414</v>
          </cell>
          <cell r="F52">
            <v>7.6368166830149464</v>
          </cell>
          <cell r="G52">
            <v>8.4052706210664354</v>
          </cell>
        </row>
        <row r="53">
          <cell r="B53">
            <v>6.1735460457764981</v>
          </cell>
          <cell r="C53">
            <v>7.1865770388510244</v>
          </cell>
          <cell r="D53">
            <v>6.2034254555333677</v>
          </cell>
          <cell r="E53">
            <v>5.126511551668071</v>
          </cell>
          <cell r="F53">
            <v>2.2026288700892653</v>
          </cell>
          <cell r="G53">
            <v>0.38457733885835643</v>
          </cell>
        </row>
        <row r="54">
          <cell r="B54">
            <v>1.8770714839823803</v>
          </cell>
          <cell r="C54">
            <v>2.160083427280397</v>
          </cell>
          <cell r="D54">
            <v>2.1218002395647386</v>
          </cell>
          <cell r="E54">
            <v>2.2235274311043129</v>
          </cell>
          <cell r="F54">
            <v>2.2087181355092791</v>
          </cell>
          <cell r="G54">
            <v>2.2268630266164013</v>
          </cell>
        </row>
        <row r="55">
          <cell r="B55">
            <v>0.62699335417326996</v>
          </cell>
          <cell r="C55">
            <v>0.68733127363266378</v>
          </cell>
          <cell r="D55">
            <v>0.68744665418083584</v>
          </cell>
          <cell r="E55">
            <v>0.70236464734631721</v>
          </cell>
          <cell r="F55">
            <v>4.3628460634456623</v>
          </cell>
          <cell r="G55">
            <v>4.3628470479415702</v>
          </cell>
        </row>
        <row r="56">
          <cell r="B56">
            <v>1.223067162216009</v>
          </cell>
          <cell r="C56">
            <v>1.3407673253102901</v>
          </cell>
          <cell r="D56">
            <v>1.3567327730790593</v>
          </cell>
          <cell r="E56">
            <v>1.501533054104955</v>
          </cell>
          <cell r="F56">
            <v>3.4400002246910781</v>
          </cell>
          <cell r="G56">
            <v>8.4039194817990452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2.8112984602040827E-4</v>
          </cell>
          <cell r="F57">
            <v>6.4874788685733266E-4</v>
          </cell>
          <cell r="G57">
            <v>1.0572345011385942E-3</v>
          </cell>
        </row>
        <row r="58">
          <cell r="B58">
            <v>0</v>
          </cell>
          <cell r="C58">
            <v>6.9642218838303824</v>
          </cell>
          <cell r="D58">
            <v>6.9635535210091764</v>
          </cell>
          <cell r="E58">
            <v>9.8260972920877734</v>
          </cell>
          <cell r="F58">
            <v>17.647665372644802</v>
          </cell>
          <cell r="G58">
            <v>21.429150045209735</v>
          </cell>
        </row>
        <row r="59">
          <cell r="B59">
            <v>73.238325925946427</v>
          </cell>
          <cell r="C59">
            <v>78.632952580223133</v>
          </cell>
          <cell r="D59">
            <v>79.062970568595603</v>
          </cell>
          <cell r="E59">
            <v>77.79042543736611</v>
          </cell>
          <cell r="F59">
            <v>75.124926494634764</v>
          </cell>
          <cell r="G59">
            <v>71.094623621478163</v>
          </cell>
        </row>
      </sheetData>
      <sheetData sheetId="45">
        <row r="3">
          <cell r="B3">
            <v>44.576907287299655</v>
          </cell>
          <cell r="C3">
            <v>44.827339884344141</v>
          </cell>
          <cell r="D3">
            <v>44.633492412317821</v>
          </cell>
          <cell r="E3">
            <v>44.838274170932536</v>
          </cell>
          <cell r="F3">
            <v>45.051868113417164</v>
          </cell>
          <cell r="G3">
            <v>44.932089743881782</v>
          </cell>
        </row>
        <row r="10">
          <cell r="B10">
            <v>3.4508539514976713</v>
          </cell>
          <cell r="C10">
            <v>8.5222845965643046</v>
          </cell>
          <cell r="D10">
            <v>8.8040426540476489</v>
          </cell>
          <cell r="E10">
            <v>11.008379812866767</v>
          </cell>
          <cell r="F10">
            <v>27.51545095260937</v>
          </cell>
          <cell r="G10">
            <v>31.456248964495259</v>
          </cell>
        </row>
        <row r="15">
          <cell r="B15">
            <v>69.470009419989481</v>
          </cell>
          <cell r="C15">
            <v>69.673904384350109</v>
          </cell>
          <cell r="D15">
            <v>73.216214024584033</v>
          </cell>
          <cell r="E15">
            <v>67.299407376372415</v>
          </cell>
          <cell r="F15">
            <v>62.968194149675163</v>
          </cell>
          <cell r="G15">
            <v>70.450122762227224</v>
          </cell>
        </row>
        <row r="16">
          <cell r="B16">
            <v>60.231821361856291</v>
          </cell>
          <cell r="C16">
            <v>51.320005598328549</v>
          </cell>
          <cell r="D16">
            <v>43.465537161595954</v>
          </cell>
          <cell r="E16">
            <v>41.875411595953473</v>
          </cell>
          <cell r="F16">
            <v>25.349542915795077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1.0185964058407361E-4</v>
          </cell>
          <cell r="E17">
            <v>1.5085053740802141E-4</v>
          </cell>
          <cell r="F17">
            <v>4.4948199722325829E-4</v>
          </cell>
          <cell r="G17">
            <v>1.0695549650429333E-3</v>
          </cell>
        </row>
        <row r="18">
          <cell r="B18">
            <v>46.691756877502051</v>
          </cell>
          <cell r="C18">
            <v>48.262187516553446</v>
          </cell>
          <cell r="D18">
            <v>47.689939382190751</v>
          </cell>
          <cell r="E18">
            <v>45.287451305896781</v>
          </cell>
          <cell r="F18">
            <v>38.260852273982408</v>
          </cell>
          <cell r="G18">
            <v>19.678642258888221</v>
          </cell>
        </row>
        <row r="19">
          <cell r="B19">
            <v>0.31016010408878025</v>
          </cell>
          <cell r="C19">
            <v>3.9838506749714309E-4</v>
          </cell>
          <cell r="D19">
            <v>3.9837524712729093E-4</v>
          </cell>
          <cell r="E19">
            <v>3.9183296749279584E-4</v>
          </cell>
          <cell r="F19">
            <v>3.8337261599391504E-4</v>
          </cell>
          <cell r="G19">
            <v>3.7737679567264725E-4</v>
          </cell>
        </row>
        <row r="20">
          <cell r="B20">
            <v>0.10000235202953738</v>
          </cell>
          <cell r="C20">
            <v>0.10000204162724592</v>
          </cell>
          <cell r="D20">
            <v>9.9660463205555427E-4</v>
          </cell>
          <cell r="E20">
            <v>4.9155403317551805E-4</v>
          </cell>
          <cell r="F20">
            <v>0</v>
          </cell>
          <cell r="G20">
            <v>0</v>
          </cell>
        </row>
        <row r="21">
          <cell r="B21">
            <v>5.6038077051698938</v>
          </cell>
          <cell r="C21">
            <v>9.6788777452876555</v>
          </cell>
          <cell r="D21">
            <v>9.7139753690582769</v>
          </cell>
          <cell r="E21">
            <v>10.425909912977088</v>
          </cell>
          <cell r="F21">
            <v>10.551977140528106</v>
          </cell>
          <cell r="G21">
            <v>10.557009837556537</v>
          </cell>
        </row>
        <row r="22">
          <cell r="B22">
            <v>16.991200023430792</v>
          </cell>
          <cell r="C22">
            <v>16.39114270104352</v>
          </cell>
          <cell r="D22">
            <v>14.776462778993418</v>
          </cell>
          <cell r="E22">
            <v>14.262347290116084</v>
          </cell>
          <cell r="F22">
            <v>13.959237384263137</v>
          </cell>
          <cell r="G22">
            <v>8.2975463808020873</v>
          </cell>
        </row>
        <row r="23">
          <cell r="B23">
            <v>2.5068244970084019</v>
          </cell>
          <cell r="C23">
            <v>2.9279869274558936</v>
          </cell>
          <cell r="D23">
            <v>2.9287207686905457</v>
          </cell>
          <cell r="E23">
            <v>2.9288321479826092</v>
          </cell>
          <cell r="F23">
            <v>5.4710064828337437</v>
          </cell>
          <cell r="G23">
            <v>5.4709038199032847</v>
          </cell>
        </row>
        <row r="24">
          <cell r="B24">
            <v>0</v>
          </cell>
          <cell r="C24">
            <v>0</v>
          </cell>
          <cell r="D24">
            <v>8.3122110914452777E-4</v>
          </cell>
          <cell r="E24">
            <v>1.1653371839186217E-4</v>
          </cell>
          <cell r="F24">
            <v>8.8158449866303557E-2</v>
          </cell>
          <cell r="G24">
            <v>7.4535115564931559E-2</v>
          </cell>
        </row>
        <row r="25">
          <cell r="B25">
            <v>15.194969916317046</v>
          </cell>
          <cell r="C25">
            <v>18.073764019705475</v>
          </cell>
          <cell r="D25">
            <v>23.2165233669438</v>
          </cell>
          <cell r="E25">
            <v>28.902540874130707</v>
          </cell>
          <cell r="F25">
            <v>35.820484233076954</v>
          </cell>
          <cell r="G25">
            <v>65.691773163934215</v>
          </cell>
        </row>
        <row r="26">
          <cell r="B26">
            <v>217.10055225739231</v>
          </cell>
          <cell r="C26">
            <v>216.42826931941937</v>
          </cell>
          <cell r="D26">
            <v>215.00970091268567</v>
          </cell>
          <cell r="E26">
            <v>210.98305127468564</v>
          </cell>
          <cell r="F26">
            <v>192.47028588463411</v>
          </cell>
          <cell r="G26">
            <v>180.2219802706372</v>
          </cell>
        </row>
        <row r="102">
          <cell r="B102">
            <v>8.9080020039491821</v>
          </cell>
          <cell r="C102">
            <v>7.3936804614926093</v>
          </cell>
          <cell r="D102">
            <v>8.8067613230988044</v>
          </cell>
          <cell r="E102">
            <v>4.7419032402191554</v>
          </cell>
          <cell r="F102">
            <v>1.6319118173589295</v>
          </cell>
          <cell r="G102">
            <v>0.62190213976742192</v>
          </cell>
        </row>
        <row r="104">
          <cell r="B104">
            <v>19.060329281464135</v>
          </cell>
          <cell r="C104">
            <v>22.703172950569197</v>
          </cell>
          <cell r="D104">
            <v>24.798016884279214</v>
          </cell>
          <cell r="E104">
            <v>27.888926933834345</v>
          </cell>
          <cell r="F104">
            <v>34.050902868774692</v>
          </cell>
          <cell r="G104">
            <v>71.036204104678092</v>
          </cell>
        </row>
        <row r="105">
          <cell r="B105">
            <v>45.124389182606521</v>
          </cell>
          <cell r="C105">
            <v>38.450453436111374</v>
          </cell>
          <cell r="D105">
            <v>38.933362020202651</v>
          </cell>
          <cell r="E105">
            <v>37.512790160090404</v>
          </cell>
          <cell r="F105">
            <v>22.708941313539114</v>
          </cell>
          <cell r="G105">
            <v>8.5065183287776449E-4</v>
          </cell>
        </row>
        <row r="106">
          <cell r="B106">
            <v>36.56991750599056</v>
          </cell>
          <cell r="C106">
            <v>39.175454100775561</v>
          </cell>
          <cell r="D106">
            <v>37.328813847142911</v>
          </cell>
          <cell r="E106">
            <v>37.155755449561127</v>
          </cell>
          <cell r="F106">
            <v>31.569611718674096</v>
          </cell>
          <cell r="G106">
            <v>16.288933379355694</v>
          </cell>
        </row>
        <row r="107">
          <cell r="B107">
            <v>0</v>
          </cell>
          <cell r="C107">
            <v>0</v>
          </cell>
          <cell r="D107">
            <v>4.7945168100677026E-3</v>
          </cell>
          <cell r="E107">
            <v>5.0124850139201555E-3</v>
          </cell>
          <cell r="F107">
            <v>9.2920579038253542E-3</v>
          </cell>
          <cell r="G107">
            <v>4.3298021742881236E-3</v>
          </cell>
        </row>
        <row r="108">
          <cell r="B108">
            <v>7.2001693461266905E-2</v>
          </cell>
          <cell r="C108">
            <v>7.2001469971617105E-2</v>
          </cell>
          <cell r="D108">
            <v>7.1755533507999894E-4</v>
          </cell>
          <cell r="E108">
            <v>3.5391890388637286E-4</v>
          </cell>
          <cell r="F108">
            <v>0</v>
          </cell>
          <cell r="G108">
            <v>0</v>
          </cell>
        </row>
        <row r="109">
          <cell r="B109">
            <v>7.3428682774460172E-2</v>
          </cell>
          <cell r="C109">
            <v>1.2466146948459317E-2</v>
          </cell>
          <cell r="D109">
            <v>3.7656479215204187E-2</v>
          </cell>
          <cell r="E109">
            <v>0.52902145267110001</v>
          </cell>
          <cell r="F109">
            <v>1.07821913122395</v>
          </cell>
          <cell r="G109">
            <v>1.0782194831394998</v>
          </cell>
        </row>
        <row r="110">
          <cell r="B110">
            <v>3.7810041541148705</v>
          </cell>
          <cell r="C110">
            <v>7.6930120664212467</v>
          </cell>
          <cell r="D110">
            <v>7.8268789833157779</v>
          </cell>
          <cell r="E110">
            <v>7.9217741774160846</v>
          </cell>
          <cell r="F110">
            <v>7.4944289596357034</v>
          </cell>
          <cell r="G110">
            <v>7.4985599976595285</v>
          </cell>
        </row>
        <row r="111">
          <cell r="B111">
            <v>9.1310749975052943</v>
          </cell>
          <cell r="C111">
            <v>8.1825620540396962</v>
          </cell>
          <cell r="D111">
            <v>7.5131257103677997</v>
          </cell>
          <cell r="E111">
            <v>7.0591179711999335</v>
          </cell>
          <cell r="F111">
            <v>6.5277226100961006</v>
          </cell>
          <cell r="G111">
            <v>2.5915365649246729</v>
          </cell>
        </row>
        <row r="112">
          <cell r="B112">
            <v>2.6968862470254935</v>
          </cell>
          <cell r="C112">
            <v>3.1682241309444579</v>
          </cell>
          <cell r="D112">
            <v>3.1720088785626217</v>
          </cell>
          <cell r="E112">
            <v>3.3024117775072606</v>
          </cell>
          <cell r="F112">
            <v>3.7089404563298425</v>
          </cell>
          <cell r="G112">
            <v>3.8154166301659069</v>
          </cell>
        </row>
        <row r="113">
          <cell r="B113">
            <v>0.78533647234855097</v>
          </cell>
          <cell r="C113">
            <v>0.94126964318275208</v>
          </cell>
          <cell r="D113">
            <v>0.94199944761538468</v>
          </cell>
          <cell r="E113">
            <v>0.94210777146674429</v>
          </cell>
          <cell r="F113">
            <v>2.4072432024662511</v>
          </cell>
          <cell r="G113">
            <v>2.4071976545993086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129.65322417273799</v>
          </cell>
          <cell r="C116">
            <v>136.31458105702126</v>
          </cell>
          <cell r="D116">
            <v>138.16817829999314</v>
          </cell>
          <cell r="E116">
            <v>138.06755515075074</v>
          </cell>
          <cell r="F116">
            <v>138.70266508861187</v>
          </cell>
          <cell r="G116">
            <v>136.79939937279255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26.978286335212424</v>
          </cell>
          <cell r="C224">
            <v>26.144869894598994</v>
          </cell>
          <cell r="D224">
            <v>26.125785566065506</v>
          </cell>
          <cell r="E224">
            <v>26.211505331308615</v>
          </cell>
          <cell r="F224">
            <v>26.686334444970313</v>
          </cell>
          <cell r="G224">
            <v>26.316797551698823</v>
          </cell>
        </row>
        <row r="231">
          <cell r="B231">
            <v>15.552697942481513</v>
          </cell>
          <cell r="C231">
            <v>14.362390570079143</v>
          </cell>
          <cell r="D231">
            <v>15.70914359426386</v>
          </cell>
          <cell r="E231">
            <v>8.3658603962742966</v>
          </cell>
          <cell r="F231">
            <v>2.8790831544421449</v>
          </cell>
          <cell r="G231">
            <v>1.0971823165711556</v>
          </cell>
        </row>
        <row r="233">
          <cell r="B233">
            <v>22.300220317193968</v>
          </cell>
          <cell r="C233">
            <v>26.338630581567703</v>
          </cell>
          <cell r="D233">
            <v>33.843933805602134</v>
          </cell>
          <cell r="E233">
            <v>41.839183587514526</v>
          </cell>
          <cell r="F233">
            <v>50.473040571359448</v>
          </cell>
          <cell r="G233">
            <v>89.972663172669883</v>
          </cell>
        </row>
        <row r="234">
          <cell r="B234">
            <v>52.108846394341079</v>
          </cell>
          <cell r="C234">
            <v>44.451931013514987</v>
          </cell>
          <cell r="D234">
            <v>38.93708452881927</v>
          </cell>
          <cell r="E234">
            <v>37.513396575678769</v>
          </cell>
          <cell r="F234">
            <v>22.709301180060766</v>
          </cell>
          <cell r="G234">
            <v>9.4126937771951019E-4</v>
          </cell>
        </row>
        <row r="235">
          <cell r="B235">
            <v>42.950367737454307</v>
          </cell>
          <cell r="C235">
            <v>44.472504510613788</v>
          </cell>
          <cell r="D235">
            <v>43.708798876339465</v>
          </cell>
          <cell r="E235">
            <v>41.909407685642201</v>
          </cell>
          <cell r="F235">
            <v>35.608581003694269</v>
          </cell>
          <cell r="G235">
            <v>18.372915286949997</v>
          </cell>
        </row>
        <row r="236">
          <cell r="B236">
            <v>0</v>
          </cell>
          <cell r="C236">
            <v>0</v>
          </cell>
          <cell r="D236">
            <v>5.7578208566240238E-3</v>
          </cell>
          <cell r="E236">
            <v>6.1307661756363867E-3</v>
          </cell>
          <cell r="F236">
            <v>1.1854603018026759E-2</v>
          </cell>
          <cell r="G236">
            <v>5.2309108400334006E-3</v>
          </cell>
        </row>
        <row r="238">
          <cell r="B238">
            <v>9.8518883167576954E-2</v>
          </cell>
          <cell r="C238">
            <v>1.4833641300985596E-2</v>
          </cell>
          <cell r="D238">
            <v>4.4224607760744244E-2</v>
          </cell>
          <cell r="E238">
            <v>0.62129458517619585</v>
          </cell>
          <cell r="F238">
            <v>1.2662847117612199</v>
          </cell>
          <cell r="G238">
            <v>1.266279902649907</v>
          </cell>
        </row>
        <row r="239">
          <cell r="B239">
            <v>5.072953680233093</v>
          </cell>
          <cell r="C239">
            <v>9.1540218472677477</v>
          </cell>
          <cell r="D239">
            <v>9.1920609744151331</v>
          </cell>
          <cell r="E239">
            <v>9.3035081593886702</v>
          </cell>
          <cell r="F239">
            <v>8.8016253284195471</v>
          </cell>
          <cell r="G239">
            <v>8.8064405924134999</v>
          </cell>
        </row>
        <row r="240">
          <cell r="B240">
            <v>9.6515461844616919</v>
          </cell>
          <cell r="C240">
            <v>8.7798039887429198</v>
          </cell>
          <cell r="D240">
            <v>7.8185284701870845</v>
          </cell>
          <cell r="E240">
            <v>7.346061467975848</v>
          </cell>
          <cell r="F240">
            <v>6.7930662689509669</v>
          </cell>
          <cell r="G240">
            <v>2.6968821641381475</v>
          </cell>
        </row>
        <row r="241">
          <cell r="B241">
            <v>2.8666792266498606</v>
          </cell>
          <cell r="C241">
            <v>3.363061804541184</v>
          </cell>
          <cell r="D241">
            <v>3.3009502097410848</v>
          </cell>
          <cell r="E241">
            <v>3.436651378479934</v>
          </cell>
          <cell r="F241">
            <v>3.8597052764326834</v>
          </cell>
          <cell r="G241">
            <v>3.9705085244824874</v>
          </cell>
        </row>
        <row r="242">
          <cell r="B242">
            <v>2.5068244970084019</v>
          </cell>
          <cell r="C242">
            <v>2.9279869274558936</v>
          </cell>
          <cell r="D242">
            <v>2.9287207686905457</v>
          </cell>
          <cell r="E242">
            <v>2.9288321479826092</v>
          </cell>
          <cell r="F242">
            <v>5.4710064828337437</v>
          </cell>
          <cell r="G242">
            <v>5.4709038199032847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3.4508539514976713</v>
          </cell>
          <cell r="C244">
            <v>8.5222845965643046</v>
          </cell>
          <cell r="D244">
            <v>8.8040426540476489</v>
          </cell>
          <cell r="E244">
            <v>11.008379812866767</v>
          </cell>
          <cell r="F244">
            <v>27.51545095260937</v>
          </cell>
          <cell r="G244">
            <v>31.456248964495259</v>
          </cell>
        </row>
        <row r="245">
          <cell r="B245">
            <v>156.63151050795042</v>
          </cell>
          <cell r="C245">
            <v>162.45945095162025</v>
          </cell>
          <cell r="D245">
            <v>164.29396386605868</v>
          </cell>
          <cell r="E245">
            <v>164.27906048205935</v>
          </cell>
          <cell r="F245">
            <v>165.38899953358217</v>
          </cell>
          <cell r="G245">
            <v>163.11619692449136</v>
          </cell>
        </row>
      </sheetData>
      <sheetData sheetId="46">
        <row r="21">
          <cell r="B21">
            <v>78.374640360106497</v>
          </cell>
          <cell r="C21">
            <v>77.552267049877983</v>
          </cell>
          <cell r="D21">
            <v>72.502464380993715</v>
          </cell>
          <cell r="E21">
            <v>40.720190718812866</v>
          </cell>
          <cell r="F21">
            <v>5.6810618174448564</v>
          </cell>
          <cell r="G21">
            <v>0.79759316640548938</v>
          </cell>
        </row>
        <row r="22">
          <cell r="B22">
            <v>116.94272233287461</v>
          </cell>
          <cell r="C22">
            <v>108.77441969433285</v>
          </cell>
          <cell r="D22">
            <v>87.741478118066297</v>
          </cell>
          <cell r="E22">
            <v>60.756827735548477</v>
          </cell>
          <cell r="F22">
            <v>38.580620669135875</v>
          </cell>
          <cell r="G22">
            <v>8.6812624072870559</v>
          </cell>
        </row>
        <row r="24">
          <cell r="B24">
            <v>0.28521844818961262</v>
          </cell>
          <cell r="C24">
            <v>0.26946120011994329</v>
          </cell>
          <cell r="D24">
            <v>6.0194581910474385</v>
          </cell>
          <cell r="E24">
            <v>7.2465348084878256</v>
          </cell>
          <cell r="F24">
            <v>1.5495500162233282</v>
          </cell>
          <cell r="G24">
            <v>2.1832950433745824</v>
          </cell>
        </row>
        <row r="25">
          <cell r="B25">
            <v>4.538734591240976</v>
          </cell>
          <cell r="C25">
            <v>4.4911288416827047</v>
          </cell>
          <cell r="D25">
            <v>4.1987489171993619</v>
          </cell>
          <cell r="E25">
            <v>2.3583999995356253</v>
          </cell>
          <cell r="F25">
            <v>4.7960952594201824</v>
          </cell>
          <cell r="G25">
            <v>4.3834580612681284</v>
          </cell>
        </row>
        <row r="26">
          <cell r="B26">
            <v>2.9709350657097202</v>
          </cell>
          <cell r="C26">
            <v>2.9709334443317603</v>
          </cell>
          <cell r="D26">
            <v>2.9709306763297789</v>
          </cell>
          <cell r="E26">
            <v>2.9558866391463519</v>
          </cell>
          <cell r="F26">
            <v>3.3815396792962571</v>
          </cell>
          <cell r="G26">
            <v>15.388126930388697</v>
          </cell>
        </row>
        <row r="27">
          <cell r="B27">
            <v>2.304980671409099E-2</v>
          </cell>
          <cell r="C27">
            <v>4.8413425314335727E-2</v>
          </cell>
          <cell r="D27">
            <v>3.0572608890742743E-3</v>
          </cell>
          <cell r="E27">
            <v>1.8508418723031772E-4</v>
          </cell>
          <cell r="F27">
            <v>1.8173594692846601E-4</v>
          </cell>
          <cell r="G27">
            <v>2.9576650094563988E-4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1.9775258983152414E-2</v>
          </cell>
          <cell r="F32">
            <v>1.2317474363545406</v>
          </cell>
          <cell r="G32">
            <v>3.3138207908345114</v>
          </cell>
        </row>
      </sheetData>
      <sheetData sheetId="47">
        <row r="53">
          <cell r="B53">
            <v>2.5740061416036761</v>
          </cell>
          <cell r="C53">
            <v>2.5357928258176847</v>
          </cell>
          <cell r="D53">
            <v>2.4250578095597604</v>
          </cell>
          <cell r="E53">
            <v>2.271795699562738</v>
          </cell>
          <cell r="F53">
            <v>2.2944876217746879</v>
          </cell>
          <cell r="G53">
            <v>2.3174044206028253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6.4916620502969451</v>
          </cell>
          <cell r="C55">
            <v>5.98876984247282</v>
          </cell>
          <cell r="D55">
            <v>5.5614073552573631</v>
          </cell>
          <cell r="E55">
            <v>4.8919606616760376</v>
          </cell>
          <cell r="F55">
            <v>4.0212326581500557</v>
          </cell>
          <cell r="G55">
            <v>3.158270797455391</v>
          </cell>
        </row>
        <row r="56">
          <cell r="B56">
            <v>3.7898665088914401</v>
          </cell>
          <cell r="C56">
            <v>3.3679420692198501</v>
          </cell>
          <cell r="D56">
            <v>3.48634099445264</v>
          </cell>
          <cell r="E56">
            <v>3.1507410504481603</v>
          </cell>
          <cell r="F56">
            <v>2.0430247078347148</v>
          </cell>
          <cell r="G56">
            <v>0.83184737300975997</v>
          </cell>
        </row>
        <row r="57">
          <cell r="B57">
            <v>7.174766964735209</v>
          </cell>
          <cell r="C57">
            <v>6.5876343719817259</v>
          </cell>
          <cell r="D57">
            <v>5.9601788708309522</v>
          </cell>
          <cell r="E57">
            <v>5.7499807210171348</v>
          </cell>
          <cell r="F57">
            <v>4.1671088411360593</v>
          </cell>
          <cell r="G57">
            <v>1.2144165488277798</v>
          </cell>
        </row>
        <row r="58">
          <cell r="B58">
            <v>14.54925500225656</v>
          </cell>
          <cell r="C58">
            <v>14.01835568739911</v>
          </cell>
          <cell r="D58">
            <v>12.433049647403113</v>
          </cell>
          <cell r="E58">
            <v>8.1672152632411503</v>
          </cell>
          <cell r="F58">
            <v>3.5396709020692532</v>
          </cell>
          <cell r="G58">
            <v>0.82910065009286871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-1.6518229616715348</v>
          </cell>
          <cell r="G59">
            <v>-4.9187278637200951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-0.44675778437994623</v>
          </cell>
          <cell r="G60">
            <v>-3.4322415405947346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-9.404740181831277E-5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-2.00857660630047E-5</v>
          </cell>
          <cell r="G62">
            <v>-2.1551114730343797E-5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-2.6407545728023216E-6</v>
          </cell>
          <cell r="G63">
            <v>-1.105710816760249E-5</v>
          </cell>
        </row>
        <row r="77">
          <cell r="B77">
            <v>0.83333324592614111</v>
          </cell>
          <cell r="C77">
            <v>1.9047618931541848</v>
          </cell>
        </row>
        <row r="78">
          <cell r="B78">
            <v>0.27645423336774316</v>
          </cell>
          <cell r="C78">
            <v>0.70557921344977392</v>
          </cell>
        </row>
        <row r="79">
          <cell r="B79">
            <v>0.98874951247697573</v>
          </cell>
          <cell r="C79">
            <v>5.7406966376447253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STEM_to_Premise_AGS_1118</v>
      </c>
      <c r="C2" s="2" t="s">
        <v>7</v>
      </c>
      <c r="D2" s="2" t="s">
        <v>15</v>
      </c>
      <c r="E2" s="2" t="s">
        <v>8</v>
      </c>
      <c r="F2" s="3">
        <f>F3+F8+F11+F12+F16+F17+F18+F19</f>
        <v>299.34496169828998</v>
      </c>
      <c r="G2" s="3">
        <f t="shared" ref="G2:K2" si="0">G3+G8+G11+G12+G16+G17+G18+G19</f>
        <v>292.8494149607987</v>
      </c>
      <c r="H2" s="3">
        <f t="shared" si="0"/>
        <v>337.09878200107607</v>
      </c>
      <c r="I2" s="3">
        <f t="shared" si="0"/>
        <v>364.27279262398332</v>
      </c>
      <c r="J2" s="3">
        <f t="shared" si="0"/>
        <v>425.62480053467749</v>
      </c>
      <c r="K2" s="3">
        <f t="shared" si="0"/>
        <v>568.17799323672466</v>
      </c>
    </row>
    <row r="3" spans="1:13" x14ac:dyDescent="0.3">
      <c r="A3" s="5" t="str">
        <f>A2</f>
        <v>STEM</v>
      </c>
      <c r="B3" s="5" t="str">
        <f t="shared" ref="B3" ca="1" si="1">B2</f>
        <v>STEM_to_Premise_AGS_1118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44.770003814791295</v>
      </c>
      <c r="G3" s="1">
        <f t="shared" ref="G3:K3" si="3">SUM(G4:G7)</f>
        <v>46.941309271815598</v>
      </c>
      <c r="H3" s="1">
        <f t="shared" si="3"/>
        <v>46.941312413252319</v>
      </c>
      <c r="I3" s="1">
        <f t="shared" si="3"/>
        <v>47.788447433086084</v>
      </c>
      <c r="J3" s="1">
        <f t="shared" si="3"/>
        <v>47.84523746687168</v>
      </c>
      <c r="K3" s="1">
        <f t="shared" si="3"/>
        <v>63.755694971186145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STEM_to_Premise_AGS_1118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10.182340323990868</v>
      </c>
      <c r="G4" s="1" cm="1">
        <f t="array" ref="G4">SUMPRODUCT(("RNWWOD1"=[1]OUT_PrimaryEnergyCons!$A$1:$A$1000)*1,[1]OUT_PrimaryEnergyCons!E$1:E$1000)</f>
        <v>11.152951424964833</v>
      </c>
      <c r="H4" s="1" cm="1">
        <f t="array" ref="H4">SUMPRODUCT(("RNWWOD1"=[1]OUT_PrimaryEnergyCons!$A$1:$A$1000)*1,[1]OUT_PrimaryEnergyCons!F$1:F$1000)</f>
        <v>12.608868037671241</v>
      </c>
      <c r="I4" s="1" cm="1">
        <f t="array" ref="I4">SUMPRODUCT(("RNWWOD1"=[1]OUT_PrimaryEnergyCons!$A$1:$A$1000)*1,[1]OUT_PrimaryEnergyCons!G$1:G$1000)</f>
        <v>15.035396075292663</v>
      </c>
      <c r="J4" s="1" cm="1">
        <f t="array" ref="J4">SUMPRODUCT(("RNWWOD1"=[1]OUT_PrimaryEnergyCons!$A$1:$A$1000)*1,[1]OUT_PrimaryEnergyCons!H$1:H$1000)</f>
        <v>17.461925491401928</v>
      </c>
      <c r="K4" s="1" cm="1">
        <f t="array" ref="K4">SUMPRODUCT(("RNWWOD1"=[1]OUT_PrimaryEnergyCons!$A$1:$A$1000)*1,[1]OUT_PrimaryEnergyCons!I$1:I$1000)</f>
        <v>17.461930841709496</v>
      </c>
    </row>
    <row r="5" spans="1:13" x14ac:dyDescent="0.3">
      <c r="A5" s="5" t="str">
        <f t="shared" si="4"/>
        <v>STEM</v>
      </c>
      <c r="B5" s="5" t="str">
        <f t="shared" ca="1" si="5"/>
        <v>STEM_to_Premise_AGS_1118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7.4592171487382322</v>
      </c>
      <c r="G5" s="1" cm="1">
        <f t="array" ref="G5">SUMPRODUCT(("RNWWOD2"=[1]OUT_PrimaryEnergyCons!$A$1:$A$1000)*1,[1]OUT_PrimaryEnergyCons!E$1:E$1000)</f>
        <v>8.0030410167973614</v>
      </c>
      <c r="H5" s="1" cm="1">
        <f t="array" ref="H5">SUMPRODUCT(("RNWWOD2"=[1]OUT_PrimaryEnergyCons!$A$1:$A$1000)*1,[1]OUT_PrimaryEnergyCons!F$1:F$1000)</f>
        <v>8.8187768183320543</v>
      </c>
      <c r="I5" s="1" cm="1">
        <f t="array" ref="I5">SUMPRODUCT(("RNWWOD2"=[1]OUT_PrimaryEnergyCons!$A$1:$A$1000)*1,[1]OUT_PrimaryEnergyCons!G$1:G$1000)</f>
        <v>10.178336843719151</v>
      </c>
      <c r="J5" s="1" cm="1">
        <f t="array" ref="J5">SUMPRODUCT(("RNWWOD2"=[1]OUT_PrimaryEnergyCons!$A$1:$A$1000)*1,[1]OUT_PrimaryEnergyCons!H$1:H$1000)</f>
        <v>10.230791215497312</v>
      </c>
      <c r="K5" s="1" cm="1">
        <f t="array" ref="K5">SUMPRODUCT(("RNWWOD2"=[1]OUT_PrimaryEnergyCons!$A$1:$A$1000)*1,[1]OUT_PrimaryEnergyCons!I$1:I$1000)</f>
        <v>7.6165826033977613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STEM_to_Premise_AGS_1118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2.6225289837471659</v>
      </c>
      <c r="G6" s="1" cm="1">
        <f t="array" ref="G6">SUMPRODUCT(("RNWWOD3"=[1]OUT_PrimaryEnergyCons!$A$1:$A$1000)*1,[1]OUT_PrimaryEnergyCons!E$1:E$1000)</f>
        <v>3.2650049756825408</v>
      </c>
      <c r="H6" s="1" cm="1">
        <f t="array" ref="H6">SUMPRODUCT(("RNWWOD3"=[1]OUT_PrimaryEnergyCons!$A$1:$A$1000)*1,[1]OUT_PrimaryEnergyCons!F$1:F$1000)</f>
        <v>4.2287193665514708</v>
      </c>
      <c r="I6" s="1" cm="1">
        <f t="array" ref="I6">SUMPRODUCT(("RNWWOD3"=[1]OUT_PrimaryEnergyCons!$A$1:$A$1000)*1,[1]OUT_PrimaryEnergyCons!G$1:G$1000)</f>
        <v>5.834910394220044</v>
      </c>
      <c r="J6" s="1" cm="1">
        <f t="array" ref="J6">SUMPRODUCT(("RNWWOD3"=[1]OUT_PrimaryEnergyCons!$A$1:$A$1000)*1,[1]OUT_PrimaryEnergyCons!H$1:H$1000)</f>
        <v>6.380626385239669</v>
      </c>
      <c r="K6" s="1" cm="1">
        <f t="array" ref="K6">SUMPRODUCT(("RNWWOD3"=[1]OUT_PrimaryEnergyCons!$A$1:$A$1000)*1,[1]OUT_PrimaryEnergyCons!I$1:I$1000)</f>
        <v>4.2596800805295141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STEM_to_Premise_AGS_1118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24.505917358315031</v>
      </c>
      <c r="G7" s="1" cm="1">
        <f t="array" ref="G7">SUMPRODUCT(("RNWWOD4"=[1]OUT_PrimaryEnergyCons!$A$1:$A$1000)*1+("RNWWOD5"=[1]OUT_PrimaryEnergyCons!$A$1:$A$1000)*1,[1]OUT_PrimaryEnergyCons!E$1:E$1000)</f>
        <v>24.520311854370867</v>
      </c>
      <c r="H7" s="1" cm="1">
        <f t="array" ref="H7">SUMPRODUCT(("RNWWOD4"=[1]OUT_PrimaryEnergyCons!$A$1:$A$1000)*1+("RNWWOD5"=[1]OUT_PrimaryEnergyCons!$A$1:$A$1000)*1,[1]OUT_PrimaryEnergyCons!F$1:F$1000)</f>
        <v>21.284948190697556</v>
      </c>
      <c r="I7" s="1" cm="1">
        <f t="array" ref="I7">SUMPRODUCT(("RNWWOD4"=[1]OUT_PrimaryEnergyCons!$A$1:$A$1000)*1+("RNWWOD5"=[1]OUT_PrimaryEnergyCons!$A$1:$A$1000)*1,[1]OUT_PrimaryEnergyCons!G$1:G$1000)</f>
        <v>16.739804119854227</v>
      </c>
      <c r="J7" s="1" cm="1">
        <f t="array" ref="J7">SUMPRODUCT(("RNWWOD4"=[1]OUT_PrimaryEnergyCons!$A$1:$A$1000)*1+("RNWWOD5"=[1]OUT_PrimaryEnergyCons!$A$1:$A$1000)*1,[1]OUT_PrimaryEnergyCons!H$1:H$1000)</f>
        <v>13.771894374732769</v>
      </c>
      <c r="K7" s="1" cm="1">
        <f t="array" ref="K7">SUMPRODUCT(("RNWWOD4"=[1]OUT_PrimaryEnergyCons!$A$1:$A$1000)*1+("RNWWOD5"=[1]OUT_PrimaryEnergyCons!$A$1:$A$1000)*1,[1]OUT_PrimaryEnergyCons!I$1:I$1000)</f>
        <v>34.417501445549377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STEM_to_Premise_AGS_1118</v>
      </c>
      <c r="C8" s="5" t="str">
        <f t="shared" si="6"/>
        <v>CH</v>
      </c>
      <c r="D8" t="s">
        <v>772</v>
      </c>
      <c r="E8" t="s">
        <v>8</v>
      </c>
      <c r="F8" s="1">
        <f>SUM(F9:F10)</f>
        <v>69.392918385577502</v>
      </c>
      <c r="G8" s="1">
        <f t="shared" ref="G8:K8" si="7">SUM(G9:G10)</f>
        <v>69.663490893379162</v>
      </c>
      <c r="H8" s="1">
        <f t="shared" si="7"/>
        <v>69.270578677966455</v>
      </c>
      <c r="I8" s="1">
        <f t="shared" si="7"/>
        <v>68.82107075921428</v>
      </c>
      <c r="J8" s="1">
        <f t="shared" si="7"/>
        <v>68.940589684380342</v>
      </c>
      <c r="K8" s="1">
        <f t="shared" si="7"/>
        <v>69.384314701835294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STEM_to_Premise_AGS_1118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35.611793963979906</v>
      </c>
      <c r="G9" s="1" cm="1">
        <f t="array" ref="G9">SUMPRODUCT(("RNNWWST1"=[1]OUT_PrimaryEnergyCons!$A$1:$A$1000)*1,[1]OUT_PrimaryEnergyCons!E$1:E$1000)</f>
        <v>35.882386196605104</v>
      </c>
      <c r="H9" s="1" cm="1">
        <f t="array" ref="H9">SUMPRODUCT(("RNNWWST1"=[1]OUT_PrimaryEnergyCons!$A$1:$A$1000)*1,[1]OUT_PrimaryEnergyCons!F$1:F$1000)</f>
        <v>35.489475061494652</v>
      </c>
      <c r="I9" s="1" cm="1">
        <f t="array" ref="I9">SUMPRODUCT(("RNNWWST1"=[1]OUT_PrimaryEnergyCons!$A$1:$A$1000)*1,[1]OUT_PrimaryEnergyCons!G$1:G$1000)</f>
        <v>35.039966355552785</v>
      </c>
      <c r="J9" s="1" cm="1">
        <f t="array" ref="J9">SUMPRODUCT(("RNNWWST1"=[1]OUT_PrimaryEnergyCons!$A$1:$A$1000)*1,[1]OUT_PrimaryEnergyCons!H$1:H$1000)</f>
        <v>35.159464030548705</v>
      </c>
      <c r="K9" s="1" cm="1">
        <f t="array" ref="K9">SUMPRODUCT(("RNNWWST1"=[1]OUT_PrimaryEnergyCons!$A$1:$A$1000)*1,[1]OUT_PrimaryEnergyCons!I$1:I$1000)</f>
        <v>35.603180818431888</v>
      </c>
    </row>
    <row r="10" spans="1:13" x14ac:dyDescent="0.3">
      <c r="A10" s="5" t="str">
        <f t="shared" si="4"/>
        <v>STEM</v>
      </c>
      <c r="B10" s="5" t="str">
        <f t="shared" ca="1" si="5"/>
        <v>STEM_to_Premise_AGS_1118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33.781124421597603</v>
      </c>
      <c r="G10" s="1" cm="1">
        <f t="array" ref="G10">SUMPRODUCT(("RNWWST1"=[1]OUT_PrimaryEnergyCons!$A$1:$A$1000)*1,[1]OUT_PrimaryEnergyCons!E$1:E$1000)</f>
        <v>33.781104696774065</v>
      </c>
      <c r="H10" s="1" cm="1">
        <f t="array" ref="H10">SUMPRODUCT(("RNWWST1"=[1]OUT_PrimaryEnergyCons!$A$1:$A$1000)*1,[1]OUT_PrimaryEnergyCons!F$1:F$1000)</f>
        <v>33.781103616471803</v>
      </c>
      <c r="I10" s="1" cm="1">
        <f t="array" ref="I10">SUMPRODUCT(("RNWWST1"=[1]OUT_PrimaryEnergyCons!$A$1:$A$1000)*1,[1]OUT_PrimaryEnergyCons!G$1:G$1000)</f>
        <v>33.781104403661502</v>
      </c>
      <c r="J10" s="1" cm="1">
        <f t="array" ref="J10">SUMPRODUCT(("RNWWST1"=[1]OUT_PrimaryEnergyCons!$A$1:$A$1000)*1,[1]OUT_PrimaryEnergyCons!H$1:H$1000)</f>
        <v>33.781125653831644</v>
      </c>
      <c r="K10" s="1" cm="1">
        <f t="array" ref="K10">SUMPRODUCT(("RNWWST1"=[1]OUT_PrimaryEnergyCons!$A$1:$A$1000)*1,[1]OUT_PrimaryEnergyCons!I$1:I$1000)</f>
        <v>33.781133883403406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STEM_to_Premise_AGS_1118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3.7980851395560067</v>
      </c>
      <c r="G11" s="1" cm="1">
        <f t="array" ref="G11">SUMPRODUCT(("mnr"=[1]OUT_PrimaryEnergyCons!$C$1:$C$1000)*1,[1]OUT_PrimaryEnergyCons!E$1:E$1000)</f>
        <v>11.354512281786851</v>
      </c>
      <c r="H11" s="1" cm="1">
        <f t="array" ref="H11">SUMPRODUCT(("mnr"=[1]OUT_PrimaryEnergyCons!$C$1:$C$1000)*1,[1]OUT_PrimaryEnergyCons!F$1:F$1000)</f>
        <v>15.144467743693891</v>
      </c>
      <c r="I11" s="1" cm="1">
        <f t="array" ref="I11">SUMPRODUCT(("mnr"=[1]OUT_PrimaryEnergyCons!$C$1:$C$1000)*1,[1]OUT_PrimaryEnergyCons!G$1:G$1000)</f>
        <v>17.106652352870878</v>
      </c>
      <c r="J11" s="1" cm="1">
        <f t="array" ref="J11">SUMPRODUCT(("mnr"=[1]OUT_PrimaryEnergyCons!$C$1:$C$1000)*1,[1]OUT_PrimaryEnergyCons!H$1:H$1000)</f>
        <v>18.872372274107555</v>
      </c>
      <c r="K11" s="1" cm="1">
        <f t="array" ref="K11">SUMPRODUCT(("mnr"=[1]OUT_PrimaryEnergyCons!$C$1:$C$1000)*1,[1]OUT_PrimaryEnergyCons!I$1:I$1000)</f>
        <v>26.999998442606358</v>
      </c>
    </row>
    <row r="12" spans="1:13" x14ac:dyDescent="0.3">
      <c r="A12" s="5" t="str">
        <f t="shared" si="4"/>
        <v>STEM</v>
      </c>
      <c r="B12" s="5" t="str">
        <f t="shared" ca="1" si="5"/>
        <v>STEM_to_Premise_AGS_1118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149.43048710835009</v>
      </c>
      <c r="G12" s="1">
        <f t="shared" ref="G12:K12" si="8">SUM(G13:G15)</f>
        <v>125.60549014195061</v>
      </c>
      <c r="H12" s="1">
        <f t="shared" si="8"/>
        <v>143.05855314290895</v>
      </c>
      <c r="I12" s="1">
        <f t="shared" si="8"/>
        <v>150.47501697055242</v>
      </c>
      <c r="J12" s="1">
        <f t="shared" si="8"/>
        <v>151.67103831913428</v>
      </c>
      <c r="K12" s="1">
        <f t="shared" si="8"/>
        <v>152.16116160758523</v>
      </c>
    </row>
    <row r="13" spans="1:13" x14ac:dyDescent="0.3">
      <c r="A13" s="5" t="str">
        <f t="shared" si="4"/>
        <v>STEM</v>
      </c>
      <c r="B13" s="5" t="str">
        <f t="shared" ca="1" si="5"/>
        <v>STEM_to_Premise_AGS_1118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66.745681773383438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49.798804655068459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68.536689709783715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70.235445343509298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71.177845532550066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73.347515062965215</v>
      </c>
    </row>
    <row r="14" spans="1:13" x14ac:dyDescent="0.3">
      <c r="A14" s="5" t="str">
        <f t="shared" si="4"/>
        <v>STEM</v>
      </c>
      <c r="B14" s="5" t="str">
        <f t="shared" ca="1" si="5"/>
        <v>STEM_to_Premise_AGS_1118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66.632403551608633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55.764010022845369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65.548664230623118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64.463839390825299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64.135367037670107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61.96569871392667</v>
      </c>
    </row>
    <row r="15" spans="1:13" x14ac:dyDescent="0.3">
      <c r="A15" s="5" t="str">
        <f t="shared" si="4"/>
        <v>STEM</v>
      </c>
      <c r="B15" s="5" t="str">
        <f t="shared" ca="1" si="5"/>
        <v>STEM_to_Premise_AGS_1118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16.052401783358011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20.042675464036787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8.9731992025021157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15.775732236217827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16.35782574891412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16.847947830693364</v>
      </c>
    </row>
    <row r="16" spans="1:13" x14ac:dyDescent="0.3">
      <c r="A16" s="5" t="str">
        <f t="shared" si="4"/>
        <v>STEM</v>
      </c>
      <c r="B16" s="5" t="str">
        <f t="shared" ca="1" si="5"/>
        <v>STEM_to_Premise_AGS_1118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16.52336706611381</v>
      </c>
      <c r="H16" s="1" cm="1">
        <f t="array" ref="H16">SUMPRODUCT(ISNUMBER(SEARCH("SOL",[1]OUT_PrimaryEnergyCons!$C$1:$C$1000))*1,[1]OUT_PrimaryEnergyCons!F$1:F$1000)</f>
        <v>32.501675012591498</v>
      </c>
      <c r="I16" s="1" cm="1">
        <f t="array" ref="I16">SUMPRODUCT(ISNUMBER(SEARCH("SOL",[1]OUT_PrimaryEnergyCons!$C$1:$C$1000))*1,[1]OUT_PrimaryEnergyCons!G$1:G$1000)</f>
        <v>40.640801506770849</v>
      </c>
      <c r="J16" s="1" cm="1">
        <f t="array" ref="J16">SUMPRODUCT(ISNUMBER(SEARCH("SOL",[1]OUT_PrimaryEnergyCons!$C$1:$C$1000))*1,[1]OUT_PrimaryEnergyCons!H$1:H$1000)</f>
        <v>84.789032271944393</v>
      </c>
      <c r="K16" s="1" cm="1">
        <f t="array" ref="K16">SUMPRODUCT(ISNUMBER(SEARCH("SOL",[1]OUT_PrimaryEnergyCons!$C$1:$C$1000))*1,[1]OUT_PrimaryEnergyCons!I$1:I$1000)</f>
        <v>113.98808589143218</v>
      </c>
    </row>
    <row r="17" spans="1:18" x14ac:dyDescent="0.3">
      <c r="A17" s="5" t="str">
        <f t="shared" si="4"/>
        <v>STEM</v>
      </c>
      <c r="B17" s="5" t="str">
        <f t="shared" ca="1" si="5"/>
        <v>STEM_to_Premise_AGS_1118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0.52400893247410274</v>
      </c>
      <c r="G17" s="1" cm="1">
        <f t="array" ref="G17">SUMPRODUCT(ISNUMBER(SEARCH("wnd",[1]OUT_PrimaryEnergyCons!$C$1:$C$1000))*1,[1]OUT_PrimaryEnergyCons!E$1:E$1000)</f>
        <v>0.54530096989876098</v>
      </c>
      <c r="H17" s="1" cm="1">
        <f t="array" ref="H17">SUMPRODUCT(ISNUMBER(SEARCH("wnd",[1]OUT_PrimaryEnergyCons!$C$1:$C$1000))*1,[1]OUT_PrimaryEnergyCons!F$1:F$1000)</f>
        <v>1.9634199167952384</v>
      </c>
      <c r="I17" s="1" cm="1">
        <f t="array" ref="I17">SUMPRODUCT(ISNUMBER(SEARCH("wnd",[1]OUT_PrimaryEnergyCons!$C$1:$C$1000))*1,[1]OUT_PrimaryEnergyCons!G$1:G$1000)</f>
        <v>4.1991330594395766</v>
      </c>
      <c r="J17" s="1" cm="1">
        <f t="array" ref="J17">SUMPRODUCT(ISNUMBER(SEARCH("wnd",[1]OUT_PrimaryEnergyCons!$C$1:$C$1000))*1,[1]OUT_PrimaryEnergyCons!H$1:H$1000)</f>
        <v>9.50405382606478</v>
      </c>
      <c r="K17" s="1" cm="1">
        <f t="array" ref="K17">SUMPRODUCT(ISNUMBER(SEARCH("wnd",[1]OUT_PrimaryEnergyCons!$C$1:$C$1000))*1,[1]OUT_PrimaryEnergyCons!I$1:I$1000)</f>
        <v>15.481098615270911</v>
      </c>
    </row>
    <row r="18" spans="1:18" x14ac:dyDescent="0.3">
      <c r="A18" s="5" t="str">
        <f t="shared" si="4"/>
        <v>STEM</v>
      </c>
      <c r="B18" s="5" t="str">
        <f t="shared" ca="1" si="5"/>
        <v>STEM_to_Premise_AGS_1118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18.873012908467786</v>
      </c>
      <c r="G18" s="1">
        <f>[1]Overview!C$9-G19</f>
        <v>22.215944335853933</v>
      </c>
      <c r="H18" s="1">
        <f>[1]Overview!D$9-H19</f>
        <v>28.21877509386772</v>
      </c>
      <c r="I18" s="1">
        <f>[1]Overview!E$9-I19</f>
        <v>35.23265439478763</v>
      </c>
      <c r="J18" s="1">
        <f>[1]Overview!F$9-J19</f>
        <v>42.885154238674076</v>
      </c>
      <c r="K18" s="1">
        <f>[1]Overview!G$9-K19</f>
        <v>76.466639557493707</v>
      </c>
    </row>
    <row r="19" spans="1:18" x14ac:dyDescent="0.3">
      <c r="A19" s="5" t="str">
        <f t="shared" si="4"/>
        <v>STEM</v>
      </c>
      <c r="B19" s="5" t="str">
        <f t="shared" ca="1" si="5"/>
        <v>STEM_to_Premise_AGS_1118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9.0161472615949423E-3</v>
      </c>
      <c r="J19" s="1">
        <f>+[1]Overview!F$28</f>
        <v>1.1173224535003681</v>
      </c>
      <c r="K19" s="1">
        <f>+[1]Overview!G$28</f>
        <v>49.940999449314916</v>
      </c>
    </row>
    <row r="20" spans="1:18" x14ac:dyDescent="0.3">
      <c r="A20" s="9" t="str">
        <f t="shared" si="4"/>
        <v>STEM</v>
      </c>
      <c r="B20" s="9" t="str">
        <f t="shared" ca="1" si="5"/>
        <v>STEM_to_Premise_AGS_1118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779.70841122647084</v>
      </c>
      <c r="G20" s="3">
        <f t="shared" si="9"/>
        <v>703.12609216087083</v>
      </c>
      <c r="H20" s="3">
        <f t="shared" si="9"/>
        <v>617.0397871717023</v>
      </c>
      <c r="I20" s="3">
        <f t="shared" si="9"/>
        <v>524.14533510108083</v>
      </c>
      <c r="J20" s="3">
        <f t="shared" si="9"/>
        <v>309.75676168999229</v>
      </c>
      <c r="K20" s="3">
        <f t="shared" si="9"/>
        <v>103.40997889209774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STEM_to_Premise_AGS_1118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3.6600050384597083</v>
      </c>
      <c r="G21" s="1" cm="1">
        <f t="array" ref="G21">SUMPRODUCT(("COA"=[1]OUT_PrimaryEnergyCons!$C$4:$C$10000)*1,[1]OUT_PrimaryEnergyCons!E$4:E$10000)</f>
        <v>3.5647211399050063</v>
      </c>
      <c r="H21" s="1" cm="1">
        <f t="array" ref="H21">SUMPRODUCT(("COA"=[1]OUT_PrimaryEnergyCons!$C$4:$C$10000)*1,[1]OUT_PrimaryEnergyCons!F$4:F$10000)</f>
        <v>6.5089796726812725E-3</v>
      </c>
      <c r="I21" s="1" cm="1">
        <f t="array" ref="I21">SUMPRODUCT(("COA"=[1]OUT_PrimaryEnergyCons!$C$4:$C$10000)*1,[1]OUT_PrimaryEnergyCons!G$4:G$10000)</f>
        <v>7.8713523456424954E-4</v>
      </c>
      <c r="J21" s="1" cm="1">
        <f t="array" ref="J21">SUMPRODUCT(("COA"=[1]OUT_PrimaryEnergyCons!$C$4:$C$10000)*1,[1]OUT_PrimaryEnergyCons!H$4:H$10000)</f>
        <v>4.5937929974507554E-4</v>
      </c>
      <c r="K21" s="1" cm="1">
        <f t="array" ref="K21">SUMPRODUCT(("COA"=[1]OUT_PrimaryEnergyCons!$C$4:$C$10000)*1,[1]OUT_PrimaryEnergyCons!I$4:I$10000)</f>
        <v>1.3375864024611002E-4</v>
      </c>
    </row>
    <row r="22" spans="1:18" x14ac:dyDescent="0.3">
      <c r="A22" s="5" t="str">
        <f t="shared" si="4"/>
        <v>STEM</v>
      </c>
      <c r="B22" s="5" t="str">
        <f t="shared" ca="1" si="5"/>
        <v>STEM_to_Premise_AGS_1118</v>
      </c>
      <c r="C22" s="5" t="str">
        <f t="shared" si="6"/>
        <v>CH</v>
      </c>
      <c r="D22" t="s">
        <v>780</v>
      </c>
      <c r="E22" t="s">
        <v>8</v>
      </c>
      <c r="F22" s="1">
        <f>F23+F29</f>
        <v>310.88780566971445</v>
      </c>
      <c r="G22" s="1">
        <f t="shared" ref="G22:K22" si="10">G23+G29</f>
        <v>288.75118568543314</v>
      </c>
      <c r="H22" s="1">
        <f t="shared" si="10"/>
        <v>249.7334423608485</v>
      </c>
      <c r="I22" s="1">
        <f t="shared" si="10"/>
        <v>179.41119689024541</v>
      </c>
      <c r="J22" s="1">
        <f t="shared" si="10"/>
        <v>86.994292787042554</v>
      </c>
      <c r="K22" s="1">
        <f t="shared" si="10"/>
        <v>22.94619338333149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STEM_to_Premise_AGS_1118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303.84838169207541</v>
      </c>
      <c r="G23" s="1">
        <f t="shared" ref="G23:K23" si="14">SUM(G24:G28)</f>
        <v>281.48886480482133</v>
      </c>
      <c r="H23" s="1">
        <f t="shared" si="14"/>
        <v>243.07148572626696</v>
      </c>
      <c r="I23" s="1">
        <f t="shared" si="14"/>
        <v>173.8641673097745</v>
      </c>
      <c r="J23" s="1">
        <f t="shared" si="14"/>
        <v>78.413412554301004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STEM_to_Premise_AGS_1118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101.73204494347949</v>
      </c>
      <c r="G24" s="1" cm="1">
        <f t="array" ref="G24">SUMPRODUCT(("LFO"=[1]OUT_PrimaryEnergyCons!$C$4:$C$10000)*1,[1]OUT_PrimaryEnergyCons!E$4:E$10000)</f>
        <v>90.977594015914292</v>
      </c>
      <c r="H24" s="1" cm="1">
        <f t="array" ref="H24">SUMPRODUCT(("LFO"=[1]OUT_PrimaryEnergyCons!$C$4:$C$10000)*1,[1]OUT_PrimaryEnergyCons!F$4:F$10000)</f>
        <v>78.587779979256879</v>
      </c>
      <c r="I24" s="1" cm="1">
        <f t="array" ref="I24">SUMPRODUCT(("LFO"=[1]OUT_PrimaryEnergyCons!$C$4:$C$10000)*1,[1]OUT_PrimaryEnergyCons!G$4:G$10000)</f>
        <v>68.299970326868319</v>
      </c>
      <c r="J24" s="1" cm="1">
        <f t="array" ref="J24">SUMPRODUCT(("LFO"=[1]OUT_PrimaryEnergyCons!$C$4:$C$10000)*1,[1]OUT_PrimaryEnergyCons!H$4:H$10000)</f>
        <v>35.112564343570959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STEM_to_Premise_AGS_1118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2.7763712774914793</v>
      </c>
      <c r="G25" s="1" cm="1">
        <f t="array" ref="G25">SUMPRODUCT(("HFO"=[1]OUT_PrimaryEnergyCons!$C$4:$C$10000)*1,[1]OUT_PrimaryEnergyCons!E$4:E$10000)</f>
        <v>2.5046890503207104E-4</v>
      </c>
      <c r="H25" s="1" cm="1">
        <f t="array" ref="H25">SUMPRODUCT(("HFO"=[1]OUT_PrimaryEnergyCons!$C$4:$C$10000)*1,[1]OUT_PrimaryEnergyCons!F$4:F$10000)</f>
        <v>7.1736251071553348E-4</v>
      </c>
      <c r="I25" s="1" cm="1">
        <f t="array" ref="I25">SUMPRODUCT(("HFO"=[1]OUT_PrimaryEnergyCons!$C$4:$C$10000)*1,[1]OUT_PrimaryEnergyCons!G$4:G$10000)</f>
        <v>3.5154385942713428E-4</v>
      </c>
      <c r="J25" s="1" cm="1">
        <f t="array" ref="J25">SUMPRODUCT(("HFO"=[1]OUT_PrimaryEnergyCons!$C$4:$C$10000)*1,[1]OUT_PrimaryEnergyCons!H$4:H$10000)</f>
        <v>6.1059697301510158E-4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STEM_to_Premise_AGS_1118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118.68695830214506</v>
      </c>
      <c r="G26" s="1" cm="1">
        <f t="array" ref="G26">SUMPRODUCT(("DSL"=[1]OUT_PrimaryEnergyCons!$C$4:$C$10000)*1,[1]OUT_PrimaryEnergyCons!E$4:E$10000)</f>
        <v>110.39682296648625</v>
      </c>
      <c r="H26" s="1" cm="1">
        <f t="array" ref="H26">SUMPRODUCT(("DSL"=[1]OUT_PrimaryEnergyCons!$C$4:$C$10000)*1,[1]OUT_PrimaryEnergyCons!F$4:F$10000)</f>
        <v>89.050168723838681</v>
      </c>
      <c r="I26" s="1" cm="1">
        <f t="array" ref="I26">SUMPRODUCT(("DSL"=[1]OUT_PrimaryEnergyCons!$C$4:$C$10000)*1,[1]OUT_PrimaryEnergyCons!G$4:G$10000)</f>
        <v>61.663034143275759</v>
      </c>
      <c r="J26" s="1" cm="1">
        <f t="array" ref="J26">SUMPRODUCT(("DSL"=[1]OUT_PrimaryEnergyCons!$C$4:$C$10000)*1,[1]OUT_PrimaryEnergyCons!H$4:H$10000)</f>
        <v>36.23782467926312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STEM_to_Premise_AGS_1118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79.543621802580233</v>
      </c>
      <c r="G27" s="1" cm="1">
        <f t="array" ref="G27">SUMPRODUCT(("GSL"=[1]OUT_PrimaryEnergyCons!$C$4:$C$10000)*1,[1]OUT_PrimaryEnergyCons!E$4:E$10000)</f>
        <v>78.708982469962024</v>
      </c>
      <c r="H27" s="1" cm="1">
        <f t="array" ref="H27">SUMPRODUCT(("GSL"=[1]OUT_PrimaryEnergyCons!$C$4:$C$10000)*1,[1]OUT_PrimaryEnergyCons!F$4:F$10000)</f>
        <v>73.583860501344986</v>
      </c>
      <c r="I27" s="1" cm="1">
        <f t="array" ref="I27">SUMPRODUCT(("GSL"=[1]OUT_PrimaryEnergyCons!$C$4:$C$10000)*1,[1]OUT_PrimaryEnergyCons!G$4:G$10000)</f>
        <v>41.327547995346443</v>
      </c>
      <c r="J27" s="1" cm="1">
        <f t="array" ref="J27">SUMPRODUCT(("GSL"=[1]OUT_PrimaryEnergyCons!$C$4:$C$10000)*1,[1]OUT_PrimaryEnergyCons!H$4:H$10000)</f>
        <v>5.449500518516742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STEM_to_Premise_AGS_1118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2.5732633004245709</v>
      </c>
      <c r="J28" s="1" cm="1">
        <f t="array" ref="J28">SUMPRODUCT(("KER"=[1]OUT_PrimaryEnergyCons!$C$4:$C$10000)*1,[1]OUT_PrimaryEnergyCons!H$4:H$10000)</f>
        <v>1.6129124159771606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STEM_to_Premise_AGS_1118</v>
      </c>
      <c r="C29" s="5" t="str">
        <f>C48</f>
        <v>CH</v>
      </c>
      <c r="D29" t="s">
        <v>782</v>
      </c>
      <c r="E29" t="s">
        <v>8</v>
      </c>
      <c r="F29" s="1">
        <f>SUM(F30:F31)</f>
        <v>7.0394239776390251</v>
      </c>
      <c r="G29" s="1">
        <f t="shared" ref="G29:K29" si="18">SUM(G30:G31)</f>
        <v>7.262320880611802</v>
      </c>
      <c r="H29" s="1">
        <f t="shared" si="18"/>
        <v>6.6619566345815411</v>
      </c>
      <c r="I29" s="1">
        <f t="shared" si="18"/>
        <v>5.5470295804708964</v>
      </c>
      <c r="J29" s="1">
        <f t="shared" si="18"/>
        <v>8.5808802327415492</v>
      </c>
      <c r="K29" s="1">
        <f t="shared" si="18"/>
        <v>22.94619338333149</v>
      </c>
    </row>
    <row r="30" spans="1:18" x14ac:dyDescent="0.3">
      <c r="A30" s="5" t="str">
        <f>A35</f>
        <v>STEM</v>
      </c>
      <c r="B30" s="5" t="str">
        <f ca="1">B35</f>
        <v>STEM_to_Premise_AGS_1118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2.6052724252181259</v>
      </c>
      <c r="G30" s="1" cm="1">
        <f t="array" ref="G30">SUMPRODUCT(ISNUMBER(SEARCH("IMPBDS",[1]OUT_SyntheticFuels!$C$4:$C$1000))*1,("Var_Fout"=[1]OUT_SyntheticFuels!$B$4:$B$1000)*1,[1]OUT_SyntheticFuels!F$4:F$1000)</f>
        <v>2.7043131309708404</v>
      </c>
      <c r="H30" s="1" cm="1">
        <f t="array" ref="H30">SUMPRODUCT(ISNUMBER(SEARCH("IMPBDS",[1]OUT_SyntheticFuels!$C$4:$C$1000))*1,("Var_Fout"=[1]OUT_SyntheticFuels!$B$4:$B$1000)*1,[1]OUT_SyntheticFuels!G$4:G$1000)</f>
        <v>2.403012906125356</v>
      </c>
      <c r="I30" s="1" cm="1">
        <f t="array" ref="I30">SUMPRODUCT(ISNUMBER(SEARCH("IMPBDS",[1]OUT_SyntheticFuels!$C$4:$C$1000))*1,("Var_Fout"=[1]OUT_SyntheticFuels!$B$4:$B$1000)*1,[1]OUT_SyntheticFuels!H$4:H$1000)</f>
        <v>3.1534911550404741</v>
      </c>
      <c r="J30" s="1" cm="1">
        <f t="array" ref="J30">SUMPRODUCT(ISNUMBER(SEARCH("IMPBDS",[1]OUT_SyntheticFuels!$C$4:$C$1000))*1,("Var_Fout"=[1]OUT_SyntheticFuels!$B$4:$B$1000)*1,[1]OUT_SyntheticFuels!I$4:I$1000)</f>
        <v>3.7133204178758614</v>
      </c>
      <c r="K30" s="1" cm="1">
        <f t="array" ref="K30">SUMPRODUCT(ISNUMBER(SEARCH("IMPBDS",[1]OUT_SyntheticFuels!$C$4:$C$1000))*1,("Var_Fout"=[1]OUT_SyntheticFuels!$B$4:$B$1000)*1,[1]OUT_SyntheticFuels!J$4:J$1000)</f>
        <v>18.497240851493139</v>
      </c>
    </row>
    <row r="31" spans="1:18" x14ac:dyDescent="0.3">
      <c r="A31" s="5" t="str">
        <f>A30</f>
        <v>STEM</v>
      </c>
      <c r="B31" s="5" t="str">
        <f ca="1">B30</f>
        <v>STEM_to_Premise_AGS_1118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4.4341515524208992</v>
      </c>
      <c r="G31" s="1" cm="1">
        <f t="array" ref="G31">SUMPRODUCT(ISNUMBER(SEARCH("IMPeth",[1]OUT_SyntheticFuels!$C$4:$C$1000))*1,("Var_Fout"=[1]OUT_SyntheticFuels!$B$4:$B$1000)*1,[1]OUT_SyntheticFuels!F$4:F$1000)</f>
        <v>4.5580077496409617</v>
      </c>
      <c r="H31" s="1" cm="1">
        <f t="array" ref="H31">SUMPRODUCT(ISNUMBER(SEARCH("IMPeth",[1]OUT_SyntheticFuels!$C$4:$C$1000))*1,("Var_Fout"=[1]OUT_SyntheticFuels!$B$4:$B$1000)*1,[1]OUT_SyntheticFuels!G$4:G$1000)</f>
        <v>4.2589437284561846</v>
      </c>
      <c r="I31" s="1" cm="1">
        <f t="array" ref="I31">SUMPRODUCT(ISNUMBER(SEARCH("IMPeth",[1]OUT_SyntheticFuels!$C$4:$C$1000))*1,("Var_Fout"=[1]OUT_SyntheticFuels!$B$4:$B$1000)*1,[1]OUT_SyntheticFuels!H$4:H$1000)</f>
        <v>2.3935384254304224</v>
      </c>
      <c r="J31" s="1" cm="1">
        <f t="array" ref="J31">SUMPRODUCT(ISNUMBER(SEARCH("IMPeth",[1]OUT_SyntheticFuels!$C$4:$C$1000))*1,("Var_Fout"=[1]OUT_SyntheticFuels!$B$4:$B$1000)*1,[1]OUT_SyntheticFuels!I$4:I$1000)</f>
        <v>4.8675598148656887</v>
      </c>
      <c r="K31" s="1" cm="1">
        <f t="array" ref="K31">SUMPRODUCT(ISNUMBER(SEARCH("IMPeth",[1]OUT_SyntheticFuels!$C$4:$C$1000))*1,("Var_Fout"=[1]OUT_SyntheticFuels!$B$4:$B$1000)*1,[1]OUT_SyntheticFuels!J$4:J$1000)</f>
        <v>4.4489525318383514</v>
      </c>
    </row>
    <row r="32" spans="1:18" x14ac:dyDescent="0.3">
      <c r="A32" s="5" t="str">
        <f>A29</f>
        <v>STEM</v>
      </c>
      <c r="B32" s="5" t="str">
        <f ca="1">B29</f>
        <v>STEM_to_Premise_AGS_1118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7.0394239776390251</v>
      </c>
      <c r="G32" s="1">
        <f t="shared" si="19"/>
        <v>7.262320880611802</v>
      </c>
      <c r="H32" s="1">
        <f t="shared" si="19"/>
        <v>6.6619566345815411</v>
      </c>
      <c r="I32" s="1">
        <f t="shared" si="19"/>
        <v>5.5470295804708964</v>
      </c>
      <c r="J32" s="1">
        <f t="shared" si="19"/>
        <v>7.7114989046814362</v>
      </c>
      <c r="K32" s="1">
        <f t="shared" si="19"/>
        <v>8.1622729497142128</v>
      </c>
    </row>
    <row r="33" spans="1:11" x14ac:dyDescent="0.3">
      <c r="A33" s="5" t="str">
        <f>A31</f>
        <v>STEM</v>
      </c>
      <c r="B33" s="5" t="str">
        <f ca="1">B31</f>
        <v>STEM_to_Premise_AGS_1118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2.6052724252181259</v>
      </c>
      <c r="G33" s="1">
        <f t="shared" si="20"/>
        <v>2.7043131309708404</v>
      </c>
      <c r="H33" s="1">
        <f t="shared" si="20"/>
        <v>2.403012906125356</v>
      </c>
      <c r="I33" s="1">
        <f t="shared" si="20"/>
        <v>3.1534911550404741</v>
      </c>
      <c r="J33" s="1">
        <f>IF(J30-MAX(F30:I30)&lt;0,J30,MAX(F30:I30))</f>
        <v>3.1534911550404741</v>
      </c>
      <c r="K33" s="1">
        <f>IF(K30-MAX(F30:J30)&lt;0,K30,MAX(F30:J30))</f>
        <v>3.7133204178758614</v>
      </c>
    </row>
    <row r="34" spans="1:11" x14ac:dyDescent="0.3">
      <c r="A34" s="5" t="str">
        <f>A33</f>
        <v>STEM</v>
      </c>
      <c r="B34" s="5" t="str">
        <f ca="1">B33</f>
        <v>STEM_to_Premise_AGS_1118</v>
      </c>
      <c r="C34" s="5" t="str">
        <f>C33</f>
        <v>CH</v>
      </c>
      <c r="D34" t="s">
        <v>534</v>
      </c>
      <c r="E34" t="s">
        <v>8</v>
      </c>
      <c r="F34" s="1">
        <f t="shared" si="20"/>
        <v>4.4341515524208992</v>
      </c>
      <c r="G34" s="1">
        <f t="shared" si="20"/>
        <v>4.5580077496409617</v>
      </c>
      <c r="H34" s="1">
        <f t="shared" si="20"/>
        <v>4.2589437284561846</v>
      </c>
      <c r="I34" s="1">
        <f t="shared" si="20"/>
        <v>2.3935384254304224</v>
      </c>
      <c r="J34" s="1">
        <f>IF(J31-MAX(F31:I31)&lt;0,J31,MAX(F31:I31))</f>
        <v>4.5580077496409617</v>
      </c>
      <c r="K34" s="1">
        <f>IF(K31-MAX(F31:J31)&lt;0,K31,MAX(F31:J31))</f>
        <v>4.4489525318383514</v>
      </c>
    </row>
    <row r="35" spans="1:11" x14ac:dyDescent="0.3">
      <c r="A35" s="5" t="str">
        <f>A32</f>
        <v>STEM</v>
      </c>
      <c r="B35" s="5" t="str">
        <f ca="1">B32</f>
        <v>STEM_to_Premise_AGS_1118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0.86938132806011437</v>
      </c>
      <c r="K35" s="1">
        <f t="shared" si="21"/>
        <v>14.783920433617277</v>
      </c>
    </row>
    <row r="36" spans="1:11" x14ac:dyDescent="0.3">
      <c r="A36" s="5" t="str">
        <f>A34</f>
        <v>STEM</v>
      </c>
      <c r="B36" s="5" t="str">
        <f ca="1">B34</f>
        <v>STEM_to_Premise_AGS_1118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0.55982926283538736</v>
      </c>
      <c r="K36" s="1">
        <f>K30-K33</f>
        <v>14.783920433617277</v>
      </c>
    </row>
    <row r="37" spans="1:11" x14ac:dyDescent="0.3">
      <c r="A37" s="5" t="str">
        <f>A36</f>
        <v>STEM</v>
      </c>
      <c r="B37" s="5" t="str">
        <f ca="1">B36</f>
        <v>STEM_to_Premise_AGS_1118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0.309552065224727</v>
      </c>
      <c r="K37" s="1">
        <f>K31-K34</f>
        <v>0</v>
      </c>
    </row>
    <row r="38" spans="1:11" x14ac:dyDescent="0.3">
      <c r="A38" s="5"/>
      <c r="B38" s="5" t="str">
        <f ca="1">B37</f>
        <v>STEM_to_Premise_AGS_1118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STEM_to_Premise_AGS_1118</v>
      </c>
      <c r="C39" s="5" t="str">
        <f t="shared" si="22"/>
        <v>CH</v>
      </c>
      <c r="D39" t="s">
        <v>784</v>
      </c>
      <c r="E39" t="s">
        <v>8</v>
      </c>
      <c r="F39" s="1">
        <f>F40+F43</f>
        <v>117.05240571119104</v>
      </c>
      <c r="G39" s="1">
        <f t="shared" ref="G39:K39" si="23">G40+G43</f>
        <v>107.23650335144899</v>
      </c>
      <c r="H39" s="1">
        <f t="shared" si="23"/>
        <v>117.92878673819077</v>
      </c>
      <c r="I39" s="1">
        <f t="shared" si="23"/>
        <v>112.44192399326002</v>
      </c>
      <c r="J39" s="1">
        <f t="shared" si="23"/>
        <v>91.32112369938946</v>
      </c>
      <c r="K39" s="1">
        <f t="shared" si="23"/>
        <v>56.234169206396004</v>
      </c>
    </row>
    <row r="40" spans="1:11" x14ac:dyDescent="0.3">
      <c r="A40" s="5" t="str">
        <f t="shared" si="22"/>
        <v>STEM</v>
      </c>
      <c r="B40" s="5" t="str">
        <f t="shared" ca="1" si="22"/>
        <v>STEM_to_Premise_AGS_1118</v>
      </c>
      <c r="C40" s="5" t="str">
        <f t="shared" si="22"/>
        <v>CH</v>
      </c>
      <c r="D40" t="s">
        <v>549</v>
      </c>
      <c r="E40" t="s">
        <v>8</v>
      </c>
      <c r="F40" s="1">
        <f>F41+F42</f>
        <v>117.05240571119104</v>
      </c>
      <c r="G40" s="1">
        <f t="shared" ref="G40:K40" si="24">G41+G42</f>
        <v>106.72000161080076</v>
      </c>
      <c r="H40" s="1">
        <f t="shared" si="24"/>
        <v>116.76164381899487</v>
      </c>
      <c r="I40" s="1">
        <f t="shared" si="24"/>
        <v>108.07552265040171</v>
      </c>
      <c r="J40" s="1">
        <f t="shared" si="24"/>
        <v>83.093341189744379</v>
      </c>
      <c r="K40" s="1">
        <f t="shared" si="24"/>
        <v>40.428258631810543</v>
      </c>
    </row>
    <row r="41" spans="1:11" x14ac:dyDescent="0.3">
      <c r="A41" s="5" t="str">
        <f>A27</f>
        <v>STEM</v>
      </c>
      <c r="B41" s="5" t="str">
        <f ca="1">B27</f>
        <v>STEM_to_Premise_AGS_1118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117.05240571119104</v>
      </c>
      <c r="G41" s="1" cm="1">
        <f t="array" ref="G41">SUMPRODUCT(("NGA"=[1]OUT_PrimaryEnergyCons!$C$4:$C$10000)*1,[1]OUT_PrimaryEnergyCons!E$4:E$10000)</f>
        <v>106.72000161080076</v>
      </c>
      <c r="H41" s="1" cm="1">
        <f t="array" ref="H41">SUMPRODUCT(("NGA"=[1]OUT_PrimaryEnergyCons!$C$4:$C$10000)*1,[1]OUT_PrimaryEnergyCons!F$4:F$10000)</f>
        <v>116.76164381899487</v>
      </c>
      <c r="I41" s="1" cm="1">
        <f t="array" ref="I41">SUMPRODUCT(("NGA"=[1]OUT_PrimaryEnergyCons!$C$4:$C$10000)*1,[1]OUT_PrimaryEnergyCons!G$4:G$10000)</f>
        <v>108.07481107254421</v>
      </c>
      <c r="J41" s="1" cm="1">
        <f t="array" ref="J41">SUMPRODUCT(("NGA"=[1]OUT_PrimaryEnergyCons!$C$4:$C$10000)*1,[1]OUT_PrimaryEnergyCons!H$4:H$10000)</f>
        <v>83.092559874438692</v>
      </c>
      <c r="K41" s="1" cm="1">
        <f t="array" ref="K41">SUMPRODUCT(("NGA"=[1]OUT_PrimaryEnergyCons!$C$4:$C$10000)*1,[1]OUT_PrimaryEnergyCons!I$4:I$10000)</f>
        <v>40.427935084390327</v>
      </c>
    </row>
    <row r="42" spans="1:11" x14ac:dyDescent="0.3">
      <c r="A42" s="5" t="str">
        <f t="shared" si="4"/>
        <v>STEM</v>
      </c>
      <c r="B42" s="5" t="str">
        <f t="shared" ca="1" si="5"/>
        <v>STEM_to_Premise_AGS_1118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7.115778575032505E-4</v>
      </c>
      <c r="J42" s="1" cm="1">
        <f t="array" ref="J42">SUMPRODUCT(("LNGA"=[1]OUT_PrimaryEnergyCons!$C$4:$C$10000)*1,[1]OUT_PrimaryEnergyCons!H$4:H$10000)</f>
        <v>7.8131530568229109E-4</v>
      </c>
      <c r="K42" s="1" cm="1">
        <f t="array" ref="K42">SUMPRODUCT(("LNGA"=[1]OUT_PrimaryEnergyCons!$C$4:$C$10000)*1,[1]OUT_PrimaryEnergyCons!I$4:I$10000)</f>
        <v>3.235474202151553E-4</v>
      </c>
    </row>
    <row r="43" spans="1:11" x14ac:dyDescent="0.3">
      <c r="A43" s="5" t="str">
        <f>A37</f>
        <v>STEM</v>
      </c>
      <c r="B43" s="5" t="str">
        <f ca="1">B37</f>
        <v>STEM_to_Premise_AGS_1118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0.51650174064822041</v>
      </c>
      <c r="H43" s="1" cm="1">
        <f t="array" ref="H43">SUMPRODUCT(("BIO"=[1]OUT_PrimaryEnergyCons!$C$4:$C$10000)*1+("LBIO"=[1]OUT_PrimaryEnergyCons!$C$4:$C$10000)*1,[1]OUT_PrimaryEnergyCons!F$4:F$10000)</f>
        <v>1.1671429191958942</v>
      </c>
      <c r="I43" s="1" cm="1">
        <f t="array" ref="I43">SUMPRODUCT(("BIO"=[1]OUT_PrimaryEnergyCons!$C$4:$C$10000)*1+("LBIO"=[1]OUT_PrimaryEnergyCons!$C$4:$C$10000)*1,[1]OUT_PrimaryEnergyCons!G$4:G$10000)</f>
        <v>4.3664013428583051</v>
      </c>
      <c r="J43" s="1" cm="1">
        <f t="array" ref="J43">SUMPRODUCT(("BIO"=[1]OUT_PrimaryEnergyCons!$C$4:$C$10000)*1+("LBIO"=[1]OUT_PrimaryEnergyCons!$C$4:$C$10000)*1,[1]OUT_PrimaryEnergyCons!H$4:H$10000)</f>
        <v>8.2277825096450883</v>
      </c>
      <c r="K43" s="1" cm="1">
        <f t="array" ref="K43">SUMPRODUCT(("BIO"=[1]OUT_PrimaryEnergyCons!$C$4:$C$10000)*1+("LBIO"=[1]OUT_PrimaryEnergyCons!$C$4:$C$10000)*1,[1]OUT_PrimaryEnergyCons!I$4:I$10000)</f>
        <v>15.805910574585459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STEM_to_Premise_AGS_1118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0.51650174064822041</v>
      </c>
      <c r="H44" s="1">
        <f t="shared" si="26"/>
        <v>1.1671429191958942</v>
      </c>
      <c r="I44" s="1">
        <f t="shared" si="26"/>
        <v>4.3664013428583051</v>
      </c>
      <c r="J44" s="1">
        <f t="shared" si="26"/>
        <v>4.3664013428583051</v>
      </c>
      <c r="K44" s="1">
        <f t="shared" si="26"/>
        <v>8.2277825096450883</v>
      </c>
    </row>
    <row r="45" spans="1:11" x14ac:dyDescent="0.3">
      <c r="A45" s="5" t="str">
        <f t="shared" si="25"/>
        <v>STEM</v>
      </c>
      <c r="B45" s="5" t="str">
        <f t="shared" ca="1" si="25"/>
        <v>STEM_to_Premise_AGS_1118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0.51650174064822041</v>
      </c>
      <c r="H45" s="1">
        <f>H43</f>
        <v>1.1671429191958942</v>
      </c>
      <c r="I45" s="1">
        <f>I43</f>
        <v>4.3664013428583051</v>
      </c>
      <c r="J45" s="1">
        <f>IF(J43-MAX(F43:I43)&lt;0,J43,MAX(F43:I43))</f>
        <v>4.3664013428583051</v>
      </c>
      <c r="K45" s="1">
        <f>IF(K43-MAX(G43:J43)&lt;0,K43,MAX(G43:J43))</f>
        <v>8.2277825096450883</v>
      </c>
    </row>
    <row r="46" spans="1:11" x14ac:dyDescent="0.3">
      <c r="A46" s="5" t="str">
        <f>A44</f>
        <v>STEM</v>
      </c>
      <c r="B46" s="5" t="str">
        <f ca="1">B44</f>
        <v>STEM_to_Premise_AGS_1118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3.8613811667867832</v>
      </c>
      <c r="K46" s="1">
        <f t="shared" si="27"/>
        <v>7.5781280649403708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STEM_to_Premise_AGS_1118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3.8613811667867832</v>
      </c>
      <c r="K47" s="1">
        <f>K43-K45</f>
        <v>7.5781280649403708</v>
      </c>
    </row>
    <row r="48" spans="1:11" x14ac:dyDescent="0.3">
      <c r="A48" s="5" t="str">
        <f>A42</f>
        <v>STEM</v>
      </c>
      <c r="B48" s="5" t="str">
        <f ca="1">B42</f>
        <v>STEM_to_Premise_AGS_1118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250.94818768015463</v>
      </c>
      <c r="G48" s="1" cm="1">
        <f t="array" ref="G48">SUMPRODUCT(("urn"=[1]OUT_PrimaryEnergyCons!$C$4:$C$10000)*1,[1]OUT_PrimaryEnergyCons!E$4:E$10000)</f>
        <v>253.29979963419802</v>
      </c>
      <c r="H48" s="1" cm="1">
        <f t="array" ref="H48">SUMPRODUCT(("urn"=[1]OUT_PrimaryEnergyCons!$C$4:$C$10000)*1,[1]OUT_PrimaryEnergyCons!F$4:F$10000)</f>
        <v>198.91948663497368</v>
      </c>
      <c r="I48" s="1" cm="1">
        <f t="array" ref="I48">SUMPRODUCT(("urn"=[1]OUT_PrimaryEnergyCons!$C$4:$C$10000)*1,[1]OUT_PrimaryEnergyCons!G$4:G$10000)</f>
        <v>206.22017338298332</v>
      </c>
      <c r="J48" s="1" cm="1">
        <f t="array" ref="J48">SUMPRODUCT(("urn"=[1]OUT_PrimaryEnergyCons!$C$4:$C$10000)*1,[1]OUT_PrimaryEnergyCons!H$4:H$10000)</f>
        <v>98.945506854768595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STEM_to_Premise_AGS_1118</v>
      </c>
      <c r="C49" s="5" t="str">
        <f>C37</f>
        <v>CH</v>
      </c>
      <c r="D49" t="s">
        <v>789</v>
      </c>
      <c r="E49" t="s">
        <v>8</v>
      </c>
      <c r="F49" s="1">
        <f>SUM(F50:F53)</f>
        <v>97.160007126951015</v>
      </c>
      <c r="G49" s="1">
        <f t="shared" ref="G49:K49" si="31">SUM(G50:G53)</f>
        <v>50.273882349885618</v>
      </c>
      <c r="H49" s="1">
        <f t="shared" si="31"/>
        <v>50.451562458016731</v>
      </c>
      <c r="I49" s="1">
        <f t="shared" si="31"/>
        <v>26.071253699357555</v>
      </c>
      <c r="J49" s="1">
        <f t="shared" si="31"/>
        <v>25.213258509520266</v>
      </c>
      <c r="K49" s="1">
        <f t="shared" si="31"/>
        <v>16.138219825569522</v>
      </c>
    </row>
    <row r="50" spans="1:19" x14ac:dyDescent="0.3">
      <c r="A50" s="5" t="str">
        <f t="shared" si="4"/>
        <v>STEM</v>
      </c>
      <c r="B50" s="5" t="str">
        <f t="shared" ca="1" si="5"/>
        <v>STEM_to_Premise_AGS_1118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15.013807269963243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8.9395521387712567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6.4019969236499534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2.6037481378440051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4.7845598676890955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5.521124323261259</v>
      </c>
    </row>
    <row r="51" spans="1:19" x14ac:dyDescent="0.3">
      <c r="A51" s="5" t="str">
        <f t="shared" si="4"/>
        <v>STEM</v>
      </c>
      <c r="B51" s="5" t="str">
        <f t="shared" ca="1" si="5"/>
        <v>STEM_to_Premise_AGS_1118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28.948622848822158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21.511072378852369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27.090088286544574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13.492979205065023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8.6352489373145005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6.3632774871790811</v>
      </c>
    </row>
    <row r="52" spans="1:19" x14ac:dyDescent="0.3">
      <c r="A52" s="5" t="str">
        <f t="shared" si="4"/>
        <v>STEM</v>
      </c>
      <c r="B52" s="5" t="str">
        <f t="shared" ca="1" si="5"/>
        <v>STEM_to_Premise_AGS_1118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46.398477335787845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19.823031367681502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16.959282265672254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9.9744504037712627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11.793361600749162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4.2537585663597115</v>
      </c>
    </row>
    <row r="53" spans="1:19" x14ac:dyDescent="0.3">
      <c r="A53" s="5" t="str">
        <f t="shared" si="4"/>
        <v>STEM</v>
      </c>
      <c r="B53" s="5" t="str">
        <f t="shared" ca="1" si="5"/>
        <v>STEM_to_Premise_AGS_1118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6.7990996723777819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2.2646458049366101E-4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1.9498214994176363E-4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7.5952677262484966E-5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8.8103767509802559E-5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5.9448769470155369E-5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STEM_to_Premise_AGS_1118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7.2821204599716598</v>
      </c>
      <c r="K54" s="1" cm="1">
        <f t="array" ref="K54">SUMPRODUCT(("h2"=[1]OUT_PrimaryEnergyCons!$C$4:$C$10000)*1,[1]OUT_PrimaryEnergyCons!I$4:I$10000)</f>
        <v>8.0912627181604773</v>
      </c>
    </row>
    <row r="55" spans="1:19" x14ac:dyDescent="0.3">
      <c r="A55" s="9" t="str">
        <f>A53</f>
        <v>STEM</v>
      </c>
      <c r="B55" s="9" t="str">
        <f ca="1">B53</f>
        <v>STEM_to_Premise_AGS_1118</v>
      </c>
      <c r="C55" s="2" t="str">
        <f>C53</f>
        <v>CH</v>
      </c>
      <c r="D55" s="2" t="s">
        <v>24</v>
      </c>
      <c r="E55" s="2" t="s">
        <v>8</v>
      </c>
      <c r="F55" s="3">
        <f>F56</f>
        <v>117.17000712300973</v>
      </c>
      <c r="G55" s="3">
        <f t="shared" ref="G55:K55" si="35">G56</f>
        <v>35.558713411283684</v>
      </c>
      <c r="H55" s="3">
        <f t="shared" si="35"/>
        <v>54.850993647503721</v>
      </c>
      <c r="I55" s="3">
        <f t="shared" si="35"/>
        <v>31.058049338927702</v>
      </c>
      <c r="J55" s="3">
        <f t="shared" si="35"/>
        <v>14.006707026201598</v>
      </c>
      <c r="K55" s="3">
        <f t="shared" si="35"/>
        <v>21.945597985422523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STEM_to_Premise_AGS_1118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117.17000712300973</v>
      </c>
      <c r="G56" s="1">
        <f t="shared" ref="G56:K56" si="36">SUM(G57:G60)</f>
        <v>35.558713411283684</v>
      </c>
      <c r="H56" s="1">
        <f t="shared" si="36"/>
        <v>54.850993647503721</v>
      </c>
      <c r="I56" s="1">
        <f t="shared" si="36"/>
        <v>31.058049338927702</v>
      </c>
      <c r="J56" s="1">
        <f t="shared" si="36"/>
        <v>14.006707026201598</v>
      </c>
      <c r="K56" s="1">
        <f t="shared" si="36"/>
        <v>21.945597985422523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STEM_to_Premise_AGS_1118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6.2295562508898241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3.5489216866051024E-4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3.8256284833233713E-4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6.7296562502103653E-5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6.4173607970585317E-5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5.063301525527741E-5</v>
      </c>
    </row>
    <row r="58" spans="1:19" x14ac:dyDescent="0.3">
      <c r="A58" s="5" t="str">
        <f t="shared" si="37"/>
        <v>STEM</v>
      </c>
      <c r="B58" s="5" t="str">
        <f t="shared" ca="1" si="5"/>
        <v>STEM_to_Premise_AGS_1118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12.753360326006094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2.6412866364143638E-4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2.4974927494033012E-4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1.1181580218508453E-4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2.5840153555141708E-4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2.0226326209268135E-4</v>
      </c>
    </row>
    <row r="59" spans="1:19" x14ac:dyDescent="0.3">
      <c r="A59" s="5" t="str">
        <f t="shared" si="37"/>
        <v>STEM</v>
      </c>
      <c r="B59" s="5" t="str">
        <f t="shared" ca="1" si="5"/>
        <v>STEM_to_Premise_AGS_1118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26.492981035702247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2.0721288837387831E-4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2.2303580001406775E-4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1.344447348897514E-4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3.8826888604650422E-4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1.359434062101849E-4</v>
      </c>
    </row>
    <row r="60" spans="1:19" x14ac:dyDescent="0.3">
      <c r="A60" s="5" t="str">
        <f t="shared" si="37"/>
        <v>STEM</v>
      </c>
      <c r="B60" s="5" t="str">
        <f t="shared" ca="1" si="5"/>
        <v>STEM_to_Premise_AGS_1118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71.694109510411565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35.557887177563011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54.850138299580436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31.057735781828125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14.00599618217203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21.945209145738964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STEM_to_Premise_AGS_1118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251.15863014175821</v>
      </c>
      <c r="G61" s="3">
        <f t="shared" ref="G61:K61" si="41">SUM(G62,G64,G72,G80,G128,G149,G157,G159,G167,G171,G165)</f>
        <v>229.28571639817832</v>
      </c>
      <c r="H61" s="3">
        <f t="shared" si="41"/>
        <v>249.44993378776792</v>
      </c>
      <c r="I61" s="3">
        <f t="shared" si="41"/>
        <v>272.16207799019895</v>
      </c>
      <c r="J61" s="3">
        <f t="shared" si="41"/>
        <v>285.58412923375738</v>
      </c>
      <c r="K61" s="3">
        <f t="shared" si="41"/>
        <v>347.05019115049635</v>
      </c>
    </row>
    <row r="62" spans="1:19" x14ac:dyDescent="0.3">
      <c r="A62" s="5" t="str">
        <f>A61</f>
        <v>STEM</v>
      </c>
      <c r="B62" s="5" t="str">
        <f t="shared" ca="1" si="39"/>
        <v>STEM_to_Premise_AGS_1118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82.760005343263657</v>
      </c>
      <c r="G62" s="1">
        <f t="shared" ref="G62:K62" si="42">+G63</f>
        <v>82.759970719746406</v>
      </c>
      <c r="H62" s="1">
        <f t="shared" si="42"/>
        <v>64.72177387915707</v>
      </c>
      <c r="I62" s="1">
        <f t="shared" si="42"/>
        <v>68.067503920050044</v>
      </c>
      <c r="J62" s="1">
        <f t="shared" si="42"/>
        <v>32.820802470580105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STEM_to_Premise_AGS_1118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82.760005343263657</v>
      </c>
      <c r="G63" s="1">
        <f>'[1]Electricity and CHPs'!C14</f>
        <v>82.759970719746406</v>
      </c>
      <c r="H63" s="1">
        <f>'[1]Electricity and CHPs'!D14</f>
        <v>64.72177387915707</v>
      </c>
      <c r="I63" s="1">
        <f>'[1]Electricity and CHPs'!E14</f>
        <v>68.067503920050044</v>
      </c>
      <c r="J63" s="1">
        <f>'[1]Electricity and CHPs'!F14</f>
        <v>32.820802470580105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STEM_to_Premise_AGS_1118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146.22000627527385</v>
      </c>
      <c r="G64" s="1">
        <f t="shared" ref="G64:K64" si="46">SUM(G65:G67)</f>
        <v>121.5969545727383</v>
      </c>
      <c r="H64" s="1">
        <f t="shared" si="46"/>
        <v>141.26391282903035</v>
      </c>
      <c r="I64" s="1">
        <f t="shared" si="46"/>
        <v>147.31987005645226</v>
      </c>
      <c r="J64" s="1">
        <f t="shared" si="46"/>
        <v>148.3994726774219</v>
      </c>
      <c r="K64" s="1">
        <f t="shared" si="46"/>
        <v>148.79157155495048</v>
      </c>
    </row>
    <row r="65" spans="1:11" x14ac:dyDescent="0.3">
      <c r="A65" s="5" t="str">
        <f t="shared" si="43"/>
        <v>STEM</v>
      </c>
      <c r="B65" s="5" t="str">
        <f t="shared" ca="1" si="44"/>
        <v>STEM_to_Premise_AGS_1118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66.745681773383438</v>
      </c>
      <c r="G65" s="1">
        <f>'[1]Electricity and CHPs'!C15</f>
        <v>49.798804655068459</v>
      </c>
      <c r="H65" s="1">
        <f>'[1]Electricity and CHPs'!D15</f>
        <v>68.536689709783715</v>
      </c>
      <c r="I65" s="1">
        <f>'[1]Electricity and CHPs'!E15</f>
        <v>70.235445343509298</v>
      </c>
      <c r="J65" s="1">
        <f>'[1]Electricity and CHPs'!F15</f>
        <v>71.177845532550066</v>
      </c>
      <c r="K65" s="1">
        <f>'[1]Electricity and CHPs'!G15</f>
        <v>73.347515062965215</v>
      </c>
    </row>
    <row r="66" spans="1:11" x14ac:dyDescent="0.3">
      <c r="A66" s="5" t="str">
        <f t="shared" si="43"/>
        <v>STEM</v>
      </c>
      <c r="B66" s="5" t="str">
        <f t="shared" ca="1" si="44"/>
        <v>STEM_to_Premise_AGS_1118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66.632403551608633</v>
      </c>
      <c r="G66" s="1">
        <f>'[1]Electricity and CHPs'!C16</f>
        <v>55.764010022845369</v>
      </c>
      <c r="H66" s="1">
        <f>'[1]Electricity and CHPs'!D16</f>
        <v>65.548664230623118</v>
      </c>
      <c r="I66" s="1">
        <f>'[1]Electricity and CHPs'!E16</f>
        <v>64.463839390825299</v>
      </c>
      <c r="J66" s="1">
        <f>'[1]Electricity and CHPs'!F16</f>
        <v>64.135367037670107</v>
      </c>
      <c r="K66" s="1">
        <f>'[1]Electricity and CHPs'!G16</f>
        <v>61.96569871392667</v>
      </c>
    </row>
    <row r="67" spans="1:11" x14ac:dyDescent="0.3">
      <c r="A67" s="5" t="str">
        <f t="shared" si="43"/>
        <v>STEM</v>
      </c>
      <c r="B67" s="5" t="str">
        <f t="shared" ca="1" si="44"/>
        <v>STEM_to_Premise_AGS_1118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12.841920950281766</v>
      </c>
      <c r="G67" s="1">
        <f>'[1]Electricity and CHPs'!C17</f>
        <v>16.034139894824481</v>
      </c>
      <c r="H67" s="1">
        <f>'[1]Electricity and CHPs'!D17</f>
        <v>7.1785588886235203</v>
      </c>
      <c r="I67" s="1">
        <f>'[1]Electricity and CHPs'!E17</f>
        <v>12.62058532211768</v>
      </c>
      <c r="J67" s="1">
        <f>'[1]Electricity and CHPs'!F17</f>
        <v>13.086260107201737</v>
      </c>
      <c r="K67" s="1">
        <f>'[1]Electricity and CHPs'!G17</f>
        <v>13.478357778058603</v>
      </c>
    </row>
    <row r="68" spans="1:11" x14ac:dyDescent="0.3">
      <c r="A68" s="5" t="str">
        <f>A59</f>
        <v>STEM</v>
      </c>
      <c r="B68" s="5" t="str">
        <f ca="1">B59</f>
        <v>STEM_to_Premise_AGS_1118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0.11190713678789574</v>
      </c>
      <c r="G68" s="1">
        <f t="shared" ref="G68" si="48">SUM(G69:G71)</f>
        <v>0.17153482930432898</v>
      </c>
      <c r="H68" s="1">
        <f t="shared" ref="H68" si="49">SUM(H69:H71)</f>
        <v>5.2194801549227503E-3</v>
      </c>
      <c r="I68" s="1">
        <f t="shared" ref="I68" si="50">SUM(I69:I71)</f>
        <v>0.1715347438793931</v>
      </c>
      <c r="J68" s="1">
        <f t="shared" ref="J68" si="51">SUM(J69:J71)</f>
        <v>1.4203045778311572E-2</v>
      </c>
      <c r="K68" s="1">
        <f t="shared" ref="K68" si="52">SUM(K69:K71)</f>
        <v>9.4221307381425225E-4</v>
      </c>
    </row>
    <row r="69" spans="1:11" x14ac:dyDescent="0.3">
      <c r="A69" s="5" t="str">
        <f>A68</f>
        <v>STEM</v>
      </c>
      <c r="B69" s="5" t="str">
        <f ca="1">B68</f>
        <v>STEM_to_Premise_AGS_1118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3.9601786507646217E-2</v>
      </c>
      <c r="G69" s="1">
        <f>'[1]Electricity and CHPs'!C18</f>
        <v>6.4580716283816895E-5</v>
      </c>
      <c r="H69" s="1">
        <f>'[1]Electricity and CHPs'!D18</f>
        <v>1.411257464269194E-3</v>
      </c>
      <c r="I69" s="1">
        <f>'[1]Electricity and CHPs'!E18</f>
        <v>2.7038127012717105E-4</v>
      </c>
      <c r="J69" s="1">
        <f>'[1]Electricity and CHPs'!F18</f>
        <v>7.212179278966713E-4</v>
      </c>
      <c r="K69" s="1">
        <f>'[1]Electricity and CHPs'!G18</f>
        <v>5.5508277641918578E-6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STEM_to_Premise_AGS_1118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1.8017865150868752E-3</v>
      </c>
      <c r="G70" s="1">
        <f>'[1]Electricity and CHPs'!C28</f>
        <v>4.1316964443669575E-5</v>
      </c>
      <c r="H70" s="1">
        <f>'[1]Electricity and CHPs'!D28</f>
        <v>4.907927715862016E-4</v>
      </c>
      <c r="I70" s="1">
        <f>'[1]Electricity and CHPs'!E28</f>
        <v>1.2104496478303301E-4</v>
      </c>
      <c r="J70" s="1">
        <f>'[1]Electricity and CHPs'!F28</f>
        <v>1.4901771334977382E-4</v>
      </c>
      <c r="K70" s="1">
        <f>'[1]Electricity and CHPs'!G28</f>
        <v>0</v>
      </c>
    </row>
    <row r="71" spans="1:11" x14ac:dyDescent="0.3">
      <c r="A71" s="5" t="str">
        <f t="shared" si="53"/>
        <v>STEM</v>
      </c>
      <c r="B71" s="5" t="str">
        <f t="shared" ca="1" si="54"/>
        <v>STEM_to_Premise_AGS_1118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7.0503563765162647E-2</v>
      </c>
      <c r="G71" s="1">
        <f>'[1]Electricity and CHPs'!C41</f>
        <v>0.17142893162360148</v>
      </c>
      <c r="H71" s="1">
        <f>'[1]Electricity and CHPs'!D41</f>
        <v>3.3174299190673541E-3</v>
      </c>
      <c r="I71" s="1">
        <f>'[1]Electricity and CHPs'!E41</f>
        <v>0.1711433176444829</v>
      </c>
      <c r="J71" s="1">
        <f>'[1]Electricity and CHPs'!F41</f>
        <v>1.3332810137065127E-2</v>
      </c>
      <c r="K71" s="1">
        <f>'[1]Electricity and CHPs'!G41</f>
        <v>9.3666224605006042E-4</v>
      </c>
    </row>
    <row r="72" spans="1:11" x14ac:dyDescent="0.3">
      <c r="A72" s="5" t="str">
        <f>A67</f>
        <v>STEM</v>
      </c>
      <c r="B72" s="5" t="str">
        <f ca="1">B67</f>
        <v>STEM_to_Premise_AGS_1118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0.11190713678789574</v>
      </c>
      <c r="G72" s="1">
        <f t="shared" ref="G72:K72" si="56">SUM(G73:G75)</f>
        <v>0.17153482930432898</v>
      </c>
      <c r="H72" s="1">
        <f t="shared" si="56"/>
        <v>5.2194801549227503E-3</v>
      </c>
      <c r="I72" s="1">
        <f t="shared" si="56"/>
        <v>0.1715347438793931</v>
      </c>
      <c r="J72" s="1">
        <f t="shared" si="56"/>
        <v>1.4203045778311572E-2</v>
      </c>
      <c r="K72" s="1">
        <f t="shared" si="56"/>
        <v>9.4221307381425225E-4</v>
      </c>
    </row>
    <row r="73" spans="1:11" x14ac:dyDescent="0.3">
      <c r="A73" s="5" t="str">
        <f>A72</f>
        <v>STEM</v>
      </c>
      <c r="B73" s="5" t="str">
        <f ca="1">B72</f>
        <v>STEM_to_Premise_AGS_1118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3.9601786507646217E-2</v>
      </c>
      <c r="G73" s="1">
        <f t="shared" ref="G73:K73" si="57">G69</f>
        <v>6.4580716283816895E-5</v>
      </c>
      <c r="H73" s="1">
        <f t="shared" si="57"/>
        <v>1.411257464269194E-3</v>
      </c>
      <c r="I73" s="1">
        <f t="shared" si="57"/>
        <v>2.7038127012717105E-4</v>
      </c>
      <c r="J73" s="1">
        <f t="shared" si="57"/>
        <v>7.212179278966713E-4</v>
      </c>
      <c r="K73" s="1">
        <f t="shared" si="57"/>
        <v>5.5508277641918578E-6</v>
      </c>
    </row>
    <row r="74" spans="1:11" x14ac:dyDescent="0.3">
      <c r="A74" s="5" t="str">
        <f t="shared" si="43"/>
        <v>STEM</v>
      </c>
      <c r="B74" s="5" t="str">
        <f t="shared" ca="1" si="44"/>
        <v>STEM_to_Premise_AGS_1118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1.8017865150868752E-3</v>
      </c>
      <c r="G74" s="1">
        <f>'[1]Electricity and CHPs'!C28</f>
        <v>4.1316964443669575E-5</v>
      </c>
      <c r="H74" s="1">
        <f>'[1]Electricity and CHPs'!D28</f>
        <v>4.907927715862016E-4</v>
      </c>
      <c r="I74" s="1">
        <f>'[1]Electricity and CHPs'!E28</f>
        <v>1.2104496478303301E-4</v>
      </c>
      <c r="J74" s="1">
        <f>'[1]Electricity and CHPs'!F28</f>
        <v>1.4901771334977382E-4</v>
      </c>
      <c r="K74" s="1">
        <f>'[1]Electricity and CHPs'!G28</f>
        <v>0</v>
      </c>
    </row>
    <row r="75" spans="1:11" x14ac:dyDescent="0.3">
      <c r="A75" s="5" t="str">
        <f t="shared" si="43"/>
        <v>STEM</v>
      </c>
      <c r="B75" s="5" t="str">
        <f t="shared" ca="1" si="44"/>
        <v>STEM_to_Premise_AGS_1118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7.0503563765162647E-2</v>
      </c>
      <c r="G75" s="1">
        <f>'[1]Electricity and CHPs'!C41</f>
        <v>0.17142893162360148</v>
      </c>
      <c r="H75" s="1">
        <f>'[1]Electricity and CHPs'!D41</f>
        <v>3.3174299190673541E-3</v>
      </c>
      <c r="I75" s="1">
        <f>'[1]Electricity and CHPs'!E41</f>
        <v>0.1711433176444829</v>
      </c>
      <c r="J75" s="1">
        <f>'[1]Electricity and CHPs'!F41</f>
        <v>1.3332810137065127E-2</v>
      </c>
      <c r="K75" s="1">
        <f>'[1]Electricity and CHPs'!G41</f>
        <v>9.3666224605006042E-4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STEM_to_Premise_AGS_1118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STEM_to_Premise_AGS_1118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STEM_to_Premise_AGS_1118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STEM_to_Premise_AGS_1118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STEM_to_Premise_AGS_1118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3.2309246912745855</v>
      </c>
      <c r="G80" s="1">
        <f t="shared" ref="G80:K80" si="60">SUM(G81:G95)</f>
        <v>1.8281385722582619</v>
      </c>
      <c r="H80" s="1">
        <f t="shared" si="60"/>
        <v>1.9027722495319492</v>
      </c>
      <c r="I80" s="1">
        <f t="shared" si="60"/>
        <v>3.6742720950986123</v>
      </c>
      <c r="J80" s="1">
        <f t="shared" si="60"/>
        <v>4.3151204032411536</v>
      </c>
      <c r="K80" s="1">
        <f t="shared" si="60"/>
        <v>3.7183128552480191</v>
      </c>
    </row>
    <row r="81" spans="1:11" x14ac:dyDescent="0.3">
      <c r="A81" s="5" t="str">
        <f t="shared" si="43"/>
        <v>STEM</v>
      </c>
      <c r="B81" s="5" t="str">
        <f t="shared" ca="1" si="44"/>
        <v>STEM_to_Premise_AGS_1118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0.21033046056238136</v>
      </c>
      <c r="K81" s="1">
        <f>'[1]Electricity and CHPs'!G21</f>
        <v>6.7179671627267865E-4</v>
      </c>
    </row>
    <row r="82" spans="1:11" x14ac:dyDescent="0.3">
      <c r="A82" s="5" t="str">
        <f t="shared" si="43"/>
        <v>STEM</v>
      </c>
      <c r="B82" s="5" t="str">
        <f t="shared" ca="1" si="44"/>
        <v>STEM_to_Premise_AGS_1118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2.6520346542835822E-4</v>
      </c>
      <c r="H82" s="1">
        <f>'[1]Electricity and CHPs'!D22</f>
        <v>2.7553053198576061E-3</v>
      </c>
      <c r="I82" s="1">
        <f>'[1]Electricity and CHPs'!E22</f>
        <v>1.5434173872819039E-3</v>
      </c>
      <c r="J82" s="1">
        <f>'[1]Electricity and CHPs'!F22</f>
        <v>2.7783956726623107E-2</v>
      </c>
      <c r="K82" s="1">
        <f>'[1]Electricity and CHPs'!G22</f>
        <v>3.6718783240605798E-4</v>
      </c>
    </row>
    <row r="83" spans="1:11" x14ac:dyDescent="0.3">
      <c r="A83" s="5" t="str">
        <f t="shared" si="43"/>
        <v>STEM</v>
      </c>
      <c r="B83" s="5" t="str">
        <f t="shared" ca="1" si="44"/>
        <v>STEM_to_Premise_AGS_1118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4.7957327974210654E-3</v>
      </c>
      <c r="K83" s="1">
        <f>'[1]Electricity and CHPs'!G23</f>
        <v>4.1491785378450991E-3</v>
      </c>
    </row>
    <row r="84" spans="1:11" x14ac:dyDescent="0.3">
      <c r="A84" s="5" t="str">
        <f t="shared" si="43"/>
        <v>STEM</v>
      </c>
      <c r="B84" s="5" t="str">
        <f t="shared" ca="1" si="44"/>
        <v>STEM_to_Premise_AGS_1118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0.96588178632644672</v>
      </c>
      <c r="G84" s="1">
        <f>'[1]Electricity and CHPs'!C24</f>
        <v>2.6386657179533197E-4</v>
      </c>
      <c r="H84" s="1">
        <f>'[1]Electricity and CHPs'!D24</f>
        <v>3.4036788716872548E-3</v>
      </c>
      <c r="I84" s="1">
        <f>'[1]Electricity and CHPs'!E24</f>
        <v>7.5639533141819088E-3</v>
      </c>
      <c r="J84" s="1">
        <f>'[1]Electricity and CHPs'!F24</f>
        <v>1.2114055929754853E-2</v>
      </c>
      <c r="K84" s="1">
        <f>'[1]Electricity and CHPs'!G24</f>
        <v>1.893518659459343E-4</v>
      </c>
    </row>
    <row r="85" spans="1:11" x14ac:dyDescent="0.3">
      <c r="A85" s="5" t="str">
        <f t="shared" si="43"/>
        <v>STEM</v>
      </c>
      <c r="B85" s="5" t="str">
        <f t="shared" ca="1" si="44"/>
        <v>STEM_to_Premise_AGS_1118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1.1242256949352795E-2</v>
      </c>
      <c r="K85" s="1">
        <f>'[1]Electricity and CHPs'!G29</f>
        <v>8.6955117818524096E-4</v>
      </c>
    </row>
    <row r="86" spans="1:11" x14ac:dyDescent="0.3">
      <c r="A86" s="5" t="str">
        <f t="shared" si="43"/>
        <v>STEM</v>
      </c>
      <c r="B86" s="5" t="str">
        <f t="shared" ca="1" si="44"/>
        <v>STEM_to_Premise_AGS_1118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0.66996357289909636</v>
      </c>
      <c r="G86" s="1">
        <f>'[1]Electricity and CHPs'!C39</f>
        <v>9.0073825594705476E-2</v>
      </c>
      <c r="H86" s="1">
        <f>'[1]Electricity and CHPs'!D39</f>
        <v>4.9931016944010094E-2</v>
      </c>
      <c r="I86" s="1">
        <f>'[1]Electricity and CHPs'!E39</f>
        <v>3.9808772174110225E-2</v>
      </c>
      <c r="J86" s="1">
        <f>'[1]Electricity and CHPs'!F39</f>
        <v>0.17559987046989503</v>
      </c>
      <c r="K86" s="1">
        <f>'[1]Electricity and CHPs'!G39</f>
        <v>6.4213728726903507E-2</v>
      </c>
    </row>
    <row r="87" spans="1:11" x14ac:dyDescent="0.3">
      <c r="A87" s="5" t="str">
        <f t="shared" si="43"/>
        <v>STEM</v>
      </c>
      <c r="B87" s="5" t="str">
        <f t="shared" ca="1" si="44"/>
        <v>STEM_to_Premise_AGS_1118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6.008878497754281E-2</v>
      </c>
      <c r="K87" s="1">
        <f>'[1]Electricity and CHPs'!G40</f>
        <v>3.7136348537650306E-2</v>
      </c>
    </row>
    <row r="88" spans="1:11" x14ac:dyDescent="0.3">
      <c r="A88" s="5" t="str">
        <f t="shared" si="43"/>
        <v>STEM</v>
      </c>
      <c r="B88" s="5" t="str">
        <f t="shared" ca="1" si="44"/>
        <v>STEM_to_Premise_AGS_1118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3.1813830935031499E-4</v>
      </c>
      <c r="J88" s="1">
        <f>'[1]Electricity and CHPs'!F47</f>
        <v>2.8063549418581475E-3</v>
      </c>
      <c r="K88" s="1">
        <f>'[1]Electricity and CHPs'!G47</f>
        <v>3.9350439236915586E-4</v>
      </c>
    </row>
    <row r="89" spans="1:11" x14ac:dyDescent="0.3">
      <c r="A89" s="5" t="str">
        <f t="shared" si="43"/>
        <v>STEM</v>
      </c>
      <c r="B89" s="5" t="str">
        <f t="shared" ca="1" si="44"/>
        <v>STEM_to_Premise_AGS_1118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1.3484189407335529E-2</v>
      </c>
      <c r="G89" s="1">
        <f>'[1]Electricity and CHPs'!C48</f>
        <v>3.1428817516345603E-3</v>
      </c>
      <c r="H89" s="1">
        <f>'[1]Electricity and CHPs'!D48</f>
        <v>9.9178769963911145E-3</v>
      </c>
      <c r="I89" s="1">
        <f>'[1]Electricity and CHPs'!E48</f>
        <v>9.3780793796322624E-3</v>
      </c>
      <c r="J89" s="1">
        <f>'[1]Electricity and CHPs'!F48</f>
        <v>1.4872503850489981E-2</v>
      </c>
      <c r="K89" s="1">
        <f>'[1]Electricity and CHPs'!G48</f>
        <v>3.3010776902764605E-2</v>
      </c>
    </row>
    <row r="90" spans="1:11" x14ac:dyDescent="0.3">
      <c r="A90" s="5" t="str">
        <f t="shared" si="43"/>
        <v>STEM</v>
      </c>
      <c r="B90" s="5" t="str">
        <f t="shared" ca="1" si="44"/>
        <v>STEM_to_Premise_AGS_1118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1.2875290005532209E-4</v>
      </c>
      <c r="J90" s="1">
        <f>'[1]Electricity and CHPs'!F49</f>
        <v>4.1875432319309232E-4</v>
      </c>
      <c r="K90" s="1">
        <f>'[1]Electricity and CHPs'!G49</f>
        <v>2.807363837322585E-4</v>
      </c>
    </row>
    <row r="91" spans="1:11" x14ac:dyDescent="0.3">
      <c r="A91" s="5" t="str">
        <f t="shared" si="43"/>
        <v>STEM</v>
      </c>
      <c r="B91" s="5" t="str">
        <f t="shared" ca="1" si="44"/>
        <v>STEM_to_Premise_AGS_1118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2.7827991261926935E-2</v>
      </c>
      <c r="G91" s="1">
        <f>'[1]Electricity and CHPs'!C51</f>
        <v>2.5287028902770759E-3</v>
      </c>
      <c r="H91" s="1">
        <f>'[1]Electricity and CHPs'!D51</f>
        <v>8.5990374748946725E-3</v>
      </c>
      <c r="I91" s="1">
        <f>'[1]Electricity and CHPs'!E51</f>
        <v>0.24807748413821748</v>
      </c>
      <c r="J91" s="1">
        <f>'[1]Electricity and CHPs'!F51</f>
        <v>0.53314345865530199</v>
      </c>
      <c r="K91" s="1">
        <f>'[1]Electricity and CHPs'!G51</f>
        <v>0.51769489977982497</v>
      </c>
    </row>
    <row r="92" spans="1:11" x14ac:dyDescent="0.3">
      <c r="A92" s="5" t="str">
        <f t="shared" si="43"/>
        <v>STEM</v>
      </c>
      <c r="B92" s="5" t="str">
        <f t="shared" ca="1" si="44"/>
        <v>STEM_to_Premise_AGS_1118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5.6114214282458868E-4</v>
      </c>
      <c r="J92" s="1">
        <f>'[1]Electricity and CHPs'!F52</f>
        <v>2.2240698364262169E-3</v>
      </c>
      <c r="K92" s="1">
        <f>'[1]Electricity and CHPs'!G52</f>
        <v>1.4777857037424165E-3</v>
      </c>
    </row>
    <row r="93" spans="1:11" x14ac:dyDescent="0.3">
      <c r="A93" s="5" t="str">
        <f t="shared" si="43"/>
        <v>STEM</v>
      </c>
      <c r="B93" s="5" t="str">
        <f t="shared" ca="1" si="44"/>
        <v>STEM_to_Premise_AGS_1118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0.95936757846711662</v>
      </c>
      <c r="G93" s="1">
        <f>'[1]Electricity and CHPs'!C54</f>
        <v>1.1059826971367672</v>
      </c>
      <c r="H93" s="1">
        <f>'[1]Electricity and CHPs'!D54</f>
        <v>1.3224848251663428</v>
      </c>
      <c r="I93" s="1">
        <f>'[1]Electricity and CHPs'!E54</f>
        <v>1.322495267698246</v>
      </c>
      <c r="J93" s="1">
        <f>'[1]Electricity and CHPs'!F54</f>
        <v>1.3259829272404031</v>
      </c>
      <c r="K93" s="1">
        <f>'[1]Electricity and CHPs'!G54</f>
        <v>3.0552969147149325</v>
      </c>
    </row>
    <row r="94" spans="1:11" x14ac:dyDescent="0.3">
      <c r="A94" s="5" t="str">
        <f t="shared" si="43"/>
        <v>STEM</v>
      </c>
      <c r="B94" s="5" t="str">
        <f t="shared" ca="1" si="44"/>
        <v>STEM_to_Premise_AGS_1118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0.59439957291266332</v>
      </c>
      <c r="G94" s="1">
        <f>'[1]Electricity and CHPs'!C55</f>
        <v>0.62588139484765382</v>
      </c>
      <c r="H94" s="1">
        <f>'[1]Electricity and CHPs'!D55</f>
        <v>0.50568050875876569</v>
      </c>
      <c r="I94" s="1">
        <f>'[1]Electricity and CHPs'!E55</f>
        <v>2.0440117127581634</v>
      </c>
      <c r="J94" s="1">
        <f>'[1]Electricity and CHPs'!F55</f>
        <v>1.9320138107582829</v>
      </c>
      <c r="K94" s="1">
        <f>'[1]Electricity and CHPs'!G55</f>
        <v>2.273413057947613E-3</v>
      </c>
    </row>
    <row r="95" spans="1:11" x14ac:dyDescent="0.3">
      <c r="A95" s="5" t="str">
        <f t="shared" si="43"/>
        <v>STEM</v>
      </c>
      <c r="B95" s="5" t="str">
        <f t="shared" ca="1" si="44"/>
        <v>STEM_to_Premise_AGS_1118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3.8537489654912087E-4</v>
      </c>
      <c r="J95" s="1">
        <f>'[1]Electricity and CHPs'!F58</f>
        <v>1.7034052222271898E-3</v>
      </c>
      <c r="K95" s="1">
        <f>'[1]Electricity and CHPs'!G58</f>
        <v>2.8768091749665147E-4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STEM_to_Premise_AGS_1118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2.2135917765086242</v>
      </c>
      <c r="G96" s="1">
        <f t="shared" ref="G96:K96" si="65">G80-G112</f>
        <v>0.66950070314073118</v>
      </c>
      <c r="H96" s="1">
        <f t="shared" si="65"/>
        <v>0.50107204521791759</v>
      </c>
      <c r="I96" s="1">
        <f t="shared" si="65"/>
        <v>2.3480148856231757</v>
      </c>
      <c r="J96" s="1">
        <f t="shared" si="65"/>
        <v>2.9090716638880587</v>
      </c>
      <c r="K96" s="1">
        <f t="shared" si="65"/>
        <v>0.57334104452236856</v>
      </c>
    </row>
    <row r="97" spans="1:11" x14ac:dyDescent="0.3">
      <c r="A97" s="5" t="str">
        <f t="shared" si="61"/>
        <v>STEM</v>
      </c>
      <c r="B97" s="5" t="str">
        <f t="shared" ca="1" si="62"/>
        <v>STEM_to_Premise_AGS_1118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0.20469663499491547</v>
      </c>
      <c r="K97" s="1">
        <f t="shared" si="66"/>
        <v>5.8093419398753292E-4</v>
      </c>
    </row>
    <row r="98" spans="1:11" x14ac:dyDescent="0.3">
      <c r="A98" s="5" t="str">
        <f t="shared" si="61"/>
        <v>STEM</v>
      </c>
      <c r="B98" s="5" t="str">
        <f t="shared" ca="1" si="62"/>
        <v>STEM_to_Premise_AGS_1118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2.4586645722403486E-4</v>
      </c>
      <c r="H98" s="1">
        <f t="shared" si="67"/>
        <v>2.3791769627442712E-3</v>
      </c>
      <c r="I98" s="1">
        <f t="shared" si="67"/>
        <v>1.5409485108642059E-3</v>
      </c>
      <c r="J98" s="1">
        <f t="shared" si="67"/>
        <v>2.7039747041762027E-2</v>
      </c>
      <c r="K98" s="1">
        <f t="shared" si="67"/>
        <v>3.1752457595261667E-4</v>
      </c>
    </row>
    <row r="99" spans="1:11" x14ac:dyDescent="0.3">
      <c r="A99" s="5" t="str">
        <f t="shared" si="61"/>
        <v>STEM</v>
      </c>
      <c r="B99" s="5" t="str">
        <f t="shared" ca="1" si="62"/>
        <v>STEM_to_Premise_AGS_1118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4.6672762629913689E-3</v>
      </c>
      <c r="K99" s="1">
        <f t="shared" si="68"/>
        <v>3.5879896867716228E-3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STEM_to_Premise_AGS_1118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0.94123452465132862</v>
      </c>
      <c r="G100" s="1">
        <f t="shared" si="69"/>
        <v>2.4462704166546885E-4</v>
      </c>
      <c r="H100" s="1">
        <f t="shared" si="69"/>
        <v>2.93904065793922E-3</v>
      </c>
      <c r="I100" s="1">
        <f t="shared" si="69"/>
        <v>7.5518538872117093E-3</v>
      </c>
      <c r="J100" s="1">
        <f t="shared" si="69"/>
        <v>1.1789573789411119E-2</v>
      </c>
      <c r="K100" s="1">
        <f t="shared" si="69"/>
        <v>1.6374145773390166E-4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STEM_to_Premise_AGS_1118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1.0941126459418362E-2</v>
      </c>
      <c r="K101" s="1">
        <f t="shared" si="70"/>
        <v>7.5194177136304148E-4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STEM_to_Premise_AGS_1118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0.65286751857049752</v>
      </c>
      <c r="G102" s="1">
        <f t="shared" si="71"/>
        <v>8.3506195335024236E-2</v>
      </c>
      <c r="H102" s="1">
        <f t="shared" si="71"/>
        <v>4.3114904320557104E-2</v>
      </c>
      <c r="I102" s="1">
        <f t="shared" si="71"/>
        <v>3.9745093392435191E-2</v>
      </c>
      <c r="J102" s="1">
        <f t="shared" si="71"/>
        <v>0.17089632426335982</v>
      </c>
      <c r="K102" s="1">
        <f t="shared" si="71"/>
        <v>5.5528629177991264E-2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STEM_to_Premise_AGS_1118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5.8479271394872565E-2</v>
      </c>
      <c r="K103" s="1">
        <f t="shared" si="72"/>
        <v>3.2113545932551571E-2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STEM_to_Premise_AGS_1118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3.1762940995861864E-4</v>
      </c>
      <c r="J104" s="1">
        <f t="shared" si="73"/>
        <v>2.7311850678391845E-3</v>
      </c>
      <c r="K104" s="1">
        <f t="shared" si="73"/>
        <v>3.4028174219110339E-4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STEM_to_Premise_AGS_1118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1.3140101394180752E-2</v>
      </c>
      <c r="G105" s="1">
        <f t="shared" si="74"/>
        <v>2.9137221133228464E-3</v>
      </c>
      <c r="H105" s="1">
        <f t="shared" si="74"/>
        <v>8.5639817478973795E-3</v>
      </c>
      <c r="I105" s="1">
        <f t="shared" si="74"/>
        <v>9.3630780460886194E-3</v>
      </c>
      <c r="J105" s="1">
        <f t="shared" si="74"/>
        <v>1.447413505397287E-2</v>
      </c>
      <c r="K105" s="1">
        <f t="shared" si="74"/>
        <v>2.8545970244257562E-2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STEM_to_Premise_AGS_1118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1.2854694475037594E-4</v>
      </c>
      <c r="J106" s="1">
        <f t="shared" si="75"/>
        <v>4.0753774140943566E-4</v>
      </c>
      <c r="K106" s="1">
        <f t="shared" si="75"/>
        <v>2.4276594519744162E-4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STEM_to_Premise_AGS_1118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2.7117879742861808E-2</v>
      </c>
      <c r="G107" s="1">
        <f t="shared" si="76"/>
        <v>2.3443254031405318E-3</v>
      </c>
      <c r="H107" s="1">
        <f t="shared" si="76"/>
        <v>7.4251777886820093E-3</v>
      </c>
      <c r="I107" s="1">
        <f t="shared" si="76"/>
        <v>0.24768065522116781</v>
      </c>
      <c r="J107" s="1">
        <f t="shared" si="76"/>
        <v>0.51886289634174876</v>
      </c>
      <c r="K107" s="1">
        <f t="shared" si="76"/>
        <v>0.44767511071456001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STEM_to_Premise_AGS_1118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5.6024453041279897E-4</v>
      </c>
      <c r="J108" s="1">
        <f t="shared" si="77"/>
        <v>2.1644968127434608E-3</v>
      </c>
      <c r="K108" s="1">
        <f t="shared" si="77"/>
        <v>1.2779107517123392E-3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STEM_to_Premise_AGS_1118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STEM_to_Premise_AGS_1118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0.57923175214975542</v>
      </c>
      <c r="G110" s="1">
        <f t="shared" si="79"/>
        <v>0.58024596679035401</v>
      </c>
      <c r="H110" s="1">
        <f t="shared" si="79"/>
        <v>0.43664976374009773</v>
      </c>
      <c r="I110" s="1">
        <f t="shared" si="79"/>
        <v>2.0407420772359055</v>
      </c>
      <c r="J110" s="1">
        <f t="shared" si="79"/>
        <v>1.8802636801559729</v>
      </c>
      <c r="K110" s="1">
        <f t="shared" si="79"/>
        <v>1.9659271181722521E-3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STEM_to_Premise_AGS_1118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3.8475844438141623E-4</v>
      </c>
      <c r="J111" s="1">
        <f t="shared" si="80"/>
        <v>1.6577785076415856E-3</v>
      </c>
      <c r="K111" s="1">
        <f t="shared" si="80"/>
        <v>2.4877120992606428E-4</v>
      </c>
    </row>
    <row r="112" spans="1:11" x14ac:dyDescent="0.3">
      <c r="A112" s="5" t="str">
        <f>A95</f>
        <v>STEM</v>
      </c>
      <c r="B112" s="5" t="str">
        <f ca="1">B95</f>
        <v>STEM_to_Premise_AGS_1118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1.0173329147659613</v>
      </c>
      <c r="G112" s="1">
        <f t="shared" ref="G112:K112" si="81">SUM(G113:G127)</f>
        <v>1.1586378691175307</v>
      </c>
      <c r="H112" s="1">
        <f t="shared" si="81"/>
        <v>1.4017002043140316</v>
      </c>
      <c r="I112" s="1">
        <f t="shared" si="81"/>
        <v>1.3262572094754363</v>
      </c>
      <c r="J112" s="1">
        <f t="shared" si="81"/>
        <v>1.4060487393530949</v>
      </c>
      <c r="K112" s="1">
        <f t="shared" si="81"/>
        <v>3.1449718107256506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STEM_to_Premise_AGS_1118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5.6338255674658992E-3</v>
      </c>
      <c r="K113" s="1">
        <f>'[1]Electricity and CHPs_IN'!Q$23/SUM('[1]Electricity and CHPs_IN'!Q$22:Q$23)*K81</f>
        <v>9.0862522285145686E-5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STEM_to_Premise_AGS_1118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1.9337008204323381E-5</v>
      </c>
      <c r="H114" s="1">
        <f>'[1]Electricity and CHPs_IN'!N$23/SUM('[1]Electricity and CHPs_IN'!N$22:N$23)*H82</f>
        <v>3.7612835711333471E-4</v>
      </c>
      <c r="I114" s="1">
        <f>'[1]Electricity and CHPs_IN'!O$23/SUM('[1]Electricity and CHPs_IN'!O$22:O$23)*I82</f>
        <v>2.4688764176981136E-6</v>
      </c>
      <c r="J114" s="1">
        <f>'[1]Electricity and CHPs_IN'!P$23/SUM('[1]Electricity and CHPs_IN'!P$22:P$23)*J82</f>
        <v>7.44209684861079E-4</v>
      </c>
      <c r="K114" s="1">
        <f>'[1]Electricity and CHPs_IN'!Q$23/SUM('[1]Electricity and CHPs_IN'!Q$22:Q$23)*K82</f>
        <v>4.9663256453441303E-5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STEM_to_Premise_AGS_1118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1.2845653442969697E-4</v>
      </c>
      <c r="K115" s="1">
        <f>'[1]Electricity and CHPs_IN'!Q$23/SUM('[1]Electricity and CHPs_IN'!Q$22:Q$23)*K83</f>
        <v>5.6118885107347602E-4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STEM_to_Premise_AGS_1118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2.4647261675118066E-2</v>
      </c>
      <c r="G116" s="1">
        <f>'[1]Electricity and CHPs_IN'!M$23/SUM('[1]Electricity and CHPs_IN'!M$22:M$23)*G84</f>
        <v>1.9239530129863151E-5</v>
      </c>
      <c r="H116" s="1">
        <f>'[1]Electricity and CHPs_IN'!N$23/SUM('[1]Electricity and CHPs_IN'!N$22:N$23)*H84</f>
        <v>4.6463821374803486E-4</v>
      </c>
      <c r="I116" s="1">
        <f>'[1]Electricity and CHPs_IN'!O$23/SUM('[1]Electricity and CHPs_IN'!O$22:O$23)*I84</f>
        <v>1.2099426970199301E-5</v>
      </c>
      <c r="J116" s="1">
        <f>'[1]Electricity and CHPs_IN'!P$23/SUM('[1]Electricity and CHPs_IN'!P$22:P$23)*J84</f>
        <v>3.2448214034373372E-4</v>
      </c>
      <c r="K116" s="1">
        <f>'[1]Electricity and CHPs_IN'!Q$23/SUM('[1]Electricity and CHPs_IN'!Q$22:Q$23)*K84</f>
        <v>2.5610408212032645E-5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STEM_to_Premise_AGS_1118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3.0113048993443361E-4</v>
      </c>
      <c r="K117" s="1">
        <f>'[1]Electricity and CHPs_IN'!Q$23/SUM('[1]Electricity and CHPs_IN'!Q$22:Q$23)*K85</f>
        <v>1.1760940682219943E-4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STEM_to_Premise_AGS_1118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1.7096054328598877E-2</v>
      </c>
      <c r="G118" s="1">
        <f>'[1]Electricity and CHPs_IN'!M$23/SUM('[1]Electricity and CHPs_IN'!M$22:M$23)*G86</f>
        <v>6.5676302596812397E-3</v>
      </c>
      <c r="H118" s="1">
        <f>'[1]Electricity and CHPs_IN'!N$23/SUM('[1]Electricity and CHPs_IN'!N$22:N$23)*H86</f>
        <v>6.8161126234529863E-3</v>
      </c>
      <c r="I118" s="1">
        <f>'[1]Electricity and CHPs_IN'!O$23/SUM('[1]Electricity and CHPs_IN'!O$22:O$23)*I86</f>
        <v>6.3678781675035202E-5</v>
      </c>
      <c r="J118" s="1">
        <f>'[1]Electricity and CHPs_IN'!P$23/SUM('[1]Electricity and CHPs_IN'!P$22:P$23)*J86</f>
        <v>4.7035462065352215E-3</v>
      </c>
      <c r="K118" s="1">
        <f>'[1]Electricity and CHPs_IN'!Q$23/SUM('[1]Electricity and CHPs_IN'!Q$22:Q$23)*K86</f>
        <v>8.6850995489122455E-3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STEM_to_Premise_AGS_1118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1.609513582670247E-3</v>
      </c>
      <c r="K119" s="1">
        <f>'[1]Electricity and CHPs_IN'!Q$23/SUM('[1]Electricity and CHPs_IN'!Q$22:Q$23)*K87</f>
        <v>5.0228026050987383E-3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STEM_to_Premise_AGS_1118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5.0889939169635598E-7</v>
      </c>
      <c r="J120" s="1">
        <f>'[1]Electricity and CHPs_IN'!P$23/SUM('[1]Electricity and CHPs_IN'!P$22:P$23)*J88</f>
        <v>7.5169874018963173E-5</v>
      </c>
      <c r="K120" s="1">
        <f>'[1]Electricity and CHPs_IN'!Q$23/SUM('[1]Electricity and CHPs_IN'!Q$22:Q$23)*K88</f>
        <v>5.3222650178052456E-5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STEM_to_Premise_AGS_1118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3.4408801315477706E-4</v>
      </c>
      <c r="G121" s="1">
        <f>'[1]Electricity and CHPs_IN'!M$23/SUM('[1]Electricity and CHPs_IN'!M$22:M$23)*G89</f>
        <v>2.2915963831171405E-4</v>
      </c>
      <c r="H121" s="1">
        <f>'[1]Electricity and CHPs_IN'!N$23/SUM('[1]Electricity and CHPs_IN'!N$22:N$23)*H89</f>
        <v>1.3538952484937355E-3</v>
      </c>
      <c r="I121" s="1">
        <f>'[1]Electricity and CHPs_IN'!O$23/SUM('[1]Electricity and CHPs_IN'!O$22:O$23)*I89</f>
        <v>1.5001333543643769E-5</v>
      </c>
      <c r="J121" s="1">
        <f>'[1]Electricity and CHPs_IN'!P$23/SUM('[1]Electricity and CHPs_IN'!P$22:P$23)*J89</f>
        <v>3.9836879651711075E-4</v>
      </c>
      <c r="K121" s="1">
        <f>'[1]Electricity and CHPs_IN'!Q$23/SUM('[1]Electricity and CHPs_IN'!Q$22:Q$23)*K89</f>
        <v>4.4648066585070414E-3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STEM_to_Premise_AGS_1118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2.05955304946145E-7</v>
      </c>
      <c r="J122" s="1">
        <f>'[1]Electricity and CHPs_IN'!P$23/SUM('[1]Electricity and CHPs_IN'!P$22:P$23)*J90</f>
        <v>1.1216581783656658E-5</v>
      </c>
      <c r="K122" s="1">
        <f>'[1]Electricity and CHPs_IN'!Q$23/SUM('[1]Electricity and CHPs_IN'!Q$22:Q$23)*K90</f>
        <v>3.7970438534816863E-5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STEM_to_Premise_AGS_1118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7.1011151906512772E-4</v>
      </c>
      <c r="G123" s="1">
        <f>'[1]Electricity and CHPs_IN'!M$23/SUM('[1]Electricity and CHPs_IN'!M$22:M$23)*G91</f>
        <v>1.8437748713654418E-4</v>
      </c>
      <c r="H123" s="1">
        <f>'[1]Electricity and CHPs_IN'!N$23/SUM('[1]Electricity and CHPs_IN'!N$22:N$23)*H91</f>
        <v>1.1738596862126633E-3</v>
      </c>
      <c r="I123" s="1">
        <f>'[1]Electricity and CHPs_IN'!O$23/SUM('[1]Electricity and CHPs_IN'!O$22:O$23)*I91</f>
        <v>3.9682891704967904E-4</v>
      </c>
      <c r="J123" s="1">
        <f>'[1]Electricity and CHPs_IN'!P$23/SUM('[1]Electricity and CHPs_IN'!P$22:P$23)*J91</f>
        <v>1.4280562313553239E-2</v>
      </c>
      <c r="K123" s="1">
        <f>'[1]Electricity and CHPs_IN'!Q$23/SUM('[1]Electricity and CHPs_IN'!Q$22:Q$23)*K91</f>
        <v>7.0019789065264959E-2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STEM_to_Premise_AGS_1118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8.9761241178966543E-7</v>
      </c>
      <c r="J124" s="1">
        <f>'[1]Electricity and CHPs_IN'!P$23/SUM('[1]Electricity and CHPs_IN'!P$22:P$23)*J92</f>
        <v>5.9573023682755999E-5</v>
      </c>
      <c r="K124" s="1">
        <f>'[1]Electricity and CHPs_IN'!Q$23/SUM('[1]Electricity and CHPs_IN'!Q$22:Q$23)*K92</f>
        <v>1.9987495203007717E-4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STEM_to_Premise_AGS_1118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0.95936757846711662</v>
      </c>
      <c r="G125" s="1">
        <f t="shared" si="83"/>
        <v>1.1059826971367672</v>
      </c>
      <c r="H125" s="1">
        <f t="shared" si="83"/>
        <v>1.3224848251663428</v>
      </c>
      <c r="I125" s="1">
        <f t="shared" si="83"/>
        <v>1.322495267698246</v>
      </c>
      <c r="J125" s="1">
        <f t="shared" si="83"/>
        <v>1.3259829272404031</v>
      </c>
      <c r="K125" s="1">
        <f t="shared" si="83"/>
        <v>3.0552969147149325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STEM_to_Premise_AGS_1118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1.5167820762907881E-2</v>
      </c>
      <c r="G126" s="1">
        <f>'[1]Electricity and CHPs_IN'!M$23/SUM('[1]Electricity and CHPs_IN'!M$22:M$23)*G94</f>
        <v>4.5635428057299823E-2</v>
      </c>
      <c r="H126" s="1">
        <f>'[1]Electricity and CHPs_IN'!N$23/SUM('[1]Electricity and CHPs_IN'!N$22:N$23)*H94</f>
        <v>6.9030745018667974E-2</v>
      </c>
      <c r="I126" s="1">
        <f>'[1]Electricity and CHPs_IN'!O$23/SUM('[1]Electricity and CHPs_IN'!O$22:O$23)*I94</f>
        <v>3.2696355222578801E-3</v>
      </c>
      <c r="J126" s="1">
        <f>'[1]Electricity and CHPs_IN'!P$23/SUM('[1]Electricity and CHPs_IN'!P$22:P$23)*J94</f>
        <v>5.175013060230995E-2</v>
      </c>
      <c r="K126" s="1">
        <f>'[1]Electricity and CHPs_IN'!Q$23/SUM('[1]Electricity and CHPs_IN'!Q$22:Q$23)*K94</f>
        <v>3.0748593977536107E-4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STEM_to_Premise_AGS_1118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6.1645216770464858E-7</v>
      </c>
      <c r="J127" s="1">
        <f>'[1]Electricity and CHPs_IN'!P$23/SUM('[1]Electricity and CHPs_IN'!P$22:P$23)*J95</f>
        <v>4.5626714585604292E-5</v>
      </c>
      <c r="K127" s="1">
        <f>'[1]Electricity and CHPs_IN'!Q$23/SUM('[1]Electricity and CHPs_IN'!Q$22:Q$23)*K95</f>
        <v>3.8909707570587181E-5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STEM_to_Premise_AGS_1118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8.2546845761921155</v>
      </c>
      <c r="G128" s="1">
        <f t="shared" ref="G128:K128" si="84">SUM(G129:G134)</f>
        <v>8.9452111565617241</v>
      </c>
      <c r="H128" s="1">
        <f t="shared" si="84"/>
        <v>9.1760259983246115</v>
      </c>
      <c r="I128" s="1">
        <f t="shared" si="84"/>
        <v>9.1336213670591562</v>
      </c>
      <c r="J128" s="1">
        <f t="shared" si="84"/>
        <v>9.3118849439749951</v>
      </c>
      <c r="K128" s="1">
        <f t="shared" si="84"/>
        <v>11.007192853296019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STEM_to_Premise_AGS_1118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6.5070017852351629</v>
      </c>
      <c r="G129" s="1">
        <f>'[1]Electricity and CHPs'!C19</f>
        <v>7.3027702715696332</v>
      </c>
      <c r="H129" s="1">
        <f>'[1]Electricity and CHPs'!D19</f>
        <v>7.4118160918228604</v>
      </c>
      <c r="I129" s="1">
        <f>'[1]Electricity and CHPs'!E19</f>
        <v>7.3981406390953284</v>
      </c>
      <c r="J129" s="1">
        <f>'[1]Electricity and CHPs'!F19</f>
        <v>4.587189329361915</v>
      </c>
      <c r="K129" s="1">
        <f>'[1]Electricity and CHPs'!G19</f>
        <v>4.6534341824976293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STEM_to_Premise_AGS_1118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3.0399855706386965</v>
      </c>
      <c r="K130" s="1">
        <f>'[1]Electricity and CHPs'!G20</f>
        <v>4.4441387896232065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STEM_to_Premise_AGS_1118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1.5176392179712823</v>
      </c>
      <c r="G131" s="1">
        <f>'[1]Electricity and CHPs'!C26</f>
        <v>1.4122804018752437</v>
      </c>
      <c r="H131" s="1">
        <f>'[1]Electricity and CHPs'!D26</f>
        <v>1.4275007454117004</v>
      </c>
      <c r="I131" s="1">
        <f>'[1]Electricity and CHPs'!E26</f>
        <v>1.4025319132727367</v>
      </c>
      <c r="J131" s="1">
        <f>'[1]Electricity and CHPs'!F26</f>
        <v>0.87618249548180505</v>
      </c>
      <c r="K131" s="1">
        <f>'[1]Electricity and CHPs'!G26</f>
        <v>0.60490286907062396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STEM_to_Premise_AGS_1118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0.50851592836818371</v>
      </c>
      <c r="K132" s="1">
        <f>'[1]Electricity and CHPs'!G27</f>
        <v>0.71175841252226679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STEM_to_Premise_AGS_1118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0.23004357298566971</v>
      </c>
      <c r="G133" s="1">
        <f>'[1]Electricity and CHPs'!C44</f>
        <v>0.23016048311684767</v>
      </c>
      <c r="H133" s="1">
        <f>'[1]Electricity and CHPs'!D44</f>
        <v>0.33670916109004984</v>
      </c>
      <c r="I133" s="1">
        <f>'[1]Electricity and CHPs'!E44</f>
        <v>0.332948814691092</v>
      </c>
      <c r="J133" s="1">
        <f>'[1]Electricity and CHPs'!F44</f>
        <v>5.2329677372683396E-2</v>
      </c>
      <c r="K133" s="1">
        <f>'[1]Electricity and CHPs'!G44</f>
        <v>3.1450231855657136E-5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STEM_to_Premise_AGS_1118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0.24768194275171393</v>
      </c>
      <c r="K134" s="1">
        <f>'[1]Electricity and CHPs'!G45</f>
        <v>0.59292714935043489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STEM_to_Premise_AGS_1118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4.0123205016032228</v>
      </c>
      <c r="G135" s="1">
        <f t="shared" ref="G135:K135" si="86">SUM(G136:G139)</f>
        <v>4.3575253367224382</v>
      </c>
      <c r="H135" s="1">
        <f t="shared" si="86"/>
        <v>4.4196584186172805</v>
      </c>
      <c r="I135" s="1">
        <f t="shared" si="86"/>
        <v>4.4003362761840323</v>
      </c>
      <c r="J135" s="1">
        <f t="shared" si="86"/>
        <v>4.5059366619252996</v>
      </c>
      <c r="K135" s="1">
        <f t="shared" si="86"/>
        <v>5.2071171268568639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STEM_to_Premise_AGS_1118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3.2535008926175815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3.6513851357848166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3.7059080459114302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3.6990703195476642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2.2935946646809575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2.3267170912488147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STEM_to_Premise_AGS_1118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1.5199927853193482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2.2220693948116033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STEM_to_Premise_AGS_1118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0.75881960898564116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0.70614020093762198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0.71375037270585007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0.70126595663636837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0.43809124774090252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0.30245143453531198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STEM_to_Premise_AGS_1118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0.25425796418409186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0.35587920626113345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STEM_to_Premise_AGS_1118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STEM_to_Premise_AGS_1118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STEM_to_Premise_AGS_1118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4.2423640745888926</v>
      </c>
      <c r="G142" s="1">
        <f t="shared" ref="G142:K142" si="87">SUM(G143:G148)</f>
        <v>4.5876858198392858</v>
      </c>
      <c r="H142" s="1">
        <f t="shared" si="87"/>
        <v>4.7563675797073302</v>
      </c>
      <c r="I142" s="1">
        <f t="shared" si="87"/>
        <v>4.7332850908751247</v>
      </c>
      <c r="J142" s="1">
        <f t="shared" si="87"/>
        <v>4.8059482820496973</v>
      </c>
      <c r="K142" s="1">
        <f t="shared" si="87"/>
        <v>5.8000757264391538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STEM_to_Premise_AGS_1118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3.2535008926175815</v>
      </c>
      <c r="G143" s="1">
        <f t="shared" ref="G143:K143" si="88">G129-G136</f>
        <v>3.6513851357848166</v>
      </c>
      <c r="H143" s="1">
        <f t="shared" si="88"/>
        <v>3.7059080459114302</v>
      </c>
      <c r="I143" s="1">
        <f t="shared" si="88"/>
        <v>3.6990703195476642</v>
      </c>
      <c r="J143" s="1">
        <f t="shared" si="88"/>
        <v>2.2935946646809575</v>
      </c>
      <c r="K143" s="1">
        <f t="shared" si="88"/>
        <v>2.3267170912488147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STEM_to_Premise_AGS_1118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1.5199927853193482</v>
      </c>
      <c r="K144" s="1">
        <f t="shared" si="89"/>
        <v>2.2220693948116033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STEM_to_Premise_AGS_1118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0.75881960898564116</v>
      </c>
      <c r="G145" s="1">
        <f t="shared" si="90"/>
        <v>0.70614020093762175</v>
      </c>
      <c r="H145" s="1">
        <f t="shared" si="90"/>
        <v>0.71375037270585029</v>
      </c>
      <c r="I145" s="1">
        <f t="shared" si="90"/>
        <v>0.70126595663636837</v>
      </c>
      <c r="J145" s="1">
        <f t="shared" si="90"/>
        <v>0.43809124774090252</v>
      </c>
      <c r="K145" s="1">
        <f t="shared" si="90"/>
        <v>0.30245143453531198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STEM_to_Premise_AGS_1118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0.25425796418409186</v>
      </c>
      <c r="K146" s="1">
        <f t="shared" si="91"/>
        <v>0.35587920626113334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STEM_to_Premise_AGS_1118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0.23004357298566971</v>
      </c>
      <c r="G147" s="1">
        <f t="shared" si="92"/>
        <v>0.23016048311684767</v>
      </c>
      <c r="H147" s="1">
        <f t="shared" si="92"/>
        <v>0.33670916109004984</v>
      </c>
      <c r="I147" s="1">
        <f t="shared" si="92"/>
        <v>0.332948814691092</v>
      </c>
      <c r="J147" s="1">
        <f t="shared" si="92"/>
        <v>5.2329677372683396E-2</v>
      </c>
      <c r="K147" s="1">
        <f t="shared" si="92"/>
        <v>3.1450231855657136E-5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STEM_to_Premise_AGS_1118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0.24768194275171393</v>
      </c>
      <c r="K148" s="1">
        <f t="shared" si="96"/>
        <v>0.59292714935043489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STEM_to_Premise_AGS_1118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0.60005461946841987</v>
      </c>
      <c r="G149" s="1">
        <f t="shared" ref="G149:K149" si="97">SUM(G150:G156)</f>
        <v>0.60006136552718203</v>
      </c>
      <c r="H149" s="1">
        <f t="shared" si="97"/>
        <v>1.5147575063906877</v>
      </c>
      <c r="I149" s="1">
        <f t="shared" si="97"/>
        <v>2.6445599811343108</v>
      </c>
      <c r="J149" s="1">
        <f t="shared" si="97"/>
        <v>4.5430629066281689</v>
      </c>
      <c r="K149" s="1">
        <f t="shared" si="97"/>
        <v>11.846069481990666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STEM_to_Premise_AGS_1118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0.42757416827268818</v>
      </c>
      <c r="G150" s="1">
        <f>'[1]Electricity and CHPs'!C25</f>
        <v>7.841891937977985E-2</v>
      </c>
      <c r="H150" s="1">
        <f>'[1]Electricity and CHPs'!D25</f>
        <v>0.38437262992236204</v>
      </c>
      <c r="I150" s="1">
        <f>'[1]Electricity and CHPs'!E25</f>
        <v>1.6260837992187287E-3</v>
      </c>
      <c r="J150" s="1">
        <f>'[1]Electricity and CHPs'!F25</f>
        <v>0.69978083935756152</v>
      </c>
      <c r="K150" s="1">
        <f>'[1]Electricity and CHPs'!G25</f>
        <v>1.2056034515089892E-4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STEM_to_Premise_AGS_1118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7.8696712014178884E-4</v>
      </c>
      <c r="K151" s="1">
        <f>'[1]Electricity and CHPs'!G31</f>
        <v>5.9593038308458768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STEM_to_Premise_AGS_1118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0.17248045119573172</v>
      </c>
      <c r="G152" s="1">
        <f>'[1]Electricity and CHPs'!C42</f>
        <v>0.52164244614740218</v>
      </c>
      <c r="H152" s="1">
        <f>'[1]Electricity and CHPs'!D42</f>
        <v>1.1303848764683257</v>
      </c>
      <c r="I152" s="1">
        <f>'[1]Electricity and CHPs'!E42</f>
        <v>2.6403516236974949</v>
      </c>
      <c r="J152" s="1">
        <f>'[1]Electricity and CHPs'!F42</f>
        <v>3.426372443347057</v>
      </c>
      <c r="K152" s="1">
        <f>'[1]Electricity and CHPs'!G42</f>
        <v>2.4407697666362148E-4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STEM_to_Premise_AGS_1118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0.41231476527413585</v>
      </c>
      <c r="K153" s="1">
        <f>'[1]Electricity and CHPs'!G43</f>
        <v>5.8853265043284946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STEM_to_Premise_AGS_1118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5.2134023429426868E-4</v>
      </c>
      <c r="J154" s="1">
        <f>'[1]Electricity and CHPs'!F50</f>
        <v>8.5770379316601857E-4</v>
      </c>
      <c r="K154" s="1">
        <f>'[1]Electricity and CHPs'!G50</f>
        <v>3.0801526466956873E-4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STEM_to_Premise_AGS_1118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1.1605241872154495E-3</v>
      </c>
      <c r="J155" s="1">
        <f>'[1]Electricity and CHPs'!F53</f>
        <v>1.8343479830618974E-3</v>
      </c>
      <c r="K155" s="1">
        <f>'[1]Electricity and CHPs'!G53</f>
        <v>5.4577493790380633E-4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STEM_to_Premise_AGS_1118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9.0040921608766763E-4</v>
      </c>
      <c r="J156" s="1">
        <f>'[1]Electricity and CHPs'!F56</f>
        <v>1.1158397530452266E-3</v>
      </c>
      <c r="K156" s="1">
        <f>'[1]Electricity and CHPs'!G56</f>
        <v>2.2071929190875696E-4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STEM_to_Premise_AGS_1118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0.54529207473905861</v>
      </c>
      <c r="H157" s="1">
        <f t="shared" si="98"/>
        <v>1.9634127707334768</v>
      </c>
      <c r="I157" s="1">
        <f t="shared" si="98"/>
        <v>4.1991247564827825</v>
      </c>
      <c r="J157" s="1">
        <f t="shared" si="98"/>
        <v>9.5040466800030003</v>
      </c>
      <c r="K157" s="1">
        <f t="shared" si="98"/>
        <v>15.481091471404122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STEM_to_Premise_AGS_1118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0.54529207473905861</v>
      </c>
      <c r="H158" s="1">
        <f>'[1]Electricity and CHPs'!D33</f>
        <v>1.9634127707334768</v>
      </c>
      <c r="I158" s="1">
        <f>'[1]Electricity and CHPs'!E33</f>
        <v>4.1991247564827825</v>
      </c>
      <c r="J158" s="1">
        <f>'[1]Electricity and CHPs'!F33</f>
        <v>9.5040466800030003</v>
      </c>
      <c r="K158" s="1">
        <f>'[1]Electricity and CHPs'!G33</f>
        <v>15.481091471404122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STEM_to_Premise_AGS_1118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12.822560331892566</v>
      </c>
      <c r="H159" s="1">
        <f t="shared" si="99"/>
        <v>28.800012357288516</v>
      </c>
      <c r="I159" s="1">
        <f t="shared" si="99"/>
        <v>36.924108207694097</v>
      </c>
      <c r="J159" s="1">
        <f t="shared" si="99"/>
        <v>74.869683059351345</v>
      </c>
      <c r="K159" s="1">
        <f t="shared" si="99"/>
        <v>104.06883809609539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STEM_to_Premise_AGS_1118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0.1408053777677041</v>
      </c>
      <c r="I160" s="1">
        <f>'[1]Electricity and CHPs'!E34</f>
        <v>0.15584973990152629</v>
      </c>
      <c r="J160" s="1">
        <f>'[1]Electricity and CHPs'!F34</f>
        <v>2.8946421260387765</v>
      </c>
      <c r="K160" s="1">
        <f>'[1]Electricity and CHPs'!G34</f>
        <v>7.3403954643972016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STEM_to_Premise_AGS_1118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4.8498357787876971</v>
      </c>
      <c r="H161" s="1">
        <f>'[1]Electricity and CHPs'!D35</f>
        <v>9.5945044649740669</v>
      </c>
      <c r="I161" s="1">
        <f>'[1]Electricity and CHPs'!E35</f>
        <v>12.306495501032698</v>
      </c>
      <c r="J161" s="1">
        <f>'[1]Electricity and CHPs'!F35</f>
        <v>39.100466597965749</v>
      </c>
      <c r="K161" s="1">
        <f>'[1]Electricity and CHPs'!G35</f>
        <v>52.547760172774645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STEM_to_Premise_AGS_1118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3.3906755005215072</v>
      </c>
      <c r="H162" s="1">
        <f>'[1]Electricity and CHPs'!D36</f>
        <v>8.048195425649503</v>
      </c>
      <c r="I162" s="1">
        <f>'[1]Electricity and CHPs'!E36</f>
        <v>10.326573049009783</v>
      </c>
      <c r="J162" s="1">
        <f>'[1]Electricity and CHPs'!F36</f>
        <v>13.878052892481822</v>
      </c>
      <c r="K162" s="1">
        <f>'[1]Electricity and CHPs'!G36</f>
        <v>18.650943524321409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STEM_to_Premise_AGS_1118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1.2875939649099064</v>
      </c>
      <c r="H163" s="1">
        <f>'[1]Electricity and CHPs'!D37</f>
        <v>4.1841059091123105</v>
      </c>
      <c r="I163" s="1">
        <f>'[1]Electricity and CHPs'!E37</f>
        <v>5.3685919717729895</v>
      </c>
      <c r="J163" s="1">
        <f>'[1]Electricity and CHPs'!F37</f>
        <v>7.2149448415890074</v>
      </c>
      <c r="K163" s="1">
        <f>'[1]Electricity and CHPs'!G37</f>
        <v>9.6962844918467841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STEM_to_Premise_AGS_1118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3.2944550876734549</v>
      </c>
      <c r="H164" s="1">
        <f>'[1]Electricity and CHPs'!D38</f>
        <v>6.83240117978493</v>
      </c>
      <c r="I164" s="1">
        <f>'[1]Electricity and CHPs'!E38</f>
        <v>8.7665979459771002</v>
      </c>
      <c r="J164" s="1">
        <f>'[1]Electricity and CHPs'!F38</f>
        <v>11.781576601275999</v>
      </c>
      <c r="K164" s="1">
        <f>'[1]Electricity and CHPs'!G38</f>
        <v>15.833454442755357</v>
      </c>
    </row>
    <row r="165" spans="1:11" x14ac:dyDescent="0.3">
      <c r="A165" s="5" t="str">
        <f>A168</f>
        <v>STEM</v>
      </c>
      <c r="B165" s="5" t="str">
        <f ca="1">B168</f>
        <v>STEM_to_Premise_AGS_1118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9.0161472615949423E-3</v>
      </c>
      <c r="J165" s="1">
        <f>'[1]Electricity and CHPs'!F32</f>
        <v>1.1172680830815191</v>
      </c>
      <c r="K165" s="1">
        <f>'[1]Electricity and CHPs'!G32</f>
        <v>49.940956809895695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STEM_to_Premise_AGS_1118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9.0161472615949423E-3</v>
      </c>
      <c r="J166" s="1">
        <f t="shared" si="103"/>
        <v>1.1172680830815191</v>
      </c>
      <c r="K166" s="1">
        <f t="shared" si="103"/>
        <v>49.940956809895695</v>
      </c>
    </row>
    <row r="167" spans="1:11" x14ac:dyDescent="0.3">
      <c r="A167" s="5" t="str">
        <f>A164</f>
        <v>STEM</v>
      </c>
      <c r="B167" s="5" t="str">
        <f ca="1">B164</f>
        <v>STEM_to_Premise_AGS_1118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7.493275071629561E-4</v>
      </c>
      <c r="J167" s="1">
        <f t="shared" si="104"/>
        <v>0.21931773461253345</v>
      </c>
      <c r="K167" s="1">
        <f t="shared" si="104"/>
        <v>0.16496787292101656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STEM_to_Premise_AGS_1118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1.491642140752217E-2</v>
      </c>
      <c r="K168" s="1">
        <f>'[1]Electricity and CHPs'!G30</f>
        <v>1.5647070423375802E-2</v>
      </c>
    </row>
    <row r="169" spans="1:11" x14ac:dyDescent="0.3">
      <c r="A169" s="5" t="str">
        <f>A165</f>
        <v>STEM</v>
      </c>
      <c r="B169" s="5" t="str">
        <f ca="1">B165</f>
        <v>STEM_to_Premise_AGS_1118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4.4563844658488674E-4</v>
      </c>
      <c r="J169" s="1">
        <f>'[1]Electricity and CHPs'!F46</f>
        <v>0.20355351601094465</v>
      </c>
      <c r="K169" s="1">
        <f>'[1]Electricity and CHPs'!G46</f>
        <v>0.14867596074496423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STEM_to_Premise_AGS_1118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3.0368906057806931E-4</v>
      </c>
      <c r="J170" s="1">
        <f>'[1]Electricity and CHPs'!F57</f>
        <v>8.4779719406662872E-4</v>
      </c>
      <c r="K170" s="1">
        <f>'[1]Electricity and CHPs'!G57</f>
        <v>6.4484175267652847E-4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STEM_to_Premise_AGS_1118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0.10204749949768614</v>
      </c>
      <c r="G171" s="1">
        <f t="shared" ref="G171:K171" si="106">SUM(G172:G178)</f>
        <v>1.599277541048506E-2</v>
      </c>
      <c r="H171" s="1">
        <f t="shared" si="106"/>
        <v>0.1020467171563619</v>
      </c>
      <c r="I171" s="1">
        <f t="shared" si="106"/>
        <v>1.7717387579501136E-2</v>
      </c>
      <c r="J171" s="1">
        <f t="shared" si="106"/>
        <v>0.46926722908435137</v>
      </c>
      <c r="K171" s="1">
        <f t="shared" si="106"/>
        <v>2.0302479416211625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STEM_to_Premise_AGS_1118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9.4512744918840069E-2</v>
      </c>
      <c r="G172" s="1">
        <f>'[1]Electricity and CHPs'!C70</f>
        <v>9.164619646704366E-3</v>
      </c>
      <c r="H172" s="1">
        <f>'[1]Electricity and CHPs'!D70</f>
        <v>9.4492218886584614E-2</v>
      </c>
      <c r="I172" s="1">
        <f>'[1]Electricity and CHPs'!E70</f>
        <v>7.2331097611635909E-4</v>
      </c>
      <c r="J172" s="1">
        <f>'[1]Electricity and CHPs'!F70</f>
        <v>6.0354252174544343E-3</v>
      </c>
      <c r="K172" s="1">
        <f>'[1]Electricity and CHPs'!G70</f>
        <v>9.4478291008783424E-2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STEM_to_Premise_AGS_1118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1.7872417888983266E-3</v>
      </c>
      <c r="G173" s="1">
        <f>'[1]Electricity and CHPs'!C71</f>
        <v>1.4317081802755769E-3</v>
      </c>
      <c r="H173" s="1">
        <f>'[1]Electricity and CHPs'!D71</f>
        <v>1.7858091256497896E-3</v>
      </c>
      <c r="I173" s="1">
        <f>'[1]Electricity and CHPs'!E71</f>
        <v>9.337671068851385E-4</v>
      </c>
      <c r="J173" s="1">
        <f>'[1]Electricity and CHPs'!F71</f>
        <v>5.9311168867407296E-2</v>
      </c>
      <c r="K173" s="1">
        <f>'[1]Electricity and CHPs'!G71</f>
        <v>1.5196901704324615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STEM_to_Premise_AGS_1118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1.6453746320627587E-3</v>
      </c>
      <c r="G174" s="1">
        <f>'[1]Electricity and CHPs'!C72</f>
        <v>1.2978764003091245E-3</v>
      </c>
      <c r="H174" s="1">
        <f>'[1]Electricity and CHPs'!D72</f>
        <v>1.6343562662284893E-3</v>
      </c>
      <c r="I174" s="1">
        <f>'[1]Electricity and CHPs'!E72</f>
        <v>8.9210430368042554E-4</v>
      </c>
      <c r="J174" s="1">
        <f>'[1]Electricity and CHPs'!F72</f>
        <v>2.704401283072584E-3</v>
      </c>
      <c r="K174" s="1">
        <f>'[1]Electricity and CHPs'!G72</f>
        <v>1.0589475629150219E-2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STEM_to_Premise_AGS_1118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6.0746949021307393E-4</v>
      </c>
      <c r="G175" s="1">
        <f>'[1]Electricity and CHPs'!C73</f>
        <v>6.0688461585765136E-4</v>
      </c>
      <c r="H175" s="1">
        <f>'[1]Electricity and CHPs'!D73</f>
        <v>6.1212937331079731E-4</v>
      </c>
      <c r="I175" s="1">
        <f>'[1]Electricity and CHPs'!E73</f>
        <v>1.1044828170972693E-3</v>
      </c>
      <c r="J175" s="1">
        <f>'[1]Electricity and CHPs'!F73</f>
        <v>2.0449947041439346E-3</v>
      </c>
      <c r="K175" s="1">
        <f>'[1]Electricity and CHPs'!G73</f>
        <v>1.5210612105795408E-3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STEM_to_Premise_AGS_1118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1.4425310512798622E-3</v>
      </c>
      <c r="G176" s="1">
        <f>'[1]Electricity and CHPs'!C74</f>
        <v>1.4413108257146303E-3</v>
      </c>
      <c r="H176" s="1">
        <f>'[1]Electricity and CHPs'!D74</f>
        <v>1.4539343886360509E-3</v>
      </c>
      <c r="I176" s="1">
        <f>'[1]Electricity and CHPs'!E74</f>
        <v>6.4588766234849292E-3</v>
      </c>
      <c r="J176" s="1">
        <f>'[1]Electricity and CHPs'!F74</f>
        <v>0.19895201996514189</v>
      </c>
      <c r="K176" s="1">
        <f>'[1]Electricity and CHPs'!G74</f>
        <v>0.20133810596055124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STEM_to_Premise_AGS_1118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1.4425234933376297E-3</v>
      </c>
      <c r="G177" s="1">
        <f>'[1]Electricity and CHPs'!C75</f>
        <v>1.4413032373546456E-3</v>
      </c>
      <c r="H177" s="1">
        <f>'[1]Electricity and CHPs'!D75</f>
        <v>1.45393472842939E-3</v>
      </c>
      <c r="I177" s="1">
        <f>'[1]Electricity and CHPs'!E75</f>
        <v>6.4597451315160839E-3</v>
      </c>
      <c r="J177" s="1">
        <f>'[1]Electricity and CHPs'!F75</f>
        <v>0.19842905947130651</v>
      </c>
      <c r="K177" s="1">
        <f>'[1]Electricity and CHPs'!G75</f>
        <v>0.20136012892271643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STEM_to_Premise_AGS_1118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6.0961412305440908E-4</v>
      </c>
      <c r="G178" s="1">
        <f>'[1]Electricity and CHPs'!C76</f>
        <v>6.0907250426906737E-4</v>
      </c>
      <c r="H178" s="1">
        <f>'[1]Electricity and CHPs'!D76</f>
        <v>6.1433438752276053E-4</v>
      </c>
      <c r="I178" s="1">
        <f>'[1]Electricity and CHPs'!E76</f>
        <v>1.1451006207209291E-3</v>
      </c>
      <c r="J178" s="1">
        <f>'[1]Electricity and CHPs'!F76</f>
        <v>1.7901595758247439E-3</v>
      </c>
      <c r="K178" s="1">
        <f>'[1]Electricity and CHPs'!G76</f>
        <v>1.2707084569199122E-3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STEM_to_Premise_AGS_1118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29.606713559823554</v>
      </c>
      <c r="G179" s="3">
        <f t="shared" ref="G179:K179" si="107">SUM(G180,G231)</f>
        <v>33.736548306688377</v>
      </c>
      <c r="H179" s="3">
        <f t="shared" si="107"/>
        <v>34.07443716479716</v>
      </c>
      <c r="I179" s="3">
        <f t="shared" si="107"/>
        <v>42.234606400687561</v>
      </c>
      <c r="J179" s="3">
        <f t="shared" si="107"/>
        <v>44.973871246699993</v>
      </c>
      <c r="K179" s="3">
        <f t="shared" si="107"/>
        <v>51.885349793224151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23.057944866162252</v>
      </c>
      <c r="G180" s="1">
        <f t="shared" si="108"/>
        <v>25.54518027362522</v>
      </c>
      <c r="H180" s="1">
        <f t="shared" si="108"/>
        <v>25.621557552011943</v>
      </c>
      <c r="I180" s="1">
        <f t="shared" si="108"/>
        <v>28.182259286734279</v>
      </c>
      <c r="J180" s="1">
        <f t="shared" si="108"/>
        <v>29.623586263317421</v>
      </c>
      <c r="K180" s="1">
        <f t="shared" si="108"/>
        <v>33.316356738436419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17.250737983104571</v>
      </c>
      <c r="G181" s="1">
        <f t="shared" si="109"/>
        <v>13.378730546617225</v>
      </c>
      <c r="H181" s="1">
        <f t="shared" si="109"/>
        <v>14.431756449191633</v>
      </c>
      <c r="I181" s="1">
        <f t="shared" si="109"/>
        <v>12.80073388867083</v>
      </c>
      <c r="J181" s="1">
        <f t="shared" si="109"/>
        <v>13.859407139123002</v>
      </c>
      <c r="K181" s="1">
        <f t="shared" si="109"/>
        <v>10.779450264061573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9.2663306490182035E-3</v>
      </c>
      <c r="G182" s="1">
        <f t="shared" ref="G182:K182" si="110">G183</f>
        <v>2.1248724571030066E-4</v>
      </c>
      <c r="H182" s="1">
        <f t="shared" si="110"/>
        <v>2.5240771110147469E-3</v>
      </c>
      <c r="I182" s="1">
        <f t="shared" si="110"/>
        <v>6.2251696174131217E-4</v>
      </c>
      <c r="J182" s="1">
        <f t="shared" si="110"/>
        <v>7.6637681151312128E-4</v>
      </c>
      <c r="K182" s="1">
        <f t="shared" si="110"/>
        <v>8.6052647982808804E-6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9.2663306490182035E-3</v>
      </c>
      <c r="G183" s="1">
        <f>'[1]Electricity and CHPs'!C$94</f>
        <v>2.1248724571030066E-4</v>
      </c>
      <c r="H183" s="1">
        <f>'[1]Electricity and CHPs'!D$94</f>
        <v>2.5240771110147469E-3</v>
      </c>
      <c r="I183" s="1">
        <f>'[1]Electricity and CHPs'!E$94</f>
        <v>6.2251696174131217E-4</v>
      </c>
      <c r="J183" s="1">
        <f>'[1]Electricity and CHPs'!F$94</f>
        <v>7.6637681151312128E-4</v>
      </c>
      <c r="K183" s="1">
        <f>'[1]Electricity and CHPs'!G$94</f>
        <v>8.6052647982808804E-6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9.2663306490182035E-3</v>
      </c>
      <c r="G184" s="1">
        <f t="shared" ref="G184:K184" si="111">G183-G185</f>
        <v>2.1248724571030066E-4</v>
      </c>
      <c r="H184" s="1">
        <f t="shared" si="111"/>
        <v>2.5240771110147469E-3</v>
      </c>
      <c r="I184" s="1">
        <f t="shared" si="111"/>
        <v>6.2251696174131217E-4</v>
      </c>
      <c r="J184" s="1">
        <f t="shared" si="111"/>
        <v>7.6637681151312128E-4</v>
      </c>
      <c r="K184" s="1">
        <f t="shared" si="111"/>
        <v>8.6052647982808804E-6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1.8035531557743778</v>
      </c>
      <c r="G186" s="1">
        <f t="shared" ref="G186:K186" si="113">SUM(G187:G188)</f>
        <v>5.0703412121377834E-4</v>
      </c>
      <c r="H186" s="1">
        <f t="shared" si="113"/>
        <v>6.8175561093616957E-3</v>
      </c>
      <c r="I186" s="1">
        <f t="shared" si="113"/>
        <v>1.6177267467619948E-2</v>
      </c>
      <c r="J186" s="1">
        <f t="shared" si="113"/>
        <v>3.9964005873041747E-2</v>
      </c>
      <c r="K186" s="1">
        <f t="shared" si="113"/>
        <v>1.5485117239466709E-3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1.8035531557743778</v>
      </c>
      <c r="G187" s="1">
        <f>'[1]Electricity and CHPs'!C$91</f>
        <v>5.0703412121377834E-4</v>
      </c>
      <c r="H187" s="1">
        <f>'[1]Electricity and CHPs'!D$91</f>
        <v>6.8175561093616957E-3</v>
      </c>
      <c r="I187" s="1">
        <f>'[1]Electricity and CHPs'!E$91</f>
        <v>1.6177267467619948E-2</v>
      </c>
      <c r="J187" s="1">
        <f>'[1]Electricity and CHPs'!F$91</f>
        <v>2.563012826261693E-2</v>
      </c>
      <c r="K187" s="1">
        <f>'[1]Electricity and CHPs'!G$91</f>
        <v>3.9635641285122575E-4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1.433387761042482E-2</v>
      </c>
      <c r="K188" s="1">
        <f>'[1]Electricity and CHPs'!G$95</f>
        <v>1.1521553110954452E-3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1.7575302912741335</v>
      </c>
      <c r="G189" s="1">
        <f t="shared" ref="G189:K189" si="114">SUM(G190:G191)</f>
        <v>4.7006430656242602E-4</v>
      </c>
      <c r="H189" s="1">
        <f t="shared" si="114"/>
        <v>5.886887496899279E-3</v>
      </c>
      <c r="I189" s="1">
        <f t="shared" si="114"/>
        <v>1.6151390038427617E-2</v>
      </c>
      <c r="J189" s="1">
        <f t="shared" si="114"/>
        <v>3.8893546380565511E-2</v>
      </c>
      <c r="K189" s="1">
        <f t="shared" si="114"/>
        <v>1.3390708653986162E-3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1.7575302912741335</v>
      </c>
      <c r="G190" s="1">
        <f t="shared" ref="G190:K190" si="115">G187-G193</f>
        <v>4.7006430656242602E-4</v>
      </c>
      <c r="H190" s="1">
        <f t="shared" si="115"/>
        <v>5.886887496899279E-3</v>
      </c>
      <c r="I190" s="1">
        <f t="shared" si="115"/>
        <v>1.6151390038427617E-2</v>
      </c>
      <c r="J190" s="1">
        <f t="shared" si="115"/>
        <v>2.4943610144807095E-2</v>
      </c>
      <c r="K190" s="1">
        <f t="shared" si="115"/>
        <v>3.427480183425854E-4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1.3949936235758418E-2</v>
      </c>
      <c r="K191" s="1">
        <f t="shared" si="116"/>
        <v>9.9632284705603079E-4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4.6022864500244391E-2</v>
      </c>
      <c r="G192" s="1">
        <f t="shared" ref="G192:K192" si="117">SUM(G193:G194)</f>
        <v>3.6969814651352322E-5</v>
      </c>
      <c r="H192" s="1">
        <f t="shared" si="117"/>
        <v>9.3066861246241645E-4</v>
      </c>
      <c r="I192" s="1">
        <f t="shared" si="117"/>
        <v>2.5877429192332163E-5</v>
      </c>
      <c r="J192" s="1">
        <f t="shared" si="117"/>
        <v>1.0704594924762373E-3</v>
      </c>
      <c r="K192" s="1">
        <f t="shared" si="117"/>
        <v>2.0944085854805473E-4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4.6022864500244391E-2</v>
      </c>
      <c r="G193" s="1">
        <f t="shared" si="118"/>
        <v>3.6969814651352322E-5</v>
      </c>
      <c r="H193" s="1">
        <f t="shared" si="118"/>
        <v>9.3066861246241645E-4</v>
      </c>
      <c r="I193" s="1">
        <f t="shared" si="118"/>
        <v>2.5877429192332163E-5</v>
      </c>
      <c r="J193" s="1">
        <f t="shared" si="118"/>
        <v>6.8651811780983426E-4</v>
      </c>
      <c r="K193" s="1">
        <f t="shared" si="118"/>
        <v>5.3608394508640375E-5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3.8394137466640299E-4</v>
      </c>
      <c r="K194" s="1">
        <f t="shared" si="118"/>
        <v>1.5583246403941435E-4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14.15984279568972</v>
      </c>
      <c r="G195" s="1">
        <f t="shared" ref="G195:K195" si="119">SUM(G196:G197)</f>
        <v>13.05166473903625</v>
      </c>
      <c r="H195" s="1">
        <f t="shared" si="119"/>
        <v>13.178301333799398</v>
      </c>
      <c r="I195" s="1">
        <f t="shared" si="119"/>
        <v>12.779651111787041</v>
      </c>
      <c r="J195" s="1">
        <f t="shared" si="119"/>
        <v>11.970442775922272</v>
      </c>
      <c r="K195" s="1">
        <f t="shared" si="119"/>
        <v>10.757786156345373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14.15984279568972</v>
      </c>
      <c r="G196" s="1">
        <f>'[1]Electricity and CHPs'!C$93-G197</f>
        <v>13.05166473903625</v>
      </c>
      <c r="H196" s="1">
        <f>'[1]Electricity and CHPs'!D$93-H197</f>
        <v>13.178301333799398</v>
      </c>
      <c r="I196" s="1">
        <f>'[1]Electricity and CHPs'!E$93-I197</f>
        <v>12.779651111787041</v>
      </c>
      <c r="J196" s="1">
        <f>'[1]Electricity and CHPs'!F$93-J197</f>
        <v>7.1992058498561065</v>
      </c>
      <c r="K196" s="1">
        <f>'[1]Electricity and CHPs'!G$93-K197</f>
        <v>4.4516066213980912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4.771236926066166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6.3061795349472822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7.0799213978448599</v>
      </c>
      <c r="G198" s="1">
        <f t="shared" ref="G198:K198" si="120">SUM(G199:G200)</f>
        <v>6.5258323695181266</v>
      </c>
      <c r="H198" s="1">
        <f t="shared" si="120"/>
        <v>6.5891506668996982</v>
      </c>
      <c r="I198" s="1">
        <f t="shared" si="120"/>
        <v>6.3898255558935206</v>
      </c>
      <c r="J198" s="1">
        <f t="shared" si="120"/>
        <v>5.9852213879611362</v>
      </c>
      <c r="K198" s="1">
        <f t="shared" si="120"/>
        <v>5.3788930781726876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7.0799213978448599</v>
      </c>
      <c r="G199" s="1">
        <f t="shared" si="121"/>
        <v>6.5258323695181266</v>
      </c>
      <c r="H199" s="1">
        <f t="shared" si="121"/>
        <v>6.5891506668996982</v>
      </c>
      <c r="I199" s="1">
        <f t="shared" si="121"/>
        <v>6.3898255558935206</v>
      </c>
      <c r="J199" s="1">
        <f t="shared" si="121"/>
        <v>3.5996029249280532</v>
      </c>
      <c r="K199" s="1">
        <f t="shared" si="121"/>
        <v>2.2258033106990456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2.385618463033083</v>
      </c>
      <c r="K200" s="1">
        <f t="shared" si="122"/>
        <v>3.153089767473642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7.0799213978448599</v>
      </c>
      <c r="G201" s="1">
        <f t="shared" ref="G201:K201" si="123">SUM(G202:G203)</f>
        <v>6.5258323695181231</v>
      </c>
      <c r="H201" s="1">
        <f t="shared" si="123"/>
        <v>6.5891506668997</v>
      </c>
      <c r="I201" s="1">
        <f t="shared" si="123"/>
        <v>6.3898255558935206</v>
      </c>
      <c r="J201" s="1">
        <f t="shared" si="123"/>
        <v>5.9852213879611362</v>
      </c>
      <c r="K201" s="1">
        <f t="shared" si="123"/>
        <v>5.3788930781726858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7.0799213978448599</v>
      </c>
      <c r="G202" s="1">
        <f t="shared" si="124"/>
        <v>6.5258323695181231</v>
      </c>
      <c r="H202" s="1">
        <f t="shared" si="124"/>
        <v>6.5891506668997</v>
      </c>
      <c r="I202" s="1">
        <f t="shared" si="124"/>
        <v>6.3898255558935206</v>
      </c>
      <c r="J202" s="1">
        <f t="shared" si="124"/>
        <v>3.5996029249280532</v>
      </c>
      <c r="K202" s="1">
        <f t="shared" si="124"/>
        <v>2.2258033106990456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2.385618463033083</v>
      </c>
      <c r="K203" s="1">
        <f t="shared" si="124"/>
        <v>3.1530897674736402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1.2780757009914554</v>
      </c>
      <c r="G204" s="1">
        <f t="shared" ref="G204:K204" si="125">G205</f>
        <v>0.32634628621405015</v>
      </c>
      <c r="H204" s="1">
        <f t="shared" si="125"/>
        <v>1.2441134821718582</v>
      </c>
      <c r="I204" s="1">
        <f t="shared" si="125"/>
        <v>4.2829924544287561E-3</v>
      </c>
      <c r="J204" s="1">
        <f t="shared" si="125"/>
        <v>1.8301211830927555</v>
      </c>
      <c r="K204" s="1">
        <f t="shared" si="125"/>
        <v>3.6187805033809247E-4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1.2780757009914554</v>
      </c>
      <c r="G205" s="1">
        <f>'[1]Electricity and CHPs'!C$92</f>
        <v>0.32634628621405015</v>
      </c>
      <c r="H205" s="1">
        <f>'[1]Electricity and CHPs'!D$92</f>
        <v>1.2441134821718582</v>
      </c>
      <c r="I205" s="1">
        <f>'[1]Electricity and CHPs'!E$92</f>
        <v>4.2829924544287561E-3</v>
      </c>
      <c r="J205" s="1">
        <f>'[1]Electricity and CHPs'!F$92</f>
        <v>1.8301211830927555</v>
      </c>
      <c r="K205" s="1">
        <f>'[1]Electricity and CHPs'!G$92</f>
        <v>3.6187805033809247E-4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1.8112797423419702E-2</v>
      </c>
      <c r="K206" s="1">
        <f t="shared" si="126"/>
        <v>1.9745112677117049E-2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1.8112797423419702E-2</v>
      </c>
      <c r="K207" s="1">
        <f>'[1]Electricity and CHPs'!G$96</f>
        <v>1.9745112677117049E-2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5.8072068830576793</v>
      </c>
      <c r="G208" s="1">
        <f t="shared" ref="G208:K208" si="127">SUM(G209,G215,G217,G223,G225,G227,G229)</f>
        <v>12.166449727007993</v>
      </c>
      <c r="H208" s="1">
        <f t="shared" si="127"/>
        <v>11.18980110282031</v>
      </c>
      <c r="I208" s="1">
        <f t="shared" si="127"/>
        <v>15.381525398063447</v>
      </c>
      <c r="J208" s="1">
        <f t="shared" si="127"/>
        <v>15.764179124194419</v>
      </c>
      <c r="K208" s="1">
        <f t="shared" si="127"/>
        <v>22.536906474374845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2.6346747202188125</v>
      </c>
      <c r="G209" s="1">
        <f t="shared" ref="G209:K209" si="128">+G210</f>
        <v>1.4870485286833217</v>
      </c>
      <c r="H209" s="1">
        <f t="shared" si="128"/>
        <v>2.9095779541532871</v>
      </c>
      <c r="I209" s="1">
        <f t="shared" si="128"/>
        <v>0.47025172503811535</v>
      </c>
      <c r="J209" s="1">
        <f t="shared" si="128"/>
        <v>4.881669910191253E-3</v>
      </c>
      <c r="K209" s="1">
        <f t="shared" si="128"/>
        <v>1.4363417558769105E-4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2.6346747202188125</v>
      </c>
      <c r="G210" s="1">
        <f>'[1]Electricity and CHPs'!C$97+G214</f>
        <v>1.4870485286833217</v>
      </c>
      <c r="H210" s="1">
        <f>'[1]Electricity and CHPs'!D$97+H214</f>
        <v>2.9095779541532871</v>
      </c>
      <c r="I210" s="1">
        <f>'[1]Electricity and CHPs'!E$97+I214</f>
        <v>0.47025172503811535</v>
      </c>
      <c r="J210" s="1">
        <f>'[1]Electricity and CHPs'!F$97+J214</f>
        <v>4.881669910191253E-3</v>
      </c>
      <c r="K210" s="1">
        <f>'[1]Electricity and CHPs'!G$97+K214</f>
        <v>1.4363417558769105E-4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1.7328993338912029</v>
      </c>
      <c r="G211" s="1">
        <f t="shared" ref="G211:K211" si="129">G212</f>
        <v>1.4869213994165809</v>
      </c>
      <c r="H211" s="1">
        <f t="shared" si="129"/>
        <v>2.9088962252791233</v>
      </c>
      <c r="I211" s="1">
        <f t="shared" si="129"/>
        <v>0.47009783838374691</v>
      </c>
      <c r="J211" s="1">
        <f t="shared" si="129"/>
        <v>4.4765931384389774E-3</v>
      </c>
      <c r="K211" s="1">
        <f t="shared" si="129"/>
        <v>5.9102102136069138E-5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1.7328993338912029</v>
      </c>
      <c r="G212" s="1">
        <f t="shared" ref="G212:K212" si="130">G210-G214</f>
        <v>1.4869213994165809</v>
      </c>
      <c r="H212" s="1">
        <f t="shared" si="130"/>
        <v>2.9088962252791233</v>
      </c>
      <c r="I212" s="1">
        <f t="shared" si="130"/>
        <v>0.47009783838374691</v>
      </c>
      <c r="J212" s="1">
        <f t="shared" si="130"/>
        <v>4.4765931384389774E-3</v>
      </c>
      <c r="K212" s="1">
        <f t="shared" si="130"/>
        <v>5.9102102136069138E-5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0.90177538632760978</v>
      </c>
      <c r="G213" s="1">
        <f t="shared" ref="G213:K213" si="131">G214</f>
        <v>1.2712926674092597E-4</v>
      </c>
      <c r="H213" s="1">
        <f t="shared" si="131"/>
        <v>6.8172887416372225E-4</v>
      </c>
      <c r="I213" s="1">
        <f t="shared" si="131"/>
        <v>1.5388665436843641E-4</v>
      </c>
      <c r="J213" s="1">
        <f t="shared" si="131"/>
        <v>4.0507677175227578E-4</v>
      </c>
      <c r="K213" s="1">
        <f t="shared" si="131"/>
        <v>8.4532073451621911E-5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0.90177538632760978</v>
      </c>
      <c r="G214" s="1">
        <f>'[1]Electricity and CHPs'!C$98</f>
        <v>1.2712926674092597E-4</v>
      </c>
      <c r="H214" s="1">
        <f>'[1]Electricity and CHPs'!D$98</f>
        <v>6.8172887416372225E-4</v>
      </c>
      <c r="I214" s="1">
        <f>'[1]Electricity and CHPs'!E$98</f>
        <v>1.5388665436843641E-4</v>
      </c>
      <c r="J214" s="1">
        <f>'[1]Electricity and CHPs'!F$98</f>
        <v>4.0507677175227578E-4</v>
      </c>
      <c r="K214" s="1">
        <f>'[1]Electricity and CHPs'!G$98</f>
        <v>8.4532073451621911E-5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1.4500017862296599</v>
      </c>
      <c r="G215" s="1">
        <f t="shared" ref="G215:K215" si="132">+G216</f>
        <v>3.80171812045903</v>
      </c>
      <c r="H215" s="1">
        <f t="shared" si="132"/>
        <v>3.8015053865481518</v>
      </c>
      <c r="I215" s="1">
        <f t="shared" si="132"/>
        <v>1.0157551867679857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1.4500017862296599</v>
      </c>
      <c r="G216" s="1">
        <f>'[1]Electricity and CHPs'!C$99</f>
        <v>3.80171812045903</v>
      </c>
      <c r="H216" s="1">
        <f>'[1]Electricity and CHPs'!D$99</f>
        <v>3.8015053865481518</v>
      </c>
      <c r="I216" s="1">
        <f>'[1]Electricity and CHPs'!E$99</f>
        <v>1.0157551867679857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0.18406514732645265</v>
      </c>
      <c r="G217" s="1">
        <f t="shared" ref="G217:K217" si="133">+G218</f>
        <v>2.298580702768243</v>
      </c>
      <c r="H217" s="1">
        <f t="shared" si="133"/>
        <v>6.9419326365293278E-4</v>
      </c>
      <c r="I217" s="1">
        <f t="shared" si="133"/>
        <v>2.7893673521334347E-4</v>
      </c>
      <c r="J217" s="1">
        <f t="shared" si="133"/>
        <v>1.5896346196425269E-4</v>
      </c>
      <c r="K217" s="1">
        <f t="shared" si="133"/>
        <v>1.9860181957638193E-6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0.18406514732645265</v>
      </c>
      <c r="G218" s="1">
        <f>'[1]Electricity and CHPs'!C$100</f>
        <v>2.298580702768243</v>
      </c>
      <c r="H218" s="1">
        <f>'[1]Electricity and CHPs'!D$100</f>
        <v>6.9419326365293278E-4</v>
      </c>
      <c r="I218" s="1">
        <f>'[1]Electricity and CHPs'!E$100</f>
        <v>2.7893673521334347E-4</v>
      </c>
      <c r="J218" s="1">
        <f>'[1]Electricity and CHPs'!F$100</f>
        <v>1.5896346196425269E-4</v>
      </c>
      <c r="K218" s="1">
        <f>'[1]Electricity and CHPs'!G$100</f>
        <v>1.9860181957638193E-6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0.18406514732645265</v>
      </c>
      <c r="G219" s="1">
        <f t="shared" ref="G219:K219" si="134">G220</f>
        <v>2.298580702768243</v>
      </c>
      <c r="H219" s="1">
        <f t="shared" si="134"/>
        <v>6.9419326365293278E-4</v>
      </c>
      <c r="I219" s="1">
        <f t="shared" si="134"/>
        <v>2.7893673521334347E-4</v>
      </c>
      <c r="J219" s="1">
        <f t="shared" si="134"/>
        <v>1.5896346196425269E-4</v>
      </c>
      <c r="K219" s="1">
        <f t="shared" si="134"/>
        <v>1.9860181957638193E-6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0.18406514732645265</v>
      </c>
      <c r="G220" s="1">
        <f t="shared" ref="G220:K220" si="135">G218-G222</f>
        <v>2.298580702768243</v>
      </c>
      <c r="H220" s="1">
        <f t="shared" si="135"/>
        <v>6.9419326365293278E-4</v>
      </c>
      <c r="I220" s="1">
        <f t="shared" si="135"/>
        <v>2.7893673521334347E-4</v>
      </c>
      <c r="J220" s="1">
        <f t="shared" si="135"/>
        <v>1.5896346196425269E-4</v>
      </c>
      <c r="K220" s="1">
        <f t="shared" si="135"/>
        <v>1.9860181957638193E-6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1.5384652292827545</v>
      </c>
      <c r="G223" s="1">
        <f t="shared" ref="G223:K223" si="137">+G224</f>
        <v>1.3884652311588221</v>
      </c>
      <c r="H223" s="1">
        <f t="shared" si="137"/>
        <v>1.1904358857092885</v>
      </c>
      <c r="I223" s="1">
        <f t="shared" si="137"/>
        <v>0.92113721720423491</v>
      </c>
      <c r="J223" s="1">
        <f t="shared" si="137"/>
        <v>0.55152000939097645</v>
      </c>
      <c r="K223" s="1">
        <f t="shared" si="137"/>
        <v>0.33021897911939602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1.5384652292827545</v>
      </c>
      <c r="G224" s="1">
        <f>'[1]Electricity and CHPs'!C$101</f>
        <v>1.3884652311588221</v>
      </c>
      <c r="H224" s="1">
        <f>'[1]Electricity and CHPs'!D$101</f>
        <v>1.1904358857092885</v>
      </c>
      <c r="I224" s="1">
        <f>'[1]Electricity and CHPs'!E$101</f>
        <v>0.92113721720423491</v>
      </c>
      <c r="J224" s="1">
        <f>'[1]Electricity and CHPs'!F$101</f>
        <v>0.55152000939097645</v>
      </c>
      <c r="K224" s="1">
        <f>'[1]Electricity and CHPs'!G$101</f>
        <v>0.33021897911939602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4.6214856021560089E-5</v>
      </c>
      <c r="K227" s="1">
        <f t="shared" si="139"/>
        <v>3.6243506337145421E-5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4.6214856021560089E-5</v>
      </c>
      <c r="K228" s="1">
        <f>'[1]Electricity and CHPs'!G$90</f>
        <v>3.6243506337145421E-5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3.1906371439385777</v>
      </c>
      <c r="H229" s="1">
        <f t="shared" si="140"/>
        <v>3.2875876831459294</v>
      </c>
      <c r="I229" s="1">
        <f t="shared" si="140"/>
        <v>12.974102332317898</v>
      </c>
      <c r="J229" s="1">
        <f t="shared" si="140"/>
        <v>15.207572266575266</v>
      </c>
      <c r="K229" s="1">
        <f t="shared" si="140"/>
        <v>22.206505631555327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3.1906371439385777</v>
      </c>
      <c r="H230" s="1">
        <f>'[1]Electricity and CHPs'!D$123</f>
        <v>3.2875876831459294</v>
      </c>
      <c r="I230" s="1">
        <f>'[1]Electricity and CHPs'!E$123</f>
        <v>12.974102332317898</v>
      </c>
      <c r="J230" s="1">
        <f>'[1]Electricity and CHPs'!F$123</f>
        <v>15.207572266575266</v>
      </c>
      <c r="K230" s="1">
        <f>'[1]Electricity and CHPs'!G$123</f>
        <v>22.206505631555327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6.5487686936613025</v>
      </c>
      <c r="G231" s="1">
        <f t="shared" ref="G231:K231" si="141">SUM(G232,G238,G271,G280,G286)</f>
        <v>8.19136803306316</v>
      </c>
      <c r="H231" s="1">
        <f t="shared" si="141"/>
        <v>8.4528796127852157</v>
      </c>
      <c r="I231" s="1">
        <f t="shared" si="141"/>
        <v>14.05234711395328</v>
      </c>
      <c r="J231" s="1">
        <f t="shared" si="141"/>
        <v>15.350284983382574</v>
      </c>
      <c r="K231" s="1">
        <f t="shared" si="141"/>
        <v>18.568993054787736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0.9293651587225995</v>
      </c>
      <c r="G232" s="1">
        <f t="shared" ref="G232:K232" si="142">+G233</f>
        <v>2.0717715004893749</v>
      </c>
      <c r="H232" s="1">
        <f t="shared" si="142"/>
        <v>3.4635771800093862E-2</v>
      </c>
      <c r="I232" s="1">
        <f t="shared" si="142"/>
        <v>1.3176784525081287</v>
      </c>
      <c r="J232" s="1">
        <f t="shared" si="142"/>
        <v>2.95551063966E-2</v>
      </c>
      <c r="K232" s="1">
        <f t="shared" si="142"/>
        <v>2.0763178996098391E-3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0.9293651587225995</v>
      </c>
      <c r="G233" s="1">
        <f>'[1]Electricity and CHPs'!C$104</f>
        <v>2.0717715004893749</v>
      </c>
      <c r="H233" s="1">
        <f>'[1]Electricity and CHPs'!D$104</f>
        <v>3.4635771800093862E-2</v>
      </c>
      <c r="I233" s="1">
        <f>'[1]Electricity and CHPs'!E$104</f>
        <v>1.3176784525081287</v>
      </c>
      <c r="J233" s="1">
        <f>'[1]Electricity and CHPs'!F$104</f>
        <v>2.95551063966E-2</v>
      </c>
      <c r="K233" s="1">
        <f>'[1]Electricity and CHPs'!G$104</f>
        <v>2.0763178996098391E-3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0.9293651587225995</v>
      </c>
      <c r="G234" s="1">
        <f t="shared" ref="G234:K234" si="143">G235</f>
        <v>2.0717715004893749</v>
      </c>
      <c r="H234" s="1">
        <f t="shared" si="143"/>
        <v>3.4635771800093862E-2</v>
      </c>
      <c r="I234" s="1">
        <f t="shared" si="143"/>
        <v>1.3176784525081287</v>
      </c>
      <c r="J234" s="1">
        <f t="shared" si="143"/>
        <v>2.95551063966E-2</v>
      </c>
      <c r="K234" s="1">
        <f t="shared" si="143"/>
        <v>2.0763178996098391E-3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0.9293651587225995</v>
      </c>
      <c r="G235" s="1">
        <f t="shared" ref="G235:K235" si="144">G233-G237</f>
        <v>2.0717715004893749</v>
      </c>
      <c r="H235" s="1">
        <f t="shared" si="144"/>
        <v>3.4635771800093862E-2</v>
      </c>
      <c r="I235" s="1">
        <f t="shared" si="144"/>
        <v>1.3176784525081287</v>
      </c>
      <c r="J235" s="1">
        <f t="shared" si="144"/>
        <v>2.95551063966E-2</v>
      </c>
      <c r="K235" s="1">
        <f t="shared" si="144"/>
        <v>2.0763178996098391E-3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3.0249282223525049</v>
      </c>
      <c r="G238" s="1">
        <f t="shared" ref="G238:K238" si="147">SUM(G239:G248)</f>
        <v>2.4440886171515506</v>
      </c>
      <c r="H238" s="1">
        <f t="shared" si="147"/>
        <v>2.5107586749653761</v>
      </c>
      <c r="I238" s="1">
        <f t="shared" si="147"/>
        <v>4.8975628112233247</v>
      </c>
      <c r="J238" s="1">
        <f t="shared" si="147"/>
        <v>5.5450930342880511</v>
      </c>
      <c r="K238" s="1">
        <f t="shared" si="147"/>
        <v>4.0264419362055826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0.76827160239128822</v>
      </c>
      <c r="G239" s="1">
        <f>'[1]Electricity and CHPs_IN'!C$39*0.75-G86-G240</f>
        <v>0.10213756181594316</v>
      </c>
      <c r="H239" s="1">
        <f>'[1]Electricity and CHPs_IN'!D$39*0.75-H86-H240</f>
        <v>5.7668826914727543E-2</v>
      </c>
      <c r="I239" s="1">
        <f>'[1]Electricity and CHPs_IN'!E$39*0.75-I86-I240</f>
        <v>4.3216171469054411E-2</v>
      </c>
      <c r="J239" s="1">
        <f>'[1]Electricity and CHPs'!F$103-J240</f>
        <v>0.1988858351161662</v>
      </c>
      <c r="K239" s="1">
        <f>'[1]Electricity and CHPs'!G$103-K240</f>
        <v>7.097306859289354E-2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6.8057044400970615E-2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4.1045437857403076E-2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1.5906915467515744E-4</v>
      </c>
      <c r="J241" s="1">
        <f>'[1]Electricity and CHPs'!F$107</f>
        <v>1.2615724050554983E-3</v>
      </c>
      <c r="K241" s="1">
        <f>'[1]Electricity and CHPs'!G$107</f>
        <v>1.5878247411386996E-4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3.6078264362178349E-2</v>
      </c>
      <c r="G242" s="1">
        <f>'[1]Electricity and CHPs'!C$109</f>
        <v>7.7068235833229956E-3</v>
      </c>
      <c r="H242" s="1">
        <f>'[1]Electricity and CHPs'!D$109</f>
        <v>2.6076685871741726E-2</v>
      </c>
      <c r="I242" s="1">
        <f>'[1]Electricity and CHPs'!E$109</f>
        <v>2.3115771724200894E-2</v>
      </c>
      <c r="J242" s="1">
        <f>'[1]Electricity and CHPs'!F$109</f>
        <v>3.7910813042244924E-2</v>
      </c>
      <c r="K242" s="1">
        <f>'[1]Electricity and CHPs'!G$109</f>
        <v>7.5994667006829039E-2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0.10368734219526618</v>
      </c>
      <c r="G244" s="1">
        <f>'[1]Electricity and CHPs'!C$112</f>
        <v>5.6485481336565318E-3</v>
      </c>
      <c r="H244" s="1">
        <f>'[1]Electricity and CHPs'!D$112</f>
        <v>2.2204689107765248E-2</v>
      </c>
      <c r="I244" s="1">
        <f>'[1]Electricity and CHPs'!E$112</f>
        <v>0.52398280344289661</v>
      </c>
      <c r="J244" s="1">
        <f>'[1]Electricity and CHPs'!F$112</f>
        <v>1.1344055821187784</v>
      </c>
      <c r="K244" s="1">
        <f>'[1]Electricity and CHPs'!G$112</f>
        <v>1.0558285997419796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1.4243127758604111</v>
      </c>
      <c r="G246" s="1">
        <f>'[1]Electricity and CHPs'!C$115</f>
        <v>1.578379473161277</v>
      </c>
      <c r="H246" s="1">
        <f>'[1]Electricity and CHPs'!D$115</f>
        <v>1.7732743869826162</v>
      </c>
      <c r="I246" s="1">
        <f>'[1]Electricity and CHPs'!E$115</f>
        <v>1.5831511338064568</v>
      </c>
      <c r="J246" s="1">
        <f>'[1]Electricity and CHPs'!F$115</f>
        <v>1.2060488269034713</v>
      </c>
      <c r="K246" s="1">
        <f>'[1]Electricity and CHPs'!G$115</f>
        <v>2.7789477406790724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0.69257823754336112</v>
      </c>
      <c r="G247" s="1">
        <f>'[1]Electricity and CHPs'!C$116</f>
        <v>0.75021621045735076</v>
      </c>
      <c r="H247" s="1">
        <f>'[1]Electricity and CHPs'!D$116</f>
        <v>0.63153408608852546</v>
      </c>
      <c r="I247" s="1">
        <f>'[1]Electricity and CHPs'!E$116</f>
        <v>2.723822249157076</v>
      </c>
      <c r="J247" s="1">
        <f>'[1]Electricity and CHPs'!F$116</f>
        <v>2.8980207161374287</v>
      </c>
      <c r="K247" s="1">
        <f>'[1]Electricity and CHPs'!G$116</f>
        <v>3.4101195869214178E-3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1.1561246896473622E-4</v>
      </c>
      <c r="J248" s="1">
        <f>'[1]Electricity and CHPs'!F$118</f>
        <v>5.0264416393589286E-4</v>
      </c>
      <c r="K248" s="1">
        <f>'[1]Electricity and CHPs'!G$118</f>
        <v>8.3520266369995451E-5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1.5597711233985088</v>
      </c>
      <c r="G249" s="1">
        <f t="shared" ref="G249:K249" si="148">SUM(G250:G259)</f>
        <v>0.80258694913939255</v>
      </c>
      <c r="H249" s="1">
        <f t="shared" si="148"/>
        <v>0.6368098721070673</v>
      </c>
      <c r="I249" s="1">
        <f t="shared" si="148"/>
        <v>3.3091098887391279</v>
      </c>
      <c r="J249" s="1">
        <f t="shared" si="148"/>
        <v>4.2228203464727274</v>
      </c>
      <c r="K249" s="1">
        <f t="shared" si="148"/>
        <v>1.078766861206512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0.74866693493636172</v>
      </c>
      <c r="G250" s="1">
        <f t="shared" si="149"/>
        <v>9.4690317988965295E-2</v>
      </c>
      <c r="H250" s="1">
        <f t="shared" si="149"/>
        <v>4.9796421280490714E-2</v>
      </c>
      <c r="I250" s="1">
        <f t="shared" si="149"/>
        <v>4.3147042154144305E-2</v>
      </c>
      <c r="J250" s="1">
        <f t="shared" si="149"/>
        <v>0.19355856059830367</v>
      </c>
      <c r="K250" s="1">
        <f t="shared" si="149"/>
        <v>6.137374803883261E-2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6.62340962851002E-2</v>
      </c>
      <c r="K251" s="1">
        <f t="shared" si="149"/>
        <v>3.5493919188609717E-2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1.5881470497930926E-4</v>
      </c>
      <c r="J252" s="1">
        <f t="shared" si="149"/>
        <v>1.2277804433405515E-3</v>
      </c>
      <c r="K252" s="1">
        <f t="shared" si="149"/>
        <v>1.3730666790167336E-4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3.5157623311578644E-2</v>
      </c>
      <c r="G253" s="1">
        <f t="shared" ref="G253:K253" si="150">G242-G264</f>
        <v>7.1448893317502251E-3</v>
      </c>
      <c r="H253" s="1">
        <f t="shared" si="150"/>
        <v>2.2516942076667282E-2</v>
      </c>
      <c r="I253" s="1">
        <f t="shared" si="150"/>
        <v>2.3078795346872866E-2</v>
      </c>
      <c r="J253" s="1">
        <f t="shared" si="150"/>
        <v>3.6895349531968089E-2</v>
      </c>
      <c r="K253" s="1">
        <f t="shared" si="150"/>
        <v>6.571616019487031E-2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0.10104146037860617</v>
      </c>
      <c r="G255" s="1">
        <f t="shared" si="152"/>
        <v>5.236690688933442E-3</v>
      </c>
      <c r="H255" s="1">
        <f t="shared" si="152"/>
        <v>1.9173513878608529E-2</v>
      </c>
      <c r="I255" s="1">
        <f t="shared" si="152"/>
        <v>0.52314463173551562</v>
      </c>
      <c r="J255" s="1">
        <f t="shared" si="152"/>
        <v>1.1040198588368133</v>
      </c>
      <c r="K255" s="1">
        <f t="shared" si="152"/>
        <v>0.91302461253938338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0.67490510477196219</v>
      </c>
      <c r="G258" s="1">
        <f t="shared" si="155"/>
        <v>0.69551505112974354</v>
      </c>
      <c r="H258" s="1">
        <f t="shared" si="155"/>
        <v>0.54532299487130076</v>
      </c>
      <c r="I258" s="1">
        <f t="shared" si="155"/>
        <v>2.7194651772643015</v>
      </c>
      <c r="J258" s="1">
        <f t="shared" si="155"/>
        <v>2.8203955202339639</v>
      </c>
      <c r="K258" s="1">
        <f t="shared" si="155"/>
        <v>2.9488906772583766E-3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1.1542753331442483E-4</v>
      </c>
      <c r="J259" s="1">
        <f t="shared" si="156"/>
        <v>4.8918054323850136E-4</v>
      </c>
      <c r="K259" s="1">
        <f t="shared" si="156"/>
        <v>7.2223899655954026E-5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1.4651570989539964</v>
      </c>
      <c r="G260" s="1">
        <f t="shared" ref="G260:K260" si="157">SUM(G261:G270)</f>
        <v>1.6415016680121579</v>
      </c>
      <c r="H260" s="1">
        <f t="shared" si="157"/>
        <v>1.8739488028583089</v>
      </c>
      <c r="I260" s="1">
        <f t="shared" si="157"/>
        <v>1.5884529224841963</v>
      </c>
      <c r="J260" s="1">
        <f t="shared" si="157"/>
        <v>1.3222726878153237</v>
      </c>
      <c r="K260" s="1">
        <f t="shared" si="157"/>
        <v>2.9476750749990708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1.9604667454926478E-2</v>
      </c>
      <c r="G261" s="1">
        <f t="shared" si="158"/>
        <v>7.4472438269778682E-3</v>
      </c>
      <c r="H261" s="1">
        <f t="shared" si="158"/>
        <v>7.8724056342368304E-3</v>
      </c>
      <c r="I261" s="1">
        <f t="shared" si="158"/>
        <v>6.9129314910107765E-5</v>
      </c>
      <c r="J261" s="1">
        <f t="shared" si="158"/>
        <v>5.3272745178625314E-3</v>
      </c>
      <c r="K261" s="1">
        <f t="shared" si="158"/>
        <v>9.5993205540609288E-3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1.8229481158704172E-3</v>
      </c>
      <c r="K262" s="1">
        <f t="shared" si="158"/>
        <v>5.5515186687933567E-3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2.5444969584817793E-7</v>
      </c>
      <c r="J263" s="1">
        <f t="shared" si="158"/>
        <v>3.3791961714946769E-5</v>
      </c>
      <c r="K263" s="1">
        <f t="shared" si="158"/>
        <v>2.1475806212196612E-5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9.2064105059970155E-4</v>
      </c>
      <c r="G264" s="1">
        <f t="shared" si="158"/>
        <v>5.619342515727708E-4</v>
      </c>
      <c r="H264" s="1">
        <f t="shared" si="158"/>
        <v>3.5597437950744453E-3</v>
      </c>
      <c r="I264" s="1">
        <f t="shared" si="158"/>
        <v>3.6976377328026476E-5</v>
      </c>
      <c r="J264" s="1">
        <f t="shared" si="158"/>
        <v>1.0154635102768345E-3</v>
      </c>
      <c r="K264" s="1">
        <f t="shared" si="158"/>
        <v>1.0278506811958724E-2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2.6458818166600119E-3</v>
      </c>
      <c r="G266" s="1">
        <f t="shared" si="158"/>
        <v>4.1185744472308969E-4</v>
      </c>
      <c r="H266" s="1">
        <f t="shared" si="158"/>
        <v>3.0311752291567171E-3</v>
      </c>
      <c r="I266" s="1">
        <f t="shared" si="158"/>
        <v>8.3817170738094686E-4</v>
      </c>
      <c r="J266" s="1">
        <f t="shared" si="158"/>
        <v>3.0385723281965184E-2</v>
      </c>
      <c r="K266" s="1">
        <f t="shared" si="158"/>
        <v>0.14280398720259624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1.4243127758604111</v>
      </c>
      <c r="G268" s="1">
        <f t="shared" si="158"/>
        <v>1.578379473161277</v>
      </c>
      <c r="H268" s="1">
        <f t="shared" si="158"/>
        <v>1.7732743869826162</v>
      </c>
      <c r="I268" s="1">
        <f t="shared" si="158"/>
        <v>1.5831511338064568</v>
      </c>
      <c r="J268" s="1">
        <f t="shared" si="158"/>
        <v>1.2060488269034713</v>
      </c>
      <c r="K268" s="1">
        <f t="shared" si="158"/>
        <v>2.7789477406790724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1.7673132771398967E-2</v>
      </c>
      <c r="G269" s="1">
        <f t="shared" si="158"/>
        <v>5.4701159327607191E-2</v>
      </c>
      <c r="H269" s="1">
        <f t="shared" si="158"/>
        <v>8.6211091217224645E-2</v>
      </c>
      <c r="I269" s="1">
        <f t="shared" si="158"/>
        <v>4.3570718927744365E-3</v>
      </c>
      <c r="J269" s="1">
        <f t="shared" si="158"/>
        <v>7.7625195903465047E-2</v>
      </c>
      <c r="K269" s="1">
        <f t="shared" si="158"/>
        <v>4.6122890966304134E-4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1.8493565031139449E-7</v>
      </c>
      <c r="J270" s="1">
        <f t="shared" si="158"/>
        <v>1.3463620697391451E-5</v>
      </c>
      <c r="K270" s="1">
        <f t="shared" si="158"/>
        <v>1.129636671404142E-5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1.9348095842641755</v>
      </c>
      <c r="G271" s="1">
        <f t="shared" ref="G271:K271" si="159">SUM(G272:G273)</f>
        <v>1.8587907648672688</v>
      </c>
      <c r="H271" s="1">
        <f t="shared" si="159"/>
        <v>2.5503114139672767</v>
      </c>
      <c r="I271" s="1">
        <f t="shared" si="159"/>
        <v>2.2433527023706317</v>
      </c>
      <c r="J271" s="1">
        <f t="shared" si="159"/>
        <v>1.5195705362267558</v>
      </c>
      <c r="K271" s="1">
        <f t="shared" si="159"/>
        <v>2.0114622049627209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1.9348095842641755</v>
      </c>
      <c r="G272" s="1">
        <f>'[1]Electricity and CHPs'!C$106-G273</f>
        <v>1.8587907648672688</v>
      </c>
      <c r="H272" s="1">
        <f>'[1]Electricity and CHPs'!D$106-H273</f>
        <v>2.5503114139672767</v>
      </c>
      <c r="I272" s="1">
        <f>'[1]Electricity and CHPs'!E$106-I273</f>
        <v>2.2433527023706317</v>
      </c>
      <c r="J272" s="1">
        <f>'[1]Electricity and CHPs'!F$106-J273</f>
        <v>0.2650518532342514</v>
      </c>
      <c r="K272" s="1">
        <f>'[1]Electricity and CHPs'!G$106-K273</f>
        <v>1.0668696391213928E-4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1.2545186829925044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2.0113555179988087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1.9348095842641755</v>
      </c>
      <c r="G277" s="1">
        <f t="shared" ref="G277:K277" si="161">SUM(G278:G279)</f>
        <v>1.8587907648672688</v>
      </c>
      <c r="H277" s="1">
        <f t="shared" si="161"/>
        <v>2.5503114139672767</v>
      </c>
      <c r="I277" s="1">
        <f t="shared" si="161"/>
        <v>2.2433527023706317</v>
      </c>
      <c r="J277" s="1">
        <f t="shared" si="161"/>
        <v>1.5195705362267558</v>
      </c>
      <c r="K277" s="1">
        <f t="shared" si="161"/>
        <v>2.0114622049627209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1.9348095842641755</v>
      </c>
      <c r="G278" s="1">
        <f t="shared" ref="G278:K278" si="162">G272</f>
        <v>1.8587907648672688</v>
      </c>
      <c r="H278" s="1">
        <f t="shared" si="162"/>
        <v>2.5503114139672767</v>
      </c>
      <c r="I278" s="1">
        <f t="shared" si="162"/>
        <v>2.2433527023706317</v>
      </c>
      <c r="J278" s="1">
        <f t="shared" si="162"/>
        <v>0.2650518532342514</v>
      </c>
      <c r="K278" s="1">
        <f t="shared" si="162"/>
        <v>1.0668696391213928E-4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1.2545186829925044</v>
      </c>
      <c r="K279" s="1">
        <f t="shared" si="163"/>
        <v>2.0113555179988087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0.65966572832202264</v>
      </c>
      <c r="G280" s="1">
        <f t="shared" ref="G280:K280" si="164">SUM(G281:G285)</f>
        <v>1.8167171505549649</v>
      </c>
      <c r="H280" s="1">
        <f t="shared" si="164"/>
        <v>3.3571737520524696</v>
      </c>
      <c r="I280" s="1">
        <f t="shared" si="164"/>
        <v>5.5931914783886967</v>
      </c>
      <c r="J280" s="1">
        <f t="shared" si="164"/>
        <v>8.1334003986312986</v>
      </c>
      <c r="K280" s="1">
        <f t="shared" si="164"/>
        <v>12.45431013957409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0.65963911338179915</v>
      </c>
      <c r="G281" s="1">
        <f>'[1]Electricity and CHPs'!C$105-G282</f>
        <v>1.8166821748966253</v>
      </c>
      <c r="H281" s="1">
        <f>'[1]Electricity and CHPs'!D$105-H282</f>
        <v>3.3571373267111193</v>
      </c>
      <c r="I281" s="1">
        <f>'[1]Electricity and CHPs'!E$105-I282</f>
        <v>5.585359203975484</v>
      </c>
      <c r="J281" s="1">
        <f>'[1]Electricity and CHPs'!F$105-J282</f>
        <v>7.2480955532341751</v>
      </c>
      <c r="K281" s="1">
        <f>'[1]Electricity and CHPs'!G$105-K282</f>
        <v>5.1631668140394993E-4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0.87220431115682773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12.449729143771851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1.3307469094775488E-5</v>
      </c>
      <c r="G283" s="1">
        <f>'[1]Electricity and CHPs'!C$110</f>
        <v>1.7487828632203175E-5</v>
      </c>
      <c r="H283" s="1">
        <f>'[1]Electricity and CHPs'!D$110</f>
        <v>1.8212668677427605E-5</v>
      </c>
      <c r="I283" s="1">
        <f>'[1]Electricity and CHPs'!E$110</f>
        <v>2.1414787948512556E-3</v>
      </c>
      <c r="J283" s="1">
        <f>'[1]Electricity and CHPs'!F$110</f>
        <v>3.8283060670582479E-3</v>
      </c>
      <c r="K283" s="1">
        <f>'[1]Electricity and CHPs'!G$110</f>
        <v>1.4639998465496673E-3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1.3307471128661272E-5</v>
      </c>
      <c r="G284" s="1">
        <f>'[1]Electricity and CHPs'!C$113</f>
        <v>1.748782970733233E-5</v>
      </c>
      <c r="H284" s="1">
        <f>'[1]Electricity and CHPs'!D$113</f>
        <v>1.8212672672817162E-5</v>
      </c>
      <c r="I284" s="1">
        <f>'[1]Electricity and CHPs'!E$113</f>
        <v>4.2517900474196854E-3</v>
      </c>
      <c r="J284" s="1">
        <f>'[1]Electricity and CHPs'!F$113</f>
        <v>7.5657946951014458E-3</v>
      </c>
      <c r="K284" s="1">
        <f>'[1]Electricity and CHPs'!G$113</f>
        <v>2.2765317920183481E-3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1.4390055709419805E-3</v>
      </c>
      <c r="J285" s="1">
        <f>'[1]Electricity and CHPs'!F$117</f>
        <v>1.7064334781359224E-3</v>
      </c>
      <c r="K285" s="1">
        <f>'[1]Electricity and CHPs'!G$117</f>
        <v>3.241474822674785E-4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5.6166946249799248E-4</v>
      </c>
      <c r="J286" s="1">
        <f t="shared" si="165"/>
        <v>0.122665907839868</v>
      </c>
      <c r="K286" s="1">
        <f t="shared" si="165"/>
        <v>7.4702456145734078E-2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3.3310348532607714E-4</v>
      </c>
      <c r="J287" s="1">
        <f>'[1]Electricity and CHPs'!F$108</f>
        <v>0.12213210960656679</v>
      </c>
      <c r="K287" s="1">
        <f>'[1]Electricity and CHPs'!G$108</f>
        <v>7.4337980372482126E-2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2.2856597717191532E-4</v>
      </c>
      <c r="J288" s="1">
        <f>'[1]Electricity and CHPs'!F$119</f>
        <v>5.3379823330121075E-4</v>
      </c>
      <c r="K288" s="1">
        <f>'[1]Electricity and CHPs'!G$119</f>
        <v>3.6447577325195092E-4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437.64419289368317</v>
      </c>
      <c r="G289" s="3">
        <f t="shared" ref="G289" si="166">SUM(G290,G292,G300,G308,G356,G377,G385,G387,G395,G399,G393)</f>
        <v>419.59261340746343</v>
      </c>
      <c r="H289" s="3">
        <f t="shared" ref="H289" si="167">SUM(H290,H292,H300,H308,H356,H377,H385,H387,H395,H399,H393)</f>
        <v>401.68232559795086</v>
      </c>
      <c r="I289" s="3">
        <f t="shared" ref="I289" si="168">SUM(I290,I292,I300,I308,I356,I377,I385,I387,I395,I399,I393)</f>
        <v>429.92326320186027</v>
      </c>
      <c r="J289" s="3">
        <f t="shared" ref="J289" si="169">SUM(J290,J292,J300,J308,J356,J377,J385,J387,J395,J399,J393)</f>
        <v>371.96665522011807</v>
      </c>
      <c r="K289" s="3">
        <f t="shared" ref="K289" si="170">SUM(K290,K292,K300,K308,K356,K377,K385,K387,K395,K399,K393)</f>
        <v>339.17682154224269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250.94818768015452</v>
      </c>
      <c r="G290" s="1">
        <f t="shared" ref="G290:K290" si="171">G291</f>
        <v>253.29979963419794</v>
      </c>
      <c r="H290" s="1">
        <f t="shared" si="171"/>
        <v>198.91948663497351</v>
      </c>
      <c r="I290" s="1">
        <f t="shared" si="171"/>
        <v>206.22017338298346</v>
      </c>
      <c r="J290" s="1">
        <f t="shared" si="171"/>
        <v>98.945506854768595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250.94818768015452</v>
      </c>
      <c r="G291" s="1">
        <f>'[1]Electricity and CHPs_IN'!C$14</f>
        <v>253.29979963419794</v>
      </c>
      <c r="H291" s="1">
        <f>'[1]Electricity and CHPs_IN'!D$14</f>
        <v>198.91948663497351</v>
      </c>
      <c r="I291" s="1">
        <f>'[1]Electricity and CHPs_IN'!E$14</f>
        <v>206.22017338298346</v>
      </c>
      <c r="J291" s="1">
        <f>'[1]Electricity and CHPs_IN'!F$14</f>
        <v>98.945506854768595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149.43048710835009</v>
      </c>
      <c r="G292" s="1">
        <f t="shared" ref="G292:K292" si="173">SUM(G293:G295)</f>
        <v>125.60549014195061</v>
      </c>
      <c r="H292" s="1">
        <f t="shared" si="173"/>
        <v>143.05855314290895</v>
      </c>
      <c r="I292" s="1">
        <f t="shared" si="173"/>
        <v>150.47501697055242</v>
      </c>
      <c r="J292" s="1">
        <f t="shared" si="173"/>
        <v>151.67103831913428</v>
      </c>
      <c r="K292" s="1">
        <f t="shared" si="173"/>
        <v>152.16116160758523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66.745681773383438</v>
      </c>
      <c r="G293" s="1">
        <f>'[1]Electricity and CHPs_IN'!C$15</f>
        <v>49.798804655068459</v>
      </c>
      <c r="H293" s="1">
        <f>'[1]Electricity and CHPs_IN'!D$15</f>
        <v>68.536689709783715</v>
      </c>
      <c r="I293" s="1">
        <f>'[1]Electricity and CHPs_IN'!E$15</f>
        <v>70.235445343509298</v>
      </c>
      <c r="J293" s="1">
        <f>'[1]Electricity and CHPs_IN'!F$15</f>
        <v>71.177845532550066</v>
      </c>
      <c r="K293" s="1">
        <f>'[1]Electricity and CHPs_IN'!G$15</f>
        <v>73.347515062965215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66.632403551608633</v>
      </c>
      <c r="G294" s="1">
        <f>'[1]Electricity and CHPs_IN'!C$16</f>
        <v>55.764010022845369</v>
      </c>
      <c r="H294" s="1">
        <f>'[1]Electricity and CHPs_IN'!D$16</f>
        <v>65.548664230623118</v>
      </c>
      <c r="I294" s="1">
        <f>'[1]Electricity and CHPs_IN'!E$16</f>
        <v>64.463839390825299</v>
      </c>
      <c r="J294" s="1">
        <f>'[1]Electricity and CHPs_IN'!F$16</f>
        <v>64.135367037670107</v>
      </c>
      <c r="K294" s="1">
        <f>'[1]Electricity and CHPs_IN'!G$16</f>
        <v>61.96569871392667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16.052401783358011</v>
      </c>
      <c r="G295" s="1">
        <f>'[1]Electricity and CHPs_IN'!C$13</f>
        <v>20.042675464036787</v>
      </c>
      <c r="H295" s="1">
        <f>'[1]Electricity and CHPs_IN'!D$13</f>
        <v>8.9731992025021157</v>
      </c>
      <c r="I295" s="1">
        <f>'[1]Electricity and CHPs_IN'!E$13</f>
        <v>15.775732236217827</v>
      </c>
      <c r="J295" s="1">
        <f>'[1]Electricity and CHPs_IN'!F$13</f>
        <v>16.35782574891412</v>
      </c>
      <c r="K295" s="1">
        <f>'[1]Electricity and CHPs_IN'!G$13</f>
        <v>16.847947830693364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0.14043743431042374</v>
      </c>
      <c r="G296" s="1">
        <f t="shared" ref="G296:K296" si="174">SUM(G297:G299)</f>
        <v>5.4234454009990177E-2</v>
      </c>
      <c r="H296" s="1">
        <f t="shared" si="174"/>
        <v>6.9032708901705132E-3</v>
      </c>
      <c r="I296" s="1">
        <f t="shared" si="174"/>
        <v>7.5922602405169404E-2</v>
      </c>
      <c r="J296" s="1">
        <f t="shared" si="174"/>
        <v>1.8491838172016235E-2</v>
      </c>
      <c r="K296" s="1">
        <f t="shared" si="174"/>
        <v>1.1748143508101187E-3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0.11653025464523301</v>
      </c>
      <c r="G297" s="1">
        <f>'[1]Electricity and CHPs_IN'!C$18</f>
        <v>9.2200190272694418E-4</v>
      </c>
      <c r="H297" s="1">
        <f>'[1]Electricity and CHPs_IN'!D$18</f>
        <v>4.8719595757325523E-3</v>
      </c>
      <c r="I297" s="1">
        <f>'[1]Electricity and CHPs_IN'!E$18</f>
        <v>1.0130003898168288E-3</v>
      </c>
      <c r="J297" s="1">
        <f>'[1]Electricity and CHPs_IN'!F$18</f>
        <v>2.3824671648892876E-3</v>
      </c>
      <c r="K297" s="1">
        <f>'[1]Electricity and CHPs_IN'!G$18</f>
        <v>2.4092772809040139E-5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3.2115356289738051E-3</v>
      </c>
      <c r="G298" s="1">
        <f>IFERROR(G70/SUM(G70,G183),0)*'[1]Electricity and CHPs_IN'!C$28</f>
        <v>1.7995310962277909E-4</v>
      </c>
      <c r="H298" s="1">
        <f>IFERROR(H70/SUM(H70,H183),0)*'[1]Electricity and CHPs_IN'!D$28</f>
        <v>8.2811583976046194E-4</v>
      </c>
      <c r="I298" s="1">
        <f>IFERROR(I70/SUM(I70,I183),0)*'[1]Electricity and CHPs_IN'!E$28</f>
        <v>2.1281839038116818E-4</v>
      </c>
      <c r="J298" s="1">
        <f>IFERROR(J70/SUM(J70,J183),0)*'[1]Electricity and CHPs_IN'!F$28</f>
        <v>2.5301033414375381E-4</v>
      </c>
      <c r="K298" s="1">
        <f>IFERROR(K70/SUM(K70,K183),0)*'[1]Electricity and CHPs_IN'!G$28</f>
        <v>0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2.0695644036216931E-2</v>
      </c>
      <c r="G299" s="1">
        <f>IFERROR(G71/SUM(G71,G233),0)*'[1]Electricity and CHPs_IN'!C$41</f>
        <v>5.3132498997640457E-2</v>
      </c>
      <c r="H299" s="1">
        <f>IFERROR(H71/SUM(H71,H233),0)*'[1]Electricity and CHPs_IN'!D$41</f>
        <v>1.2031954746774998E-3</v>
      </c>
      <c r="I299" s="1">
        <f>IFERROR(I71/SUM(I71,I233),0)*'[1]Electricity and CHPs_IN'!E$41</f>
        <v>7.4696783624971411E-2</v>
      </c>
      <c r="J299" s="1">
        <f>IFERROR(J71/SUM(J71,J233),0)*'[1]Electricity and CHPs_IN'!F$41</f>
        <v>1.5856360672983193E-2</v>
      </c>
      <c r="K299" s="1">
        <f>IFERROR(K71/SUM(K71,K233),0)*'[1]Electricity and CHPs_IN'!G$41</f>
        <v>1.1507215780010786E-3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0.14043743431042374</v>
      </c>
      <c r="G300" s="1">
        <f t="shared" ref="G300:K300" si="175">G296</f>
        <v>5.4234454009990177E-2</v>
      </c>
      <c r="H300" s="1">
        <f t="shared" si="175"/>
        <v>6.9032708901705132E-3</v>
      </c>
      <c r="I300" s="1">
        <f t="shared" si="175"/>
        <v>7.5922602405169404E-2</v>
      </c>
      <c r="J300" s="1">
        <f t="shared" si="175"/>
        <v>1.8491838172016235E-2</v>
      </c>
      <c r="K300" s="1">
        <f t="shared" si="175"/>
        <v>1.1748143508101187E-3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0.11653025464523301</v>
      </c>
      <c r="G301" s="1">
        <f t="shared" si="176"/>
        <v>9.2200190272694418E-4</v>
      </c>
      <c r="H301" s="1">
        <f t="shared" si="176"/>
        <v>4.8719595757325523E-3</v>
      </c>
      <c r="I301" s="1">
        <f t="shared" si="176"/>
        <v>1.0130003898168288E-3</v>
      </c>
      <c r="J301" s="1">
        <f t="shared" si="176"/>
        <v>2.3824671648892876E-3</v>
      </c>
      <c r="K301" s="1">
        <f t="shared" si="176"/>
        <v>2.4092772809040139E-5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3.2115356289738051E-3</v>
      </c>
      <c r="G302" s="1">
        <f t="shared" si="177"/>
        <v>1.7995310962277909E-4</v>
      </c>
      <c r="H302" s="1">
        <f t="shared" si="177"/>
        <v>8.2811583976046194E-4</v>
      </c>
      <c r="I302" s="1">
        <f t="shared" si="177"/>
        <v>2.1281839038116818E-4</v>
      </c>
      <c r="J302" s="1">
        <f t="shared" si="177"/>
        <v>2.5301033414375381E-4</v>
      </c>
      <c r="K302" s="1">
        <f t="shared" si="177"/>
        <v>0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2.0695644036216931E-2</v>
      </c>
      <c r="G303" s="1">
        <f t="shared" si="178"/>
        <v>5.3132498997640457E-2</v>
      </c>
      <c r="H303" s="1">
        <f t="shared" si="178"/>
        <v>1.2031954746774998E-3</v>
      </c>
      <c r="I303" s="1">
        <f t="shared" si="178"/>
        <v>7.4696783624971411E-2</v>
      </c>
      <c r="J303" s="1">
        <f t="shared" si="178"/>
        <v>1.5856360672983193E-2</v>
      </c>
      <c r="K303" s="1">
        <f t="shared" si="178"/>
        <v>1.1507215780010786E-3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4.0430503539213642</v>
      </c>
      <c r="G308" s="1">
        <f t="shared" ref="G308:K308" si="179">SUM(G309:G323)</f>
        <v>2.1737448277305091</v>
      </c>
      <c r="H308" s="1">
        <f t="shared" si="179"/>
        <v>2.2773914292884756</v>
      </c>
      <c r="I308" s="1">
        <f t="shared" si="179"/>
        <v>4.4297809215821369</v>
      </c>
      <c r="J308" s="1">
        <f t="shared" si="179"/>
        <v>5.4343675116346795</v>
      </c>
      <c r="K308" s="1">
        <f t="shared" si="179"/>
        <v>4.952138189312933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0.33859519654731429</v>
      </c>
      <c r="K309" s="1">
        <f>'[1]Electricity and CHPs_IN'!G$21</f>
        <v>1.2563475368108023E-3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1.1698759314142397E-3</v>
      </c>
      <c r="H310" s="1">
        <f>'[1]Electricity and CHPs_IN'!D$22</f>
        <v>7.9310629699352962E-3</v>
      </c>
      <c r="I310" s="1">
        <f>'[1]Electricity and CHPs_IN'!E$22</f>
        <v>4.0328135266551593E-3</v>
      </c>
      <c r="J310" s="1">
        <f>'[1]Electricity and CHPs_IN'!F$22</f>
        <v>6.9011069760937543E-2</v>
      </c>
      <c r="K310" s="1">
        <f>'[1]Electricity and CHPs_IN'!G$22</f>
        <v>9.697072343274215E-4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9.170763663666202E-3</v>
      </c>
      <c r="K311" s="1">
        <f>'[1]Electricity and CHPs_IN'!G$23</f>
        <v>7.7265579959763173E-3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1.2810144968435131</v>
      </c>
      <c r="G312" s="1">
        <f>IFERROR(G84/SUM(G84+G187),0)*'[1]Electricity and CHPs_IN'!C$24</f>
        <v>5.3247660269397485E-4</v>
      </c>
      <c r="H312" s="1">
        <f>IFERROR(H84/SUM(H84+H187),0)*'[1]Electricity and CHPs_IN'!D$24</f>
        <v>4.8031718247226888E-3</v>
      </c>
      <c r="I312" s="1">
        <f>IFERROR(I84/SUM(I84+I187),0)*'[1]Electricity and CHPs_IN'!E$24</f>
        <v>9.8404737737604348E-3</v>
      </c>
      <c r="J312" s="1">
        <f>IFERROR(J84/SUM(J84+J187),0)*'[1]Electricity and CHPs_IN'!F$24</f>
        <v>1.5723162774758857E-2</v>
      </c>
      <c r="K312" s="1">
        <f>IFERROR(K84/SUM(K84+K187),0)*'[1]Electricity and CHPs_IN'!G$24</f>
        <v>2.8672523948314695E-4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1.2354128515772292E-2</v>
      </c>
      <c r="K313" s="1">
        <f>IFERROR(K85/SUM(K85+K188),0)*'[1]Electricity and CHPs_IN'!G$29</f>
        <v>9.3500126686585036E-4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0.89328476386546174</v>
      </c>
      <c r="G314" s="1">
        <f>G86/SUM(G86,G239)*'[1]Electricity and CHPs_IN'!C$39</f>
        <v>0.12009843412627397</v>
      </c>
      <c r="H314" s="1">
        <f>H86/SUM(H86,H239)*'[1]Electricity and CHPs_IN'!D$39</f>
        <v>6.6574689258680125E-2</v>
      </c>
      <c r="I314" s="1">
        <f>I86/SUM(I86,I239)*'[1]Electricity and CHPs_IN'!E$39</f>
        <v>5.3078362898813639E-2</v>
      </c>
      <c r="J314" s="1">
        <f>J86/SUM(J86,J239)*'[1]Electricity and CHPs_IN'!F$39</f>
        <v>0.31648106500589085</v>
      </c>
      <c r="K314" s="1">
        <f>K86/SUM(K86,K239)*'[1]Electricity and CHPs_IN'!G$39</f>
        <v>0.14024752831882878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8.7135957584757784E-2</v>
      </c>
      <c r="K315" s="1">
        <f>IFERROR(K87/SUM(K87,K240),0)*'[1]Electricity and CHPs_IN'!G$40</f>
        <v>5.4514235770213797E-2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1.5911465505662817E-2</v>
      </c>
      <c r="G317" s="1">
        <f>G89/SUM(G89,G242)*'[1]Electricity and CHPs_IN'!C$48</f>
        <v>3.3821903302435267E-3</v>
      </c>
      <c r="H317" s="1">
        <f>H89/SUM(H89,H242)*'[1]Electricity and CHPs_IN'!D$48</f>
        <v>1.0627659296529578E-2</v>
      </c>
      <c r="I317" s="1">
        <f>I89/SUM(I89,I242)*'[1]Electricity and CHPs_IN'!E$48</f>
        <v>9.839881392412899E-3</v>
      </c>
      <c r="J317" s="1">
        <f>J89/SUM(J89,J242)*'[1]Electricity and CHPs_IN'!F$48</f>
        <v>1.4920977557199214E-2</v>
      </c>
      <c r="K317" s="1">
        <f>K89/SUM(K89,K242)*'[1]Electricity and CHPs_IN'!G$48</f>
        <v>3.4608194607837296E-2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3.0655452394124299E-4</v>
      </c>
      <c r="J318" s="1">
        <f>IFERROR(J90/SUM(J90,J243),0)*'[1]Electricity and CHPs_IN'!F$49</f>
        <v>9.5171437089339151E-4</v>
      </c>
      <c r="K318" s="1">
        <f>IFERROR(K90/SUM(K90,K243),0)*'[1]Electricity and CHPs_IN'!G$49</f>
        <v>6.238586305161299E-4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2.2212242443896413E-2</v>
      </c>
      <c r="G319" s="1">
        <f>IFERROR(G91/SUM(G91,G244),0)*'[1]Electricity and CHPs_IN'!C$51</f>
        <v>2.7132325038514674E-3</v>
      </c>
      <c r="H319" s="1">
        <f>IFERROR(H91/SUM(H91,H244),0)*'[1]Electricity and CHPs_IN'!D$51</f>
        <v>8.7909618167119011E-3</v>
      </c>
      <c r="I319" s="1">
        <f>IFERROR(I91/SUM(I91,I244),0)*'[1]Electricity and CHPs_IN'!E$51</f>
        <v>0.26639112902822892</v>
      </c>
      <c r="J319" s="1">
        <f>IFERROR(J91/SUM(J91,J244),0)*'[1]Electricity and CHPs_IN'!F$51</f>
        <v>0.56062306150638297</v>
      </c>
      <c r="K319" s="1">
        <f>IFERROR(K91/SUM(K91,K244),0)*'[1]Electricity and CHPs_IN'!G$51</f>
        <v>0.55063702261534131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1.3360527210109258E-3</v>
      </c>
      <c r="J320" s="1">
        <f>IFERROR(J92/SUM(J92,J245),0)*'[1]Electricity and CHPs_IN'!F$52</f>
        <v>5.0547041736959458E-3</v>
      </c>
      <c r="K320" s="1">
        <f>IFERROR(K92/SUM(K92,K245),0)*'[1]Electricity and CHPs_IN'!G$52</f>
        <v>3.2839682305387035E-3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1.0646992499311734</v>
      </c>
      <c r="G321" s="1">
        <f>IFERROR(G93/SUM(G93,G246),0)*'[1]Electricity and CHPs_IN'!C$54</f>
        <v>1.2550893764687769</v>
      </c>
      <c r="H321" s="1">
        <f>IFERROR(H93/SUM(H93,H246),0)*'[1]Electricity and CHPs_IN'!D$54</f>
        <v>1.5535713367276056</v>
      </c>
      <c r="I321" s="1">
        <f>IFERROR(I93/SUM(I93,I246),0)*'[1]Electricity and CHPs_IN'!E$54</f>
        <v>1.6502679935666362</v>
      </c>
      <c r="J321" s="1">
        <f>IFERROR(J93/SUM(J93,J246),0)*'[1]Electricity and CHPs_IN'!F$54</f>
        <v>1.8535867202302021</v>
      </c>
      <c r="K321" s="1">
        <f>IFERROR(K93/SUM(K93,K246),0)*'[1]Electricity and CHPs_IN'!G$54</f>
        <v>4.1541184395083004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0.76592813533165627</v>
      </c>
      <c r="G322" s="1">
        <f>IFERROR(G94/SUM(G94,G247),0)*'[1]Electricity and CHPs_IN'!C$55</f>
        <v>0.79075924176725532</v>
      </c>
      <c r="H322" s="1">
        <f>IFERROR(H94/SUM(H94,H247),0)*'[1]Electricity and CHPs_IN'!D$55</f>
        <v>0.62509254739429054</v>
      </c>
      <c r="I322" s="1">
        <f>IFERROR(I94/SUM(I94,I247),0)*'[1]Electricity and CHPs_IN'!E$55</f>
        <v>2.4341935897704858</v>
      </c>
      <c r="J322" s="1">
        <f>IFERROR(J94/SUM(J94,J247),0)*'[1]Electricity and CHPs_IN'!F$55</f>
        <v>2.1486027808011485</v>
      </c>
      <c r="K322" s="1">
        <f>IFERROR(K94/SUM(K94,K247),0)*'[1]Electricity and CHPs_IN'!G$55</f>
        <v>2.5710012110229624E-3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4.9407038019118029E-4</v>
      </c>
      <c r="J323" s="1">
        <f>IFERROR(J95/SUM(J95,J248),0)*'[1]Electricity and CHPs_IN'!F$58</f>
        <v>2.156209142059733E-3</v>
      </c>
      <c r="K323" s="1">
        <f>IFERROR(K95/SUM(K95,K248),0)*'[1]Electricity and CHPs_IN'!G$58</f>
        <v>3.5960114687081366E-4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2.9023498789338436</v>
      </c>
      <c r="G324" s="1">
        <f t="shared" ref="G324:K324" si="180">G308-G340</f>
        <v>0.85167273680397848</v>
      </c>
      <c r="H324" s="1">
        <f t="shared" si="180"/>
        <v>0.6250109840753495</v>
      </c>
      <c r="I324" s="1">
        <f t="shared" si="180"/>
        <v>2.7750667723759368</v>
      </c>
      <c r="J324" s="1">
        <f t="shared" si="180"/>
        <v>3.4848674637762986</v>
      </c>
      <c r="K324" s="1">
        <f t="shared" si="180"/>
        <v>0.69008518337370894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0.32952572429765109</v>
      </c>
      <c r="K325" s="1">
        <f t="shared" si="181"/>
        <v>1.0864227615086488E-3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1.0845757621752799E-3</v>
      </c>
      <c r="H326" s="1">
        <f t="shared" si="182"/>
        <v>6.8483888780497791E-3</v>
      </c>
      <c r="I326" s="1">
        <f t="shared" si="182"/>
        <v>4.0263625702936616E-3</v>
      </c>
      <c r="J326" s="1">
        <f t="shared" si="182"/>
        <v>6.7162567512533855E-2</v>
      </c>
      <c r="K326" s="1">
        <f t="shared" si="182"/>
        <v>8.3855142029188679E-4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8.9251193444201734E-3</v>
      </c>
      <c r="K327" s="1">
        <f t="shared" si="183"/>
        <v>6.6815178356253264E-3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1.2483257144683884</v>
      </c>
      <c r="G328" s="1">
        <f t="shared" si="184"/>
        <v>4.9365167852387533E-4</v>
      </c>
      <c r="H328" s="1">
        <f t="shared" si="184"/>
        <v>4.1474880011022385E-3</v>
      </c>
      <c r="I328" s="1">
        <f t="shared" si="184"/>
        <v>9.8247327863650556E-3</v>
      </c>
      <c r="J328" s="1">
        <f t="shared" si="184"/>
        <v>1.5302008576717282E-2</v>
      </c>
      <c r="K328" s="1">
        <f t="shared" si="184"/>
        <v>2.479447902323701E-4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1.2023215889470718E-2</v>
      </c>
      <c r="K329" s="1">
        <f t="shared" si="185"/>
        <v>8.0853953910004449E-4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0.87049002476066328</v>
      </c>
      <c r="G330" s="1">
        <f t="shared" si="186"/>
        <v>0.11134159378003232</v>
      </c>
      <c r="H330" s="1">
        <f t="shared" si="186"/>
        <v>5.7486539094076139E-2</v>
      </c>
      <c r="I330" s="1">
        <f t="shared" si="186"/>
        <v>5.2993457856580259E-2</v>
      </c>
      <c r="J330" s="1">
        <f t="shared" si="186"/>
        <v>0.3080039328259791</v>
      </c>
      <c r="K330" s="1">
        <f t="shared" si="186"/>
        <v>0.12127862915836643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8.480196951486986E-2</v>
      </c>
      <c r="K331" s="1">
        <f t="shared" si="187"/>
        <v>4.7141021756886864E-2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1.5505438536830278E-2</v>
      </c>
      <c r="G333" s="1">
        <f t="shared" si="189"/>
        <v>3.1355817798655538E-3</v>
      </c>
      <c r="H333" s="1">
        <f t="shared" si="189"/>
        <v>9.1768712468877651E-3</v>
      </c>
      <c r="I333" s="1">
        <f t="shared" si="189"/>
        <v>9.8241413526006897E-3</v>
      </c>
      <c r="J333" s="1">
        <f t="shared" si="189"/>
        <v>1.4521310363828513E-2</v>
      </c>
      <c r="K333" s="1">
        <f t="shared" si="189"/>
        <v>2.9927332410042772E-2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3.0606415416756168E-4</v>
      </c>
      <c r="J334" s="1">
        <f t="shared" si="190"/>
        <v>9.2622213956689914E-4</v>
      </c>
      <c r="K334" s="1">
        <f t="shared" si="190"/>
        <v>5.3947987821653686E-4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2.1645432965080084E-2</v>
      </c>
      <c r="G335" s="1">
        <f t="shared" si="191"/>
        <v>2.5154002504061E-3</v>
      </c>
      <c r="H335" s="1">
        <f t="shared" si="191"/>
        <v>7.5909024252043258E-3</v>
      </c>
      <c r="I335" s="1">
        <f t="shared" si="191"/>
        <v>0.26596500529672168</v>
      </c>
      <c r="J335" s="1">
        <f t="shared" si="191"/>
        <v>0.54560644180621876</v>
      </c>
      <c r="K335" s="1">
        <f t="shared" si="191"/>
        <v>0.47616171256023099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1.3339155486019026E-3</v>
      </c>
      <c r="J336" s="1">
        <f t="shared" si="192"/>
        <v>4.9193109380533178E-3</v>
      </c>
      <c r="K336" s="1">
        <f t="shared" si="192"/>
        <v>2.839801670471865E-3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0.74638326820288092</v>
      </c>
      <c r="G338" s="1">
        <f t="shared" si="194"/>
        <v>0.73310193355297548</v>
      </c>
      <c r="H338" s="1">
        <f t="shared" si="194"/>
        <v>0.53976079443002933</v>
      </c>
      <c r="I338" s="1">
        <f t="shared" si="194"/>
        <v>2.4302998127537063</v>
      </c>
      <c r="J338" s="1">
        <f t="shared" si="194"/>
        <v>2.0910511867598482</v>
      </c>
      <c r="K338" s="1">
        <f t="shared" si="194"/>
        <v>2.2232655803282593E-3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4.9328005689925128E-4</v>
      </c>
      <c r="J339" s="1">
        <f t="shared" si="195"/>
        <v>2.0984538071412468E-3</v>
      </c>
      <c r="K339" s="1">
        <f t="shared" si="195"/>
        <v>3.1096401240757974E-4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1.1407004749875207</v>
      </c>
      <c r="G340" s="1">
        <f t="shared" ref="G340:K340" si="196">SUM(G341:G355)</f>
        <v>1.3220720909265307</v>
      </c>
      <c r="H340" s="1">
        <f t="shared" si="196"/>
        <v>1.6523804452131261</v>
      </c>
      <c r="I340" s="1">
        <f t="shared" si="196"/>
        <v>1.6547141492062001</v>
      </c>
      <c r="J340" s="1">
        <f t="shared" si="196"/>
        <v>1.9495000478583808</v>
      </c>
      <c r="K340" s="1">
        <f t="shared" si="196"/>
        <v>4.2620530059392241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9.0694722496632019E-3</v>
      </c>
      <c r="K341" s="1">
        <f t="shared" si="197"/>
        <v>1.6992477530215354E-4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8.5300169238959828E-5</v>
      </c>
      <c r="H342" s="1">
        <f t="shared" si="198"/>
        <v>1.082674091885517E-3</v>
      </c>
      <c r="I342" s="1">
        <f t="shared" si="198"/>
        <v>6.4509563614976659E-6</v>
      </c>
      <c r="J342" s="1">
        <f t="shared" si="198"/>
        <v>1.8485022484036884E-3</v>
      </c>
      <c r="K342" s="1">
        <f t="shared" si="198"/>
        <v>1.3115581403553471E-4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2.4564431924602864E-4</v>
      </c>
      <c r="K343" s="1">
        <f t="shared" si="199"/>
        <v>1.0450401603509909E-3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3.2688782375124736E-2</v>
      </c>
      <c r="G344" s="1">
        <f t="shared" si="200"/>
        <v>3.8824924170099517E-5</v>
      </c>
      <c r="H344" s="1">
        <f t="shared" si="200"/>
        <v>6.5568382362045027E-4</v>
      </c>
      <c r="I344" s="1">
        <f t="shared" si="200"/>
        <v>1.57409873953792E-5</v>
      </c>
      <c r="J344" s="1">
        <f t="shared" si="200"/>
        <v>4.2115419804157443E-4</v>
      </c>
      <c r="K344" s="1">
        <f t="shared" si="200"/>
        <v>3.8780449250776857E-5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3.3091262630157402E-4</v>
      </c>
      <c r="K345" s="1">
        <f t="shared" si="201"/>
        <v>1.2646172776580587E-4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2.2794739104798456E-2</v>
      </c>
      <c r="G346" s="1">
        <f t="shared" si="202"/>
        <v>8.7568403462416483E-3</v>
      </c>
      <c r="H346" s="1">
        <f t="shared" si="202"/>
        <v>9.0881501646039864E-3</v>
      </c>
      <c r="I346" s="1">
        <f t="shared" si="202"/>
        <v>8.4905042233379691E-5</v>
      </c>
      <c r="J346" s="1">
        <f t="shared" si="202"/>
        <v>8.4771321799117505E-3</v>
      </c>
      <c r="K346" s="1">
        <f t="shared" si="202"/>
        <v>1.8968899160462349E-2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2.333988069887924E-3</v>
      </c>
      <c r="K347" s="1">
        <f t="shared" si="203"/>
        <v>7.3732140133269328E-3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4.060269688325388E-4</v>
      </c>
      <c r="G349" s="1">
        <f t="shared" si="205"/>
        <v>2.4660855037797295E-4</v>
      </c>
      <c r="H349" s="1">
        <f t="shared" si="205"/>
        <v>1.450788049641813E-3</v>
      </c>
      <c r="I349" s="1">
        <f t="shared" si="205"/>
        <v>1.5740039812209283E-5</v>
      </c>
      <c r="J349" s="1">
        <f t="shared" si="205"/>
        <v>3.9966719337070078E-4</v>
      </c>
      <c r="K349" s="1">
        <f t="shared" si="205"/>
        <v>4.6808621977945247E-3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4.9036977368131004E-7</v>
      </c>
      <c r="J350" s="1">
        <f t="shared" si="206"/>
        <v>2.5492231326492364E-5</v>
      </c>
      <c r="K350" s="1">
        <f t="shared" si="206"/>
        <v>8.4378752299593034E-5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5.6680947881632832E-4</v>
      </c>
      <c r="G351" s="1">
        <f t="shared" si="207"/>
        <v>1.9783225344536734E-4</v>
      </c>
      <c r="H351" s="1">
        <f t="shared" si="207"/>
        <v>1.2000593915075753E-3</v>
      </c>
      <c r="I351" s="1">
        <f t="shared" si="207"/>
        <v>4.2612373150724414E-4</v>
      </c>
      <c r="J351" s="1">
        <f t="shared" si="207"/>
        <v>1.5016619700164213E-2</v>
      </c>
      <c r="K351" s="1">
        <f t="shared" si="207"/>
        <v>7.4475310055110322E-2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2.1371724090231848E-6</v>
      </c>
      <c r="J352" s="1">
        <f t="shared" si="208"/>
        <v>1.3539323564262795E-4</v>
      </c>
      <c r="K352" s="1">
        <f t="shared" si="208"/>
        <v>4.4416656006683857E-4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1.0646992499311734</v>
      </c>
      <c r="G353" s="1">
        <f t="shared" si="209"/>
        <v>1.2550893764687769</v>
      </c>
      <c r="H353" s="1">
        <f t="shared" si="209"/>
        <v>1.5535713367276056</v>
      </c>
      <c r="I353" s="1">
        <f t="shared" si="209"/>
        <v>1.6502679935666362</v>
      </c>
      <c r="J353" s="1">
        <f t="shared" si="209"/>
        <v>1.8535867202302021</v>
      </c>
      <c r="K353" s="1">
        <f t="shared" si="209"/>
        <v>4.1541184395083004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1.9544867128775345E-2</v>
      </c>
      <c r="G354" s="1">
        <f t="shared" si="210"/>
        <v>5.7657308214279834E-2</v>
      </c>
      <c r="H354" s="1">
        <f t="shared" si="210"/>
        <v>8.5331752964261209E-2</v>
      </c>
      <c r="I354" s="1">
        <f t="shared" si="210"/>
        <v>3.8937770167795094E-3</v>
      </c>
      <c r="J354" s="1">
        <f t="shared" si="210"/>
        <v>5.755159404130028E-2</v>
      </c>
      <c r="K354" s="1">
        <f t="shared" si="210"/>
        <v>3.4773563069470312E-4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7.9032329192900517E-7</v>
      </c>
      <c r="J355" s="1">
        <f t="shared" si="211"/>
        <v>5.775533491848622E-5</v>
      </c>
      <c r="K355" s="1">
        <f t="shared" si="211"/>
        <v>4.8637134463233925E-5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22.439146731510448</v>
      </c>
      <c r="G356" s="1">
        <f t="shared" ref="G356:K356" si="213">SUM(G357:G362)</f>
        <v>24.49465518843483</v>
      </c>
      <c r="H356" s="1">
        <f t="shared" si="213"/>
        <v>25.033030948614851</v>
      </c>
      <c r="I356" s="1">
        <f t="shared" si="213"/>
        <v>25.070397004299739</v>
      </c>
      <c r="J356" s="1">
        <f t="shared" si="213"/>
        <v>26.595260226557119</v>
      </c>
      <c r="K356" s="1">
        <f t="shared" si="213"/>
        <v>32.129841098792916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18.20359547292794</v>
      </c>
      <c r="G357" s="1">
        <f>'[1]Electricity and CHPs_IN'!C$19</f>
        <v>20.429789362747705</v>
      </c>
      <c r="H357" s="1">
        <f>'[1]Electricity and CHPs_IN'!D$19</f>
        <v>20.73484936817254</v>
      </c>
      <c r="I357" s="1">
        <f>'[1]Electricity and CHPs_IN'!E$19</f>
        <v>20.696591746985767</v>
      </c>
      <c r="J357" s="1">
        <f>'[1]Electricity and CHPs_IN'!F$19</f>
        <v>12.83284401410657</v>
      </c>
      <c r="K357" s="1">
        <f>'[1]Electricity and CHPs_IN'!G$19</f>
        <v>13.018166617118963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9.082489809613147</v>
      </c>
      <c r="K358" s="1">
        <f>'[1]Electricity and CHPs_IN'!G$20</f>
        <v>13.017297748057794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3.8411045637897328</v>
      </c>
      <c r="G359" s="1">
        <f>IFERROR(G131/SUM(G131,G196),0)*'[1]Electricity and CHPs_IN'!C$26</f>
        <v>3.6556713384850354</v>
      </c>
      <c r="H359" s="1">
        <f>IFERROR(H131/SUM(H131,H196),0)*'[1]Electricity and CHPs_IN'!D$26</f>
        <v>3.6645196576497168</v>
      </c>
      <c r="I359" s="1">
        <f>IFERROR(I131/SUM(I131,I196),0)*'[1]Electricity and CHPs_IN'!E$26</f>
        <v>3.6794913643941087</v>
      </c>
      <c r="J359" s="1">
        <f>IFERROR(J131/SUM(J131,J196),0)*'[1]Electricity and CHPs_IN'!F$26</f>
        <v>2.7932961590172414</v>
      </c>
      <c r="K359" s="1">
        <f>IFERROR(K131/SUM(K131,K196),0)*'[1]Electricity and CHPs_IN'!G$26</f>
        <v>2.3371596090513491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1.0152256294933617</v>
      </c>
      <c r="K360" s="1">
        <f>IFERROR(K132/SUM(K132,K197),0)*'[1]Electricity and CHPs_IN'!G$27</f>
        <v>1.3367861402641932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0.39444669479277783</v>
      </c>
      <c r="G361" s="1">
        <f>IFERROR(G133/SUM(G133,G272),0)*'[1]Electricity and CHPs_IN'!C$44</f>
        <v>0.40919448720209134</v>
      </c>
      <c r="H361" s="1">
        <f>IFERROR(H133/SUM(H133,H272),0)*'[1]Electricity and CHPs_IN'!D$44</f>
        <v>0.63366192279259514</v>
      </c>
      <c r="I361" s="1">
        <f>IFERROR(I133/SUM(I133,I272),0)*'[1]Electricity and CHPs_IN'!E$44</f>
        <v>0.69431389291986012</v>
      </c>
      <c r="J361" s="1">
        <f>IFERROR(J133/SUM(J133,J272),0)*'[1]Electricity and CHPs_IN'!F$44</f>
        <v>0.13922409158045956</v>
      </c>
      <c r="K361" s="1">
        <f>IFERROR(K133/SUM(K133,K272),0)*'[1]Electricity and CHPs_IN'!G$44</f>
        <v>1.1554123257551529E-4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0.73218052274634127</v>
      </c>
      <c r="K362" s="1">
        <f>IFERROR(K134/SUM(K134,K273),0)*'[1]Electricity and CHPs_IN'!G$45</f>
        <v>2.4203154430680436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11.022350018358836</v>
      </c>
      <c r="G363" s="1">
        <f t="shared" ref="G363:K363" si="214">SUM(G364:G367)</f>
        <v>12.04273035061637</v>
      </c>
      <c r="H363" s="1">
        <f t="shared" si="214"/>
        <v>12.199684512911128</v>
      </c>
      <c r="I363" s="1">
        <f t="shared" si="214"/>
        <v>12.188041555689939</v>
      </c>
      <c r="J363" s="1">
        <f t="shared" si="214"/>
        <v>12.86192780611516</v>
      </c>
      <c r="K363" s="1">
        <f t="shared" si="214"/>
        <v>14.85470505724615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9.1017977364639702</v>
      </c>
      <c r="G364" s="1">
        <f t="shared" ref="G364:K364" si="215">G357*IFERROR(G136/G129,0)</f>
        <v>10.214894681373853</v>
      </c>
      <c r="H364" s="1">
        <f t="shared" si="215"/>
        <v>10.36742468408627</v>
      </c>
      <c r="I364" s="1">
        <f t="shared" si="215"/>
        <v>10.348295873492884</v>
      </c>
      <c r="J364" s="1">
        <f t="shared" si="215"/>
        <v>6.4164220070532849</v>
      </c>
      <c r="K364" s="1">
        <f t="shared" si="215"/>
        <v>6.5090833085594815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4.5412449048065735</v>
      </c>
      <c r="K365" s="1">
        <f t="shared" si="216"/>
        <v>6.5086488740288972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1.9205522818948664</v>
      </c>
      <c r="G366" s="1">
        <f t="shared" si="217"/>
        <v>1.8278356692425182</v>
      </c>
      <c r="H366" s="1">
        <f t="shared" si="217"/>
        <v>1.8322598288248582</v>
      </c>
      <c r="I366" s="1">
        <f t="shared" si="217"/>
        <v>1.8397456821970544</v>
      </c>
      <c r="J366" s="1">
        <f t="shared" si="217"/>
        <v>1.3966480795086207</v>
      </c>
      <c r="K366" s="1">
        <f t="shared" si="217"/>
        <v>1.1685798045256746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0.50761281474668085</v>
      </c>
      <c r="K367" s="1">
        <f t="shared" si="218"/>
        <v>0.6683930701320967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11.416796713151614</v>
      </c>
      <c r="G370" s="1">
        <f t="shared" ref="G370:K370" si="221">SUM(G371:G376)</f>
        <v>12.451924837818462</v>
      </c>
      <c r="H370" s="1">
        <f t="shared" si="221"/>
        <v>12.833346435703723</v>
      </c>
      <c r="I370" s="1">
        <f t="shared" si="221"/>
        <v>12.882355448609799</v>
      </c>
      <c r="J370" s="1">
        <f t="shared" si="221"/>
        <v>13.733332420441961</v>
      </c>
      <c r="K370" s="1">
        <f t="shared" si="221"/>
        <v>17.275136041546769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9.1017977364639702</v>
      </c>
      <c r="G371" s="1">
        <f t="shared" si="222"/>
        <v>10.214894681373853</v>
      </c>
      <c r="H371" s="1">
        <f t="shared" si="222"/>
        <v>10.36742468408627</v>
      </c>
      <c r="I371" s="1">
        <f t="shared" si="222"/>
        <v>10.348295873492884</v>
      </c>
      <c r="J371" s="1">
        <f t="shared" si="222"/>
        <v>6.4164220070532849</v>
      </c>
      <c r="K371" s="1">
        <f t="shared" si="222"/>
        <v>6.5090833085594815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4.5412449048065735</v>
      </c>
      <c r="K372" s="1">
        <f t="shared" si="223"/>
        <v>6.5086488740288972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1.9205522818948664</v>
      </c>
      <c r="G373" s="1">
        <f t="shared" si="224"/>
        <v>1.8278356692425175</v>
      </c>
      <c r="H373" s="1">
        <f t="shared" si="224"/>
        <v>1.8322598288248586</v>
      </c>
      <c r="I373" s="1">
        <f t="shared" si="224"/>
        <v>1.8397456821970544</v>
      </c>
      <c r="J373" s="1">
        <f t="shared" si="224"/>
        <v>1.3966480795086207</v>
      </c>
      <c r="K373" s="1">
        <f t="shared" si="224"/>
        <v>1.1685798045256746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0.50761281474668085</v>
      </c>
      <c r="K374" s="1">
        <f t="shared" si="225"/>
        <v>0.66839307013209648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0.39444669479277783</v>
      </c>
      <c r="G375" s="1">
        <f t="shared" ref="G375:K375" si="226">G361</f>
        <v>0.40919448720209134</v>
      </c>
      <c r="H375" s="1">
        <f t="shared" si="226"/>
        <v>0.63366192279259514</v>
      </c>
      <c r="I375" s="1">
        <f t="shared" si="226"/>
        <v>0.69431389291986012</v>
      </c>
      <c r="J375" s="1">
        <f t="shared" si="226"/>
        <v>0.13922409158045956</v>
      </c>
      <c r="K375" s="1">
        <f t="shared" si="226"/>
        <v>1.1554123257551529E-4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0.73218052274634127</v>
      </c>
      <c r="K376" s="1">
        <f t="shared" si="227"/>
        <v>2.4203154430680436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0.62042238443591669</v>
      </c>
      <c r="G377" s="1">
        <f t="shared" ref="G377:K377" si="228">SUM(G378:G384)</f>
        <v>0.57610402920631576</v>
      </c>
      <c r="H377" s="1">
        <f t="shared" si="228"/>
        <v>1.4800815287292615</v>
      </c>
      <c r="I377" s="1">
        <f t="shared" si="228"/>
        <v>2.5079764023752449</v>
      </c>
      <c r="J377" s="1">
        <f t="shared" si="228"/>
        <v>4.1562013667335069</v>
      </c>
      <c r="K377" s="1">
        <f t="shared" si="228"/>
        <v>27.852229204249269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0.43947955753553197</v>
      </c>
      <c r="G378" s="1">
        <f>IFERROR(G150/SUM(G150,G205),0)*'[1]Electricity and CHPs_IN'!C$25</f>
        <v>6.0766538172562092E-2</v>
      </c>
      <c r="H378" s="1">
        <f>IFERROR(H150/SUM(H150,H205),0)*'[1]Electricity and CHPs_IN'!D$25</f>
        <v>0.34968569378566616</v>
      </c>
      <c r="I378" s="1">
        <f>IFERROR(I150/SUM(I150,I205),0)*'[1]Electricity and CHPs_IN'!E$25</f>
        <v>1.6769953536474201E-3</v>
      </c>
      <c r="J378" s="1">
        <f>IFERROR(J150/SUM(J150,J205),0)*'[1]Electricity and CHPs_IN'!F$25</f>
        <v>0.63237806794604035</v>
      </c>
      <c r="K378" s="1">
        <f>IFERROR(K150/SUM(K150,K205),0)*'[1]Electricity and CHPs_IN'!G$25</f>
        <v>1.1881723166940173E-4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3.7467875336550222E-3</v>
      </c>
      <c r="K379" s="1">
        <f>'[1]Electricity and CHPs_IN'!G$31</f>
        <v>22.440793726081733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0.18094282690038474</v>
      </c>
      <c r="G380" s="1">
        <f>IFERROR(G152/SUM(G152,G281),0)*'[1]Electricity and CHPs_IN'!C$42</f>
        <v>0.5153374910337537</v>
      </c>
      <c r="H380" s="1">
        <f>IFERROR(H152/SUM(H152,H281),0)*'[1]Electricity and CHPs_IN'!D$42</f>
        <v>1.1303958349435954</v>
      </c>
      <c r="I380" s="1">
        <f>IFERROR(I152/SUM(I152,I281),0)*'[1]Electricity and CHPs_IN'!E$42</f>
        <v>2.5036743920403315</v>
      </c>
      <c r="J380" s="1">
        <f>IFERROR(J152/SUM(J152,J281),0)*'[1]Electricity and CHPs_IN'!F$42</f>
        <v>3.1213467712401051</v>
      </c>
      <c r="K380" s="1">
        <f>IFERROR(K152/SUM(K152,K281),0)*'[1]Electricity and CHPs_IN'!G$42</f>
        <v>2.3533276256824595E-4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0.39517172571280457</v>
      </c>
      <c r="K381" s="1">
        <f>IFERROR(K153/SUM(K153,K282),0)*'[1]Electricity and CHPs_IN'!G$43</f>
        <v>5.4101901399805818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4.9446317112867286E-4</v>
      </c>
      <c r="J382" s="1">
        <f>IFERROR(J154/SUM(J283,J154),0)*'[1]Electricity and CHPs_IN'!F$50</f>
        <v>7.3646944232964471E-4</v>
      </c>
      <c r="K382" s="1">
        <f>IFERROR(K154/SUM(K283,K154),0)*'[1]Electricity and CHPs_IN'!G$50</f>
        <v>2.2286816683689394E-4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1.0270297659246766E-3</v>
      </c>
      <c r="J383" s="1">
        <f>IFERROR(J155/SUM(J284,J155),0)*'[1]Electricity and CHPs_IN'!F$53</f>
        <v>1.4285644867866234E-3</v>
      </c>
      <c r="K383" s="1">
        <f>IFERROR(K155/SUM(K284,K155),0)*'[1]Electricity and CHPs_IN'!G$53</f>
        <v>3.9387091738650524E-4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1.1035220442127595E-3</v>
      </c>
      <c r="J384" s="1">
        <f>IFERROR(J156/SUM(J285,J156),0)*'[1]Electricity and CHPs_IN'!F$56</f>
        <v>1.3929803717853432E-3</v>
      </c>
      <c r="K384" s="1">
        <f>IFERROR(K156/SUM(K285,K156),0)*'[1]Electricity and CHPs_IN'!G$56</f>
        <v>2.7444910849458903E-4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0.54529207473905861</v>
      </c>
      <c r="H385" s="1">
        <f t="shared" si="229"/>
        <v>1.9634127707334768</v>
      </c>
      <c r="I385" s="1">
        <f t="shared" si="229"/>
        <v>4.1991247564827825</v>
      </c>
      <c r="J385" s="1">
        <f t="shared" si="229"/>
        <v>9.5040466800030003</v>
      </c>
      <c r="K385" s="1">
        <f t="shared" si="229"/>
        <v>15.481091471404122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0.54529207473905861</v>
      </c>
      <c r="H386" s="1">
        <f>'[1]Electricity and CHPs_IN'!D$33</f>
        <v>1.9634127707334768</v>
      </c>
      <c r="I386" s="1">
        <f>'[1]Electricity and CHPs_IN'!E$33</f>
        <v>4.1991247564827825</v>
      </c>
      <c r="J386" s="1">
        <f>'[1]Electricity and CHPs_IN'!F$33</f>
        <v>9.5040466800030003</v>
      </c>
      <c r="K386" s="1">
        <f>'[1]Electricity and CHPs_IN'!G$33</f>
        <v>15.481091471404122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12.822560331892566</v>
      </c>
      <c r="H387" s="1">
        <f t="shared" si="230"/>
        <v>28.800012357288516</v>
      </c>
      <c r="I387" s="1">
        <f t="shared" si="230"/>
        <v>36.924108207694097</v>
      </c>
      <c r="J387" s="1">
        <f t="shared" si="230"/>
        <v>74.869683059351345</v>
      </c>
      <c r="K387" s="1">
        <f t="shared" si="230"/>
        <v>104.06883809609539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0.1408053777677041</v>
      </c>
      <c r="I388" s="1">
        <f>'[1]Electricity and CHPs_IN'!E34</f>
        <v>0.15584973990152629</v>
      </c>
      <c r="J388" s="1">
        <f>'[1]Electricity and CHPs_IN'!F34</f>
        <v>2.8946421260387765</v>
      </c>
      <c r="K388" s="1">
        <f>'[1]Electricity and CHPs_IN'!G34</f>
        <v>7.3403954643972016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4.8498357787876971</v>
      </c>
      <c r="H389" s="1">
        <f>'[1]Electricity and CHPs_IN'!D35</f>
        <v>9.5945044649740669</v>
      </c>
      <c r="I389" s="1">
        <f>'[1]Electricity and CHPs_IN'!E35</f>
        <v>12.306495501032698</v>
      </c>
      <c r="J389" s="1">
        <f>'[1]Electricity and CHPs_IN'!F35</f>
        <v>39.100466597965749</v>
      </c>
      <c r="K389" s="1">
        <f>'[1]Electricity and CHPs_IN'!G35</f>
        <v>52.547760172774645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3.3906755005215072</v>
      </c>
      <c r="H390" s="1">
        <f>'[1]Electricity and CHPs_IN'!D36</f>
        <v>8.048195425649503</v>
      </c>
      <c r="I390" s="1">
        <f>'[1]Electricity and CHPs_IN'!E36</f>
        <v>10.326573049009783</v>
      </c>
      <c r="J390" s="1">
        <f>'[1]Electricity and CHPs_IN'!F36</f>
        <v>13.878052892481822</v>
      </c>
      <c r="K390" s="1">
        <f>'[1]Electricity and CHPs_IN'!G36</f>
        <v>18.650943524321409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1.2875939649099064</v>
      </c>
      <c r="H391" s="1">
        <f>'[1]Electricity and CHPs_IN'!D37</f>
        <v>4.1841059091123105</v>
      </c>
      <c r="I391" s="1">
        <f>'[1]Electricity and CHPs_IN'!E37</f>
        <v>5.3685919717729895</v>
      </c>
      <c r="J391" s="1">
        <f>'[1]Electricity and CHPs_IN'!F37</f>
        <v>7.2149448415890074</v>
      </c>
      <c r="K391" s="1">
        <f>'[1]Electricity and CHPs_IN'!G37</f>
        <v>9.6962844918467841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3.2944550876734549</v>
      </c>
      <c r="H392" s="1">
        <f>'[1]Electricity and CHPs_IN'!D38</f>
        <v>6.83240117978493</v>
      </c>
      <c r="I392" s="1">
        <f>'[1]Electricity and CHPs_IN'!E38</f>
        <v>8.7665979459771002</v>
      </c>
      <c r="J392" s="1">
        <f>'[1]Electricity and CHPs_IN'!F38</f>
        <v>11.781576601275999</v>
      </c>
      <c r="K392" s="1">
        <f>'[1]Electricity and CHPs_IN'!G38</f>
        <v>15.833454442755357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9.0161472615949423E-3</v>
      </c>
      <c r="J394" s="1">
        <f>'[1]Electricity and CHPs_IN'!F$32</f>
        <v>1.1172680830815191</v>
      </c>
      <c r="K394" s="1">
        <f>'[1]Electricity and CHPs_IN'!G$32</f>
        <v>49.940956809895695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8.7576931968397502E-4</v>
      </c>
      <c r="J395" s="1">
        <f t="shared" ref="J395" si="235">SUM(J396:J398)</f>
        <v>0.24830932329514335</v>
      </c>
      <c r="K395" s="1">
        <f t="shared" ref="K395" si="236">SUM(K396:K398)</f>
        <v>0.18237884388388328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1.6039162803787314E-2</v>
      </c>
      <c r="K396" s="1">
        <f>IFERROR(K168/SUM(K168,K207),0)*'[1]Electricity and CHPs_IN'!G$30</f>
        <v>1.6470600445658738E-2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5.131236198195738E-4</v>
      </c>
      <c r="J397" s="1">
        <f>IFERROR(J169/SUM(J169,J287),0)*'[1]Electricity and CHPs_IN'!F$46</f>
        <v>0.23130878472019051</v>
      </c>
      <c r="K397" s="1">
        <f>IFERROR(K169/SUM(K169,K287),0)*'[1]Electricity and CHPs_IN'!G$46</f>
        <v>0.16519372992381068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3.6264569986440122E-4</v>
      </c>
      <c r="J398" s="1">
        <f>IFERROR(J170/SUM(J170,J288),0)*'[1]Electricity and CHPs_IN'!F$57</f>
        <v>9.6137577116553799E-4</v>
      </c>
      <c r="K398" s="1">
        <f>IFERROR(K170/SUM(K170,K288),0)*'[1]Electricity and CHPs_IN'!G$57</f>
        <v>7.1451351441387137E-4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0.1434612010003781</v>
      </c>
      <c r="G399" s="1">
        <f t="shared" ref="G399:K399" si="237">SUM(G400:G406)</f>
        <v>2.0732725301637032E-2</v>
      </c>
      <c r="H399" s="1">
        <f t="shared" si="237"/>
        <v>0.14345351452365032</v>
      </c>
      <c r="I399" s="1">
        <f t="shared" si="237"/>
        <v>1.988718416553064E-2</v>
      </c>
      <c r="J399" s="1">
        <f t="shared" si="237"/>
        <v>0.52375004046836582</v>
      </c>
      <c r="K399" s="1">
        <f t="shared" si="237"/>
        <v>2.3479682165681615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0.13501880233588565</v>
      </c>
      <c r="G400" s="1">
        <f>'[1]Electricity and CHPs_IN'!C63</f>
        <v>1.3092909251159581E-2</v>
      </c>
      <c r="H400" s="1">
        <f>'[1]Electricity and CHPs_IN'!D63</f>
        <v>0.13498948629141247</v>
      </c>
      <c r="I400" s="1">
        <f>'[1]Electricity and CHPs_IN'!E63</f>
        <v>1.0338968916292638E-3</v>
      </c>
      <c r="J400" s="1">
        <f>'[1]Electricity and CHPs_IN'!F63</f>
        <v>8.6226427097726432E-3</v>
      </c>
      <c r="K400" s="1">
        <f>'[1]Electricity and CHPs_IN'!G63</f>
        <v>0.13496957728963788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2.0619111638826375E-3</v>
      </c>
      <c r="G401" s="1">
        <f>'[1]Electricity and CHPs_IN'!C64</f>
        <v>1.6518564084407187E-3</v>
      </c>
      <c r="H401" s="1">
        <f>'[1]Electricity and CHPs_IN'!D64</f>
        <v>2.0602588014629205E-3</v>
      </c>
      <c r="I401" s="1">
        <f>'[1]Electricity and CHPs_IN'!E64</f>
        <v>1.0775559763008967E-3</v>
      </c>
      <c r="J401" s="1">
        <f>'[1]Electricity and CHPs_IN'!F64</f>
        <v>6.8407637478703612E-2</v>
      </c>
      <c r="K401" s="1">
        <f>'[1]Electricity and CHPs_IN'!G64</f>
        <v>1.7527356754999472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1.8405042911070779E-3</v>
      </c>
      <c r="G402" s="1">
        <f>'[1]Electricity and CHPs_IN'!C65</f>
        <v>1.4519210242731819E-3</v>
      </c>
      <c r="H402" s="1">
        <f>'[1]Electricity and CHPs_IN'!D65</f>
        <v>1.8281832137774093E-3</v>
      </c>
      <c r="I402" s="1">
        <f>'[1]Electricity and CHPs_IN'!E65</f>
        <v>9.9817411998771063E-4</v>
      </c>
      <c r="J402" s="1">
        <f>'[1]Electricity and CHPs_IN'!F65</f>
        <v>3.0252786531666906E-3</v>
      </c>
      <c r="K402" s="1">
        <f>'[1]Electricity and CHPs_IN'!G65</f>
        <v>1.1842265644403552E-2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6.723746292388148E-4</v>
      </c>
      <c r="G403" s="1">
        <f>'[1]Electricity and CHPs_IN'!C66</f>
        <v>6.7172783727657999E-4</v>
      </c>
      <c r="H403" s="1">
        <f>'[1]Electricity and CHPs_IN'!D66</f>
        <v>6.7752782991077338E-4</v>
      </c>
      <c r="I403" s="1">
        <f>'[1]Electricity and CHPs_IN'!E66</f>
        <v>1.222004170761348E-3</v>
      </c>
      <c r="J403" s="1">
        <f>'[1]Electricity and CHPs_IN'!F66</f>
        <v>2.2620831572060384E-3</v>
      </c>
      <c r="K403" s="1">
        <f>'[1]Electricity and CHPs_IN'!G66</f>
        <v>1.6826858178872733E-3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1.5964353175651189E-3</v>
      </c>
      <c r="G404" s="1">
        <f>'[1]Electricity and CHPs_IN'!C67</f>
        <v>1.5950859130688169E-3</v>
      </c>
      <c r="H404" s="1">
        <f>'[1]Electricity and CHPs_IN'!D67</f>
        <v>1.6090458669083137E-3</v>
      </c>
      <c r="I404" s="1">
        <f>'[1]Electricity and CHPs_IN'!E67</f>
        <v>7.1438352922500795E-3</v>
      </c>
      <c r="J404" s="1">
        <f>'[1]Electricity and CHPs_IN'!F67</f>
        <v>0.22001522605480756</v>
      </c>
      <c r="K404" s="1">
        <f>'[1]Electricity and CHPs_IN'!G67</f>
        <v>0.22265391455822331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1.5964269595027114E-3</v>
      </c>
      <c r="G405" s="1">
        <f>'[1]Electricity and CHPs_IN'!C68</f>
        <v>1.5950775213676169E-3</v>
      </c>
      <c r="H405" s="1">
        <f>'[1]Electricity and CHPs_IN'!D68</f>
        <v>1.6090462426736202E-3</v>
      </c>
      <c r="I405" s="1">
        <f>'[1]Electricity and CHPs_IN'!E68</f>
        <v>7.1447957447070866E-3</v>
      </c>
      <c r="J405" s="1">
        <f>'[1]Electricity and CHPs_IN'!F68</f>
        <v>0.21943690245478778</v>
      </c>
      <c r="K405" s="1">
        <f>'[1]Electricity and CHPs_IN'!G68</f>
        <v>0.22267826897679346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6.7474630319610705E-4</v>
      </c>
      <c r="G406" s="1">
        <f>'[1]Electricity and CHPs_IN'!C69</f>
        <v>6.7414734605054049E-4</v>
      </c>
      <c r="H406" s="1">
        <f>'[1]Electricity and CHPs_IN'!D69</f>
        <v>6.7996627750479134E-4</v>
      </c>
      <c r="I406" s="1">
        <f>'[1]Electricity and CHPs_IN'!E69</f>
        <v>1.2669219698942529E-3</v>
      </c>
      <c r="J406" s="1">
        <f>'[1]Electricity and CHPs_IN'!F69</f>
        <v>1.9802699599215032E-3</v>
      </c>
      <c r="K406" s="1">
        <f>'[1]Electricity and CHPs_IN'!G69</f>
        <v>1.4058287812684957E-3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55.724738853626384</v>
      </c>
      <c r="G407" s="3">
        <f t="shared" ref="G407:K407" si="239">G408+G461</f>
        <v>53.949433774305845</v>
      </c>
      <c r="H407" s="3">
        <f t="shared" si="239"/>
        <v>56.141118683819585</v>
      </c>
      <c r="I407" s="3">
        <f t="shared" si="239"/>
        <v>57.182491873076316</v>
      </c>
      <c r="J407" s="3">
        <f t="shared" si="239"/>
        <v>59.432109269886297</v>
      </c>
      <c r="K407" s="3">
        <f t="shared" si="239"/>
        <v>64.305914756566096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47.819559064374594</v>
      </c>
      <c r="G408" s="1">
        <f t="shared" si="240"/>
        <v>45.318346271816992</v>
      </c>
      <c r="H408" s="1">
        <f t="shared" si="240"/>
        <v>44.980557312624114</v>
      </c>
      <c r="I408" s="1">
        <f t="shared" si="240"/>
        <v>40.760776227960619</v>
      </c>
      <c r="J408" s="1">
        <f t="shared" si="240"/>
        <v>40.064070259058127</v>
      </c>
      <c r="K408" s="1">
        <f t="shared" si="240"/>
        <v>36.940820079522155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39.560353190141655</v>
      </c>
      <c r="G409" s="1">
        <f t="shared" ref="G409:K409" si="241">SUM(G410,G416,G425,G434,G436)</f>
        <v>34.03891507777189</v>
      </c>
      <c r="H409" s="1">
        <f t="shared" si="241"/>
        <v>34.97557632028424</v>
      </c>
      <c r="I409" s="1">
        <f t="shared" si="241"/>
        <v>33.553506703472763</v>
      </c>
      <c r="J409" s="1">
        <f t="shared" si="241"/>
        <v>34.200450583668676</v>
      </c>
      <c r="K409" s="1">
        <f t="shared" si="241"/>
        <v>29.066574037552165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1.6516468949008118E-2</v>
      </c>
      <c r="G410" s="1">
        <f t="shared" ref="G410:K410" si="242">G411</f>
        <v>9.2547313520286378E-4</v>
      </c>
      <c r="H410" s="1">
        <f t="shared" si="242"/>
        <v>4.2588814616252258E-3</v>
      </c>
      <c r="I410" s="1">
        <f t="shared" si="242"/>
        <v>1.0944945791031499E-3</v>
      </c>
      <c r="J410" s="1">
        <f t="shared" si="242"/>
        <v>1.3011960041678745E-3</v>
      </c>
      <c r="K410" s="1">
        <f t="shared" si="242"/>
        <v>2.2837676322277667E-5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1.6516468949008118E-2</v>
      </c>
      <c r="G411" s="1">
        <f>'[1]Electricity and CHPs_IN'!C$28-G298</f>
        <v>9.2547313520286378E-4</v>
      </c>
      <c r="H411" s="1">
        <f>'[1]Electricity and CHPs_IN'!D$28-H298</f>
        <v>4.2588814616252258E-3</v>
      </c>
      <c r="I411" s="1">
        <f>'[1]Electricity and CHPs_IN'!E$28-I298</f>
        <v>1.0944945791031499E-3</v>
      </c>
      <c r="J411" s="1">
        <f>'[1]Electricity and CHPs_IN'!F$28-J298</f>
        <v>1.3011960041678745E-3</v>
      </c>
      <c r="K411" s="1">
        <f>'[1]Electricity and CHPs_IN'!G$28-K298</f>
        <v>2.2837676322277667E-5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1.6516468949008118E-2</v>
      </c>
      <c r="G412" s="1">
        <f t="shared" ref="G412:K412" si="243">G413</f>
        <v>9.2547313520286378E-4</v>
      </c>
      <c r="H412" s="1">
        <f t="shared" si="243"/>
        <v>4.2588814616252258E-3</v>
      </c>
      <c r="I412" s="1">
        <f t="shared" si="243"/>
        <v>1.0944945791031499E-3</v>
      </c>
      <c r="J412" s="1">
        <f t="shared" si="243"/>
        <v>1.3011960041678745E-3</v>
      </c>
      <c r="K412" s="1">
        <f t="shared" si="243"/>
        <v>2.2837676322277667E-5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1.6516468949008118E-2</v>
      </c>
      <c r="G413" s="1">
        <f t="shared" ref="G413:K413" si="244">G411-G415</f>
        <v>9.2547313520286378E-4</v>
      </c>
      <c r="H413" s="1">
        <f t="shared" si="244"/>
        <v>4.2588814616252258E-3</v>
      </c>
      <c r="I413" s="1">
        <f t="shared" si="244"/>
        <v>1.0944945791031499E-3</v>
      </c>
      <c r="J413" s="1">
        <f t="shared" si="244"/>
        <v>1.3011960041678745E-3</v>
      </c>
      <c r="K413" s="1">
        <f t="shared" si="244"/>
        <v>2.2837676322277667E-5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2.3919880994567055</v>
      </c>
      <c r="G416" s="1">
        <f t="shared" ref="G416:K416" si="247">SUM(G417:G418)</f>
        <v>1.0231830598202891E-3</v>
      </c>
      <c r="H416" s="1">
        <f t="shared" si="247"/>
        <v>9.6207352845010009E-3</v>
      </c>
      <c r="I416" s="1">
        <f t="shared" si="247"/>
        <v>2.1046134162111707E-2</v>
      </c>
      <c r="J416" s="1">
        <f t="shared" si="247"/>
        <v>4.9017554640965091E-2</v>
      </c>
      <c r="K416" s="1">
        <f t="shared" si="247"/>
        <v>1.8390576529315537E-3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2.3919880994567055</v>
      </c>
      <c r="G417" s="1">
        <f>'[1]Electricity and CHPs_IN'!C$24-G312</f>
        <v>1.0231830598202891E-3</v>
      </c>
      <c r="H417" s="1">
        <f>'[1]Electricity and CHPs_IN'!D$24-H312</f>
        <v>9.6207352845010009E-3</v>
      </c>
      <c r="I417" s="1">
        <f>'[1]Electricity and CHPs_IN'!E$24-I312</f>
        <v>2.1046134162111707E-2</v>
      </c>
      <c r="J417" s="1">
        <f>'[1]Electricity and CHPs_IN'!F$24-J312</f>
        <v>3.3266040783355419E-2</v>
      </c>
      <c r="K417" s="1">
        <f>'[1]Electricity and CHPs_IN'!G$24-K312</f>
        <v>6.0018097433430103E-4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1.5751513857609676E-2</v>
      </c>
      <c r="K418" s="1">
        <f>'[1]Electricity and CHPs_IN'!G$29-K313</f>
        <v>1.2388766785972527E-3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2.3309496189245213</v>
      </c>
      <c r="G419" s="1">
        <f t="shared" ref="G419:K419" si="248">SUM(G420:G421)</f>
        <v>9.485788340032838E-4</v>
      </c>
      <c r="H419" s="1">
        <f t="shared" si="248"/>
        <v>8.307403026655738E-3</v>
      </c>
      <c r="I419" s="1">
        <f t="shared" si="248"/>
        <v>2.1012468411845633E-2</v>
      </c>
      <c r="J419" s="1">
        <f t="shared" si="248"/>
        <v>4.7704590499430204E-2</v>
      </c>
      <c r="K419" s="1">
        <f t="shared" si="248"/>
        <v>1.5903195854097478E-3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2.3309496189245213</v>
      </c>
      <c r="G420" s="1">
        <f t="shared" ref="G420:K420" si="249">G417-G423</f>
        <v>9.485788340032838E-4</v>
      </c>
      <c r="H420" s="1">
        <f t="shared" si="249"/>
        <v>8.307403026655738E-3</v>
      </c>
      <c r="I420" s="1">
        <f t="shared" si="249"/>
        <v>2.1012468411845633E-2</v>
      </c>
      <c r="J420" s="1">
        <f t="shared" si="249"/>
        <v>3.2374990240355034E-2</v>
      </c>
      <c r="K420" s="1">
        <f t="shared" si="249"/>
        <v>5.1900469610218804E-4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1.532960025907517E-2</v>
      </c>
      <c r="K421" s="1">
        <f t="shared" si="250"/>
        <v>1.0713148893075597E-3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6.1038480532184171E-2</v>
      </c>
      <c r="G422" s="1">
        <f t="shared" ref="G422:K422" si="251">SUM(G423:G424)</f>
        <v>7.4604225817005319E-5</v>
      </c>
      <c r="H422" s="1">
        <f t="shared" si="251"/>
        <v>1.313332257845262E-3</v>
      </c>
      <c r="I422" s="1">
        <f t="shared" si="251"/>
        <v>3.366575026607302E-5</v>
      </c>
      <c r="J422" s="1">
        <f t="shared" si="251"/>
        <v>1.3129641415348947E-3</v>
      </c>
      <c r="K422" s="1">
        <f t="shared" si="251"/>
        <v>2.4873806752180588E-4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6.1038480532184171E-2</v>
      </c>
      <c r="G423" s="1">
        <f t="shared" ref="G423:K423" si="252">IFERROR(G344/G312,0)*G417</f>
        <v>7.4604225817005319E-5</v>
      </c>
      <c r="H423" s="1">
        <f t="shared" si="252"/>
        <v>1.313332257845262E-3</v>
      </c>
      <c r="I423" s="1">
        <f t="shared" si="252"/>
        <v>3.366575026607302E-5</v>
      </c>
      <c r="J423" s="1">
        <f t="shared" si="252"/>
        <v>8.910505430003876E-4</v>
      </c>
      <c r="K423" s="1">
        <f t="shared" si="252"/>
        <v>8.1176278232112991E-5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4.21913598534507E-4</v>
      </c>
      <c r="K424" s="1">
        <f t="shared" si="253"/>
        <v>1.6756178928969289E-4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35.838186138715173</v>
      </c>
      <c r="G425" s="1">
        <f t="shared" ref="G425:K425" si="254">SUM(G426:G427)</f>
        <v>33.784081859846815</v>
      </c>
      <c r="H425" s="1">
        <f t="shared" si="254"/>
        <v>33.829855744286569</v>
      </c>
      <c r="I425" s="1">
        <f t="shared" si="254"/>
        <v>33.526948984757937</v>
      </c>
      <c r="J425" s="1">
        <f t="shared" si="254"/>
        <v>32.47681148471392</v>
      </c>
      <c r="K425" s="1">
        <f t="shared" si="254"/>
        <v>29.043571167227739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35.838186138715173</v>
      </c>
      <c r="G426" s="1">
        <f>'[1]Electricity and CHPs_IN'!C$26-G359</f>
        <v>33.784081859846815</v>
      </c>
      <c r="H426" s="1">
        <f>'[1]Electricity and CHPs_IN'!D$26-H359</f>
        <v>33.829855744286569</v>
      </c>
      <c r="I426" s="1">
        <f>'[1]Electricity and CHPs_IN'!E$26-I359</f>
        <v>33.526948984757937</v>
      </c>
      <c r="J426" s="1">
        <f>'[1]Electricity and CHPs_IN'!F$26-J359</f>
        <v>22.951284865967871</v>
      </c>
      <c r="K426" s="1">
        <f>'[1]Electricity and CHPs_IN'!G$26-K359</f>
        <v>17.19964596448699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9.5255266187460528</v>
      </c>
      <c r="K427" s="1">
        <f>'[1]Electricity and CHPs_IN'!G$27-K360</f>
        <v>11.843925202740747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17.919093069357587</v>
      </c>
      <c r="G428" s="1">
        <f t="shared" ref="G428:K428" si="255">SUM(G429:G430)</f>
        <v>16.892040929923411</v>
      </c>
      <c r="H428" s="1">
        <f t="shared" si="255"/>
        <v>16.914927872143281</v>
      </c>
      <c r="I428" s="1">
        <f t="shared" si="255"/>
        <v>16.763474492378968</v>
      </c>
      <c r="J428" s="1">
        <f t="shared" si="255"/>
        <v>16.23840574235696</v>
      </c>
      <c r="K428" s="1">
        <f t="shared" si="255"/>
        <v>14.52178558361387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17.919093069357587</v>
      </c>
      <c r="G429" s="1">
        <f t="shared" ref="G429:K429" si="256">IFERROR(G366/G359,0)*G426</f>
        <v>16.892040929923411</v>
      </c>
      <c r="H429" s="1">
        <f t="shared" si="256"/>
        <v>16.914927872143281</v>
      </c>
      <c r="I429" s="1">
        <f t="shared" si="256"/>
        <v>16.763474492378968</v>
      </c>
      <c r="J429" s="1">
        <f t="shared" si="256"/>
        <v>11.475642432983935</v>
      </c>
      <c r="K429" s="1">
        <f t="shared" si="256"/>
        <v>8.5998229822434951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4.7627633093730264</v>
      </c>
      <c r="K430" s="1">
        <f t="shared" si="257"/>
        <v>5.9219626013703746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17.919093069357587</v>
      </c>
      <c r="G431" s="1">
        <f t="shared" ref="G431:K431" si="258">SUM(G432:G433)</f>
        <v>16.892040929923404</v>
      </c>
      <c r="H431" s="1">
        <f t="shared" si="258"/>
        <v>16.914927872143288</v>
      </c>
      <c r="I431" s="1">
        <f t="shared" si="258"/>
        <v>16.763474492378968</v>
      </c>
      <c r="J431" s="1">
        <f t="shared" si="258"/>
        <v>16.23840574235696</v>
      </c>
      <c r="K431" s="1">
        <f t="shared" si="258"/>
        <v>14.521785583613868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17.919093069357587</v>
      </c>
      <c r="G432" s="1">
        <f t="shared" ref="G432:K432" si="259">G426-G429</f>
        <v>16.892040929923404</v>
      </c>
      <c r="H432" s="1">
        <f t="shared" si="259"/>
        <v>16.914927872143288</v>
      </c>
      <c r="I432" s="1">
        <f t="shared" si="259"/>
        <v>16.763474492378968</v>
      </c>
      <c r="J432" s="1">
        <f t="shared" si="259"/>
        <v>11.475642432983935</v>
      </c>
      <c r="K432" s="1">
        <f t="shared" si="259"/>
        <v>8.5998229822434951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4.7627633093730264</v>
      </c>
      <c r="K433" s="1">
        <f t="shared" si="260"/>
        <v>5.9219626013703728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1.313662483020769</v>
      </c>
      <c r="G434" s="1">
        <f t="shared" ref="G434:K434" si="261">G435</f>
        <v>0.25288456173005253</v>
      </c>
      <c r="H434" s="1">
        <f t="shared" si="261"/>
        <v>1.1318409592515501</v>
      </c>
      <c r="I434" s="1">
        <f t="shared" si="261"/>
        <v>4.4170899736132472E-3</v>
      </c>
      <c r="J434" s="1">
        <f t="shared" si="261"/>
        <v>1.6538442220478791</v>
      </c>
      <c r="K434" s="1">
        <f t="shared" si="261"/>
        <v>3.5664586136739305E-4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1.313662483020769</v>
      </c>
      <c r="G435" s="1">
        <f>'[1]Electricity and CHPs_IN'!C$25-G378</f>
        <v>0.25288456173005253</v>
      </c>
      <c r="H435" s="1">
        <f>'[1]Electricity and CHPs_IN'!D$25-H378</f>
        <v>1.1318409592515501</v>
      </c>
      <c r="I435" s="1">
        <f>'[1]Electricity and CHPs_IN'!E$25-I378</f>
        <v>4.4170899736132472E-3</v>
      </c>
      <c r="J435" s="1">
        <f>'[1]Electricity and CHPs_IN'!F$25-J378</f>
        <v>1.6538442220478791</v>
      </c>
      <c r="K435" s="1">
        <f>'[1]Electricity and CHPs_IN'!G$25-K378</f>
        <v>3.5664586136739305E-4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1.9476126261741656E-2</v>
      </c>
      <c r="K436" s="1">
        <f t="shared" si="262"/>
        <v>2.0784329133807417E-2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1.9476126261741656E-2</v>
      </c>
      <c r="K437" s="1">
        <f>'[1]Electricity and CHPs_IN'!G$30-K396</f>
        <v>2.0784329133807417E-2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8.2592058742329382</v>
      </c>
      <c r="G438" s="1">
        <f t="shared" ref="G438:K438" si="263">SUM(G439,G445,G447,G453,G455,G457,G459)</f>
        <v>11.279431194045106</v>
      </c>
      <c r="H438" s="1">
        <f t="shared" si="263"/>
        <v>10.004980992339876</v>
      </c>
      <c r="I438" s="1">
        <f t="shared" si="263"/>
        <v>7.2072695244878568</v>
      </c>
      <c r="J438" s="1">
        <f t="shared" si="263"/>
        <v>5.8636196753894483</v>
      </c>
      <c r="K438" s="1">
        <f t="shared" si="263"/>
        <v>7.8742460419699922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4.3959784329870786</v>
      </c>
      <c r="G439" s="1">
        <f t="shared" ref="G439:K439" si="264">+G440</f>
        <v>1.7405324018133683</v>
      </c>
      <c r="H439" s="1">
        <f t="shared" si="264"/>
        <v>3.4061779110664459</v>
      </c>
      <c r="I439" s="1">
        <f t="shared" si="264"/>
        <v>0.55057680010954224</v>
      </c>
      <c r="J439" s="1">
        <f t="shared" si="264"/>
        <v>6.3027809814129882E-3</v>
      </c>
      <c r="K439" s="1">
        <f t="shared" si="264"/>
        <v>2.9113564716644075E-4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4.3959784329870786</v>
      </c>
      <c r="G440" s="1">
        <f t="shared" ref="G440:K440" si="265">SUM(G442:G444)</f>
        <v>1.7405324018133683</v>
      </c>
      <c r="H440" s="1">
        <f t="shared" si="265"/>
        <v>3.4061779110664459</v>
      </c>
      <c r="I440" s="1">
        <f t="shared" si="265"/>
        <v>0.55057680010954224</v>
      </c>
      <c r="J440" s="1">
        <f t="shared" si="265"/>
        <v>6.3027809814129882E-3</v>
      </c>
      <c r="K440" s="1">
        <f t="shared" si="265"/>
        <v>2.9113564716644075E-4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2.0280755702249924</v>
      </c>
      <c r="G441" s="1">
        <f t="shared" ref="G441:K441" si="266">G442</f>
        <v>1.7401985828167303</v>
      </c>
      <c r="H441" s="1">
        <f t="shared" si="266"/>
        <v>3.4043878114726507</v>
      </c>
      <c r="I441" s="1">
        <f t="shared" si="266"/>
        <v>0.55017272093977942</v>
      </c>
      <c r="J441" s="1">
        <f t="shared" si="266"/>
        <v>5.239120937001249E-3</v>
      </c>
      <c r="K441" s="1">
        <f t="shared" si="266"/>
        <v>6.9169355164995139E-5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2.0280755702249924</v>
      </c>
      <c r="G442" s="1">
        <f>'[1]Electricity and CHPs_IN'!C$90</f>
        <v>1.7401985828167303</v>
      </c>
      <c r="H442" s="1">
        <f>'[1]Electricity and CHPs_IN'!D$90</f>
        <v>3.4043878114726507</v>
      </c>
      <c r="I442" s="1">
        <f>'[1]Electricity and CHPs_IN'!E$90</f>
        <v>0.55017272093977942</v>
      </c>
      <c r="J442" s="1">
        <f>'[1]Electricity and CHPs_IN'!F$90</f>
        <v>5.239120937001249E-3</v>
      </c>
      <c r="K442" s="1">
        <f>'[1]Electricity and CHPs_IN'!G$90</f>
        <v>6.9169355164995139E-5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1.1839514313810431</v>
      </c>
      <c r="G443" s="1">
        <f t="shared" ref="G443:K443" si="267">G444</f>
        <v>1.6690949831897557E-4</v>
      </c>
      <c r="H443" s="1">
        <f t="shared" si="267"/>
        <v>8.9504979689776054E-4</v>
      </c>
      <c r="I443" s="1">
        <f t="shared" si="267"/>
        <v>2.0203958488146221E-4</v>
      </c>
      <c r="J443" s="1">
        <f t="shared" si="267"/>
        <v>5.3183002220586937E-4</v>
      </c>
      <c r="K443" s="1">
        <f t="shared" si="267"/>
        <v>1.1098314600072281E-4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1.1839514313810431</v>
      </c>
      <c r="G444" s="1">
        <f>'[1]Electricity and CHPs_IN'!C$91</f>
        <v>1.6690949831897557E-4</v>
      </c>
      <c r="H444" s="1">
        <f>'[1]Electricity and CHPs_IN'!D$91</f>
        <v>8.9504979689776054E-4</v>
      </c>
      <c r="I444" s="1">
        <f>'[1]Electricity and CHPs_IN'!E$91</f>
        <v>2.0203958488146221E-4</v>
      </c>
      <c r="J444" s="1">
        <f>'[1]Electricity and CHPs_IN'!F$91</f>
        <v>5.3183002220586937E-4</v>
      </c>
      <c r="K444" s="1">
        <f>'[1]Electricity and CHPs_IN'!G$91</f>
        <v>1.1098314600072281E-4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1.4500017862296599</v>
      </c>
      <c r="G445" s="1">
        <f t="shared" ref="G445:K445" si="268">G446</f>
        <v>3.80171812045903</v>
      </c>
      <c r="H445" s="1">
        <f t="shared" si="268"/>
        <v>3.8015053865481518</v>
      </c>
      <c r="I445" s="1">
        <f t="shared" si="268"/>
        <v>1.0157551867679857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1.4500017862296599</v>
      </c>
      <c r="G446" s="1">
        <f>'[1]Electricity and CHPs_IN'!C$92</f>
        <v>3.80171812045903</v>
      </c>
      <c r="H446" s="1">
        <f>'[1]Electricity and CHPs_IN'!D$92</f>
        <v>3.8015053865481518</v>
      </c>
      <c r="I446" s="1">
        <f>'[1]Electricity and CHPs_IN'!E$92</f>
        <v>1.0157551867679857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0.21541818461226284</v>
      </c>
      <c r="G447" s="1">
        <f t="shared" ref="G447:K447" si="269">G448</f>
        <v>2.6901131983281976</v>
      </c>
      <c r="H447" s="1">
        <f t="shared" si="269"/>
        <v>8.1243980622227067E-4</v>
      </c>
      <c r="I447" s="1">
        <f t="shared" si="269"/>
        <v>3.2644987926345174E-4</v>
      </c>
      <c r="J447" s="1">
        <f t="shared" si="269"/>
        <v>1.8604076270499137E-4</v>
      </c>
      <c r="K447" s="1">
        <f t="shared" si="269"/>
        <v>2.3243098465544198E-6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0.21541818461226284</v>
      </c>
      <c r="G448" s="1">
        <f>'[1]Electricity and CHPs_IN'!C$93</f>
        <v>2.6901131983281976</v>
      </c>
      <c r="H448" s="1">
        <f>'[1]Electricity and CHPs_IN'!D$93</f>
        <v>8.1243980622227067E-4</v>
      </c>
      <c r="I448" s="1">
        <f>'[1]Electricity and CHPs_IN'!E$93</f>
        <v>3.2644987926345174E-4</v>
      </c>
      <c r="J448" s="1">
        <f>'[1]Electricity and CHPs_IN'!F$93</f>
        <v>1.8604076270499137E-4</v>
      </c>
      <c r="K448" s="1">
        <f>'[1]Electricity and CHPs_IN'!G$93</f>
        <v>2.3243098465544198E-6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0.21541818461226284</v>
      </c>
      <c r="G449" s="1">
        <f t="shared" ref="G449:K449" si="270">G450</f>
        <v>2.6901131983281976</v>
      </c>
      <c r="H449" s="1">
        <f t="shared" si="270"/>
        <v>8.1243980622227067E-4</v>
      </c>
      <c r="I449" s="1">
        <f t="shared" si="270"/>
        <v>3.2644987926345174E-4</v>
      </c>
      <c r="J449" s="1">
        <f t="shared" si="270"/>
        <v>1.8604076270499137E-4</v>
      </c>
      <c r="K449" s="1">
        <f t="shared" si="270"/>
        <v>2.3243098465544198E-6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0.21541818461226284</v>
      </c>
      <c r="G450" s="1">
        <f t="shared" ref="G450:K450" si="271">G448</f>
        <v>2.6901131983281976</v>
      </c>
      <c r="H450" s="1">
        <f t="shared" si="271"/>
        <v>8.1243980622227067E-4</v>
      </c>
      <c r="I450" s="1">
        <f t="shared" si="271"/>
        <v>3.2644987926345174E-4</v>
      </c>
      <c r="J450" s="1">
        <f t="shared" si="271"/>
        <v>1.8604076270499137E-4</v>
      </c>
      <c r="K450" s="1">
        <f t="shared" si="271"/>
        <v>2.3243098465544198E-6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2.1978074704039368</v>
      </c>
      <c r="G453" s="1">
        <f t="shared" ref="G453:K453" si="273">G454</f>
        <v>1.9835217587983178</v>
      </c>
      <c r="H453" s="1">
        <f t="shared" si="273"/>
        <v>1.7006226938704121</v>
      </c>
      <c r="I453" s="1">
        <f t="shared" si="273"/>
        <v>1.3159103102917651</v>
      </c>
      <c r="J453" s="1">
        <f t="shared" si="273"/>
        <v>0.78788572770139442</v>
      </c>
      <c r="K453" s="1">
        <f t="shared" si="273"/>
        <v>0.47174139874199406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2.1978074704039368</v>
      </c>
      <c r="G454" s="1">
        <f>'[1]Electricity and CHPs_IN'!C$94</f>
        <v>1.9835217587983178</v>
      </c>
      <c r="H454" s="1">
        <f>'[1]Electricity and CHPs_IN'!D$94</f>
        <v>1.7006226938704121</v>
      </c>
      <c r="I454" s="1">
        <f>'[1]Electricity and CHPs_IN'!E$94</f>
        <v>1.3159103102917651</v>
      </c>
      <c r="J454" s="1">
        <f>'[1]Electricity and CHPs_IN'!F$94</f>
        <v>0.78788572770139442</v>
      </c>
      <c r="K454" s="1">
        <f>'[1]Electricity and CHPs_IN'!G$94</f>
        <v>0.47174139874199406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5.4370418848894244E-5</v>
      </c>
      <c r="K457" s="1">
        <f t="shared" si="275"/>
        <v>4.2639419220171045E-5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5.4370418848894244E-5</v>
      </c>
      <c r="K458" s="1">
        <f>'[1]Electricity and CHPs_IN'!G$96</f>
        <v>4.2639419220171045E-5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1.0635457146461924</v>
      </c>
      <c r="H459" s="1">
        <f>H460</f>
        <v>1.0958625610486441</v>
      </c>
      <c r="I459" s="1">
        <f t="shared" ref="I459" si="277">I460</f>
        <v>4.3247007774393005</v>
      </c>
      <c r="J459" s="1">
        <f t="shared" ref="J459" si="278">J460</f>
        <v>5.0691907555250868</v>
      </c>
      <c r="K459" s="1">
        <f t="shared" ref="K459" si="279">K460</f>
        <v>7.402168543851765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1.0635457146461924</v>
      </c>
      <c r="H460" s="1">
        <f>'[1]Electricity and CHPs_IN'!D$97</f>
        <v>1.0958625610486441</v>
      </c>
      <c r="I460" s="1">
        <f>'[1]Electricity and CHPs_IN'!E$97</f>
        <v>4.3247007774393005</v>
      </c>
      <c r="J460" s="1">
        <f>'[1]Electricity and CHPs_IN'!F$97</f>
        <v>5.0691907555250868</v>
      </c>
      <c r="K460" s="1">
        <f>'[1]Electricity and CHPs_IN'!G$97</f>
        <v>7.402168543851765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7.9051797892517914</v>
      </c>
      <c r="G461" s="1">
        <f t="shared" ref="G461:K461" si="280">SUM(G462,G468,G501,G510,G516)</f>
        <v>8.6310875024888531</v>
      </c>
      <c r="H461" s="1">
        <f t="shared" si="280"/>
        <v>11.160561371195467</v>
      </c>
      <c r="I461" s="1">
        <f t="shared" si="280"/>
        <v>16.4217156451157</v>
      </c>
      <c r="J461" s="1">
        <f t="shared" si="280"/>
        <v>19.368039010828173</v>
      </c>
      <c r="K461" s="1">
        <f t="shared" si="280"/>
        <v>27.365094677043938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0.27280621684104167</v>
      </c>
      <c r="G462" s="1">
        <f t="shared" ref="G462:K462" si="281">+G463</f>
        <v>0.64212263432164285</v>
      </c>
      <c r="H462" s="1">
        <f t="shared" si="281"/>
        <v>1.2562014845381091E-2</v>
      </c>
      <c r="I462" s="1">
        <f t="shared" si="281"/>
        <v>0.57511063598024037</v>
      </c>
      <c r="J462" s="1">
        <f t="shared" si="281"/>
        <v>3.5149111247753842E-2</v>
      </c>
      <c r="K462" s="1">
        <f t="shared" si="281"/>
        <v>2.5508274940583267E-3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0.27280621684104167</v>
      </c>
      <c r="G463" s="1">
        <f>'[1]Electricity and CHPs_IN'!C$41-G299</f>
        <v>0.64212263432164285</v>
      </c>
      <c r="H463" s="1">
        <f>'[1]Electricity and CHPs_IN'!D$41-H299</f>
        <v>1.2562014845381091E-2</v>
      </c>
      <c r="I463" s="1">
        <f>'[1]Electricity and CHPs_IN'!E$41-I299</f>
        <v>0.57511063598024037</v>
      </c>
      <c r="J463" s="1">
        <f>'[1]Electricity and CHPs_IN'!F$41-J299</f>
        <v>3.5149111247753842E-2</v>
      </c>
      <c r="K463" s="1">
        <f>'[1]Electricity and CHPs_IN'!G$41-K299</f>
        <v>2.5508274940583267E-3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0.27280621684104167</v>
      </c>
      <c r="G464" s="1">
        <f t="shared" ref="G464:K464" si="282">G465</f>
        <v>0.64212263432164285</v>
      </c>
      <c r="H464" s="1">
        <f t="shared" si="282"/>
        <v>1.2562014845381091E-2</v>
      </c>
      <c r="I464" s="1">
        <f t="shared" si="282"/>
        <v>0.57511063598024037</v>
      </c>
      <c r="J464" s="1">
        <f t="shared" si="282"/>
        <v>3.5149111247753842E-2</v>
      </c>
      <c r="K464" s="1">
        <f t="shared" si="282"/>
        <v>2.5508274940583267E-3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0.27280621684104167</v>
      </c>
      <c r="G465" s="1">
        <f t="shared" ref="G465:K465" si="283">G463-G467</f>
        <v>0.64212263432164285</v>
      </c>
      <c r="H465" s="1">
        <f t="shared" si="283"/>
        <v>1.2562014845381091E-2</v>
      </c>
      <c r="I465" s="1">
        <f t="shared" si="283"/>
        <v>0.57511063598024037</v>
      </c>
      <c r="J465" s="1">
        <f t="shared" si="283"/>
        <v>3.5149111247753842E-2</v>
      </c>
      <c r="K465" s="1">
        <f t="shared" si="283"/>
        <v>2.5508274940583267E-3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3.6228285782029999</v>
      </c>
      <c r="G468" s="1">
        <f t="shared" ref="G468:K468" si="286">SUM(G469:G478)</f>
        <v>2.8895596341461691</v>
      </c>
      <c r="H468" s="1">
        <f t="shared" si="286"/>
        <v>2.9913306255038963</v>
      </c>
      <c r="I468" s="1">
        <f t="shared" si="286"/>
        <v>5.8639874581470979</v>
      </c>
      <c r="J468" s="1">
        <f t="shared" si="286"/>
        <v>6.5975217906610659</v>
      </c>
      <c r="K468" s="1">
        <f t="shared" si="286"/>
        <v>5.2002911605236877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1.0243621365217177</v>
      </c>
      <c r="G469" s="1">
        <f>'[1]Electricity and CHPs_IN'!C$39-G314</f>
        <v>0.13618341575459086</v>
      </c>
      <c r="H469" s="1">
        <f>'[1]Electricity and CHPs_IN'!D$39-H314</f>
        <v>7.6891769219636724E-2</v>
      </c>
      <c r="I469" s="1">
        <f>'[1]Electricity and CHPs_IN'!E$39-I314</f>
        <v>5.7621561958739215E-2</v>
      </c>
      <c r="J469" s="1">
        <f>'[1]Electricity and CHPs_IN'!F$39-J314</f>
        <v>0.35844901675449342</v>
      </c>
      <c r="K469" s="1">
        <f>'[1]Electricity and CHPs_IN'!G$39-K314</f>
        <v>0.15501042603660067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9.869089109528964E-2</v>
      </c>
      <c r="K470" s="6">
        <f>'[1]Electricity and CHPs_IN'!G$40-K315</f>
        <v>6.0252576377604873E-2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4.2572678383669973E-2</v>
      </c>
      <c r="G472" s="1">
        <f>'[1]Electricity and CHPs_IN'!C$48-G317</f>
        <v>8.293644578530943E-3</v>
      </c>
      <c r="H472" s="1">
        <f>'[1]Electricity and CHPs_IN'!D$48-H317</f>
        <v>2.7942888697686019E-2</v>
      </c>
      <c r="I472" s="1">
        <f>'[1]Electricity and CHPs_IN'!E$48-I317</f>
        <v>2.425405489254322E-2</v>
      </c>
      <c r="J472" s="1">
        <f>'[1]Electricity and CHPs_IN'!F$48-J317</f>
        <v>3.8034375130444199E-2</v>
      </c>
      <c r="K472" s="1">
        <f>'[1]Electricity and CHPs_IN'!G$48-K317</f>
        <v>7.9672109283494913E-2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8.2763012303929559E-2</v>
      </c>
      <c r="G474" s="1">
        <f>'[1]Electricity and CHPs_IN'!C$51-G319</f>
        <v>6.0607453943025951E-3</v>
      </c>
      <c r="H474" s="1">
        <f>'[1]Electricity and CHPs_IN'!D$51-H319</f>
        <v>2.2700281824357779E-2</v>
      </c>
      <c r="I474" s="1">
        <f>'[1]Electricity and CHPs_IN'!E$51-I319</f>
        <v>0.56266440739442403</v>
      </c>
      <c r="J474" s="1">
        <f>'[1]Electricity and CHPs_IN'!F$51-J319</f>
        <v>1.1928758012738592</v>
      </c>
      <c r="K474" s="1">
        <f>'[1]Electricity and CHPs_IN'!G$51-K319</f>
        <v>1.1230134135014813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1.5806920915015532</v>
      </c>
      <c r="G476" s="1">
        <f>'[1]Electricity and CHPs_IN'!C$54-G321</f>
        <v>1.7911738709200891</v>
      </c>
      <c r="H476" s="1">
        <f>'[1]Electricity and CHPs_IN'!D$54-H321</f>
        <v>2.0831303371839405</v>
      </c>
      <c r="I476" s="1">
        <f>'[1]Electricity and CHPs_IN'!E$54-I321</f>
        <v>1.9755258932961637</v>
      </c>
      <c r="J476" s="1">
        <f>'[1]Electricity and CHPs_IN'!F$54-J321</f>
        <v>1.6859312767698893</v>
      </c>
      <c r="K476" s="1">
        <f>'[1]Electricity and CHPs_IN'!G$54-K321</f>
        <v>3.7783817331750083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0.89243865949212919</v>
      </c>
      <c r="G477" s="1">
        <f>'[1]Electricity and CHPs_IN'!C$55-G322</f>
        <v>0.94784795749865558</v>
      </c>
      <c r="H477" s="1">
        <f>'[1]Electricity and CHPs_IN'!D$55-H322</f>
        <v>0.78066534857827552</v>
      </c>
      <c r="I477" s="1">
        <f>'[1]Electricity and CHPs_IN'!E$55-I322</f>
        <v>3.2437733194911709</v>
      </c>
      <c r="J477" s="1">
        <f>'[1]Electricity and CHPs_IN'!F$55-J322</f>
        <v>3.2229041712017281</v>
      </c>
      <c r="K477" s="1">
        <f>'[1]Electricity and CHPs_IN'!G$55-K322</f>
        <v>3.8565018165344421E-3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1.4822111405735409E-4</v>
      </c>
      <c r="J478" s="1">
        <f>'[1]Electricity and CHPs_IN'!F$58-J323</f>
        <v>6.3625843536188956E-4</v>
      </c>
      <c r="K478" s="1">
        <f>'[1]Electricity and CHPs_IN'!G$58-K323</f>
        <v>1.0440033296249415E-4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1.9900254798716466</v>
      </c>
      <c r="G479" s="1">
        <f t="shared" ref="G479:K479" si="287">SUM(G480:G489)</f>
        <v>1.0182982180625635</v>
      </c>
      <c r="H479" s="1">
        <f t="shared" si="287"/>
        <v>0.7842213303751806</v>
      </c>
      <c r="I479" s="1">
        <f t="shared" si="287"/>
        <v>3.8822415163159802</v>
      </c>
      <c r="J479" s="1">
        <f t="shared" si="287"/>
        <v>4.7800306621222202</v>
      </c>
      <c r="K479" s="1">
        <f t="shared" si="287"/>
        <v>1.2295919094144481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0.99822257991514907</v>
      </c>
      <c r="G480" s="1">
        <f t="shared" ref="G480:K480" si="289">G469-G491</f>
        <v>0.12625375731862037</v>
      </c>
      <c r="H480" s="1">
        <f t="shared" si="289"/>
        <v>6.6395228373987605E-2</v>
      </c>
      <c r="I480" s="1">
        <f t="shared" si="289"/>
        <v>5.7529389538859069E-2</v>
      </c>
      <c r="J480" s="1">
        <f t="shared" si="289"/>
        <v>0.34884774820867792</v>
      </c>
      <c r="K480" s="1">
        <f t="shared" si="289"/>
        <v>0.13404480064872118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9.6047397309168586E-2</v>
      </c>
      <c r="K481" s="1">
        <f t="shared" si="290"/>
        <v>5.2103234573401401E-2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4.1486313613997926E-2</v>
      </c>
      <c r="G483" s="1">
        <f t="shared" ref="G483:K483" si="292">G472-G494</f>
        <v>7.688922943390325E-3</v>
      </c>
      <c r="H483" s="1">
        <f t="shared" si="292"/>
        <v>2.4128388452245138E-2</v>
      </c>
      <c r="I483" s="1">
        <f t="shared" si="292"/>
        <v>2.4215257698309713E-2</v>
      </c>
      <c r="J483" s="1">
        <f t="shared" si="292"/>
        <v>3.7015601936682602E-2</v>
      </c>
      <c r="K483" s="1">
        <f t="shared" si="292"/>
        <v>6.8896217365711609E-2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8.0651075159908783E-2</v>
      </c>
      <c r="G485" s="1">
        <f t="shared" ref="G485:K485" si="294">G474-G496</f>
        <v>5.6188330564504192E-3</v>
      </c>
      <c r="H485" s="1">
        <f t="shared" si="294"/>
        <v>1.9601452940651114E-2</v>
      </c>
      <c r="I485" s="1">
        <f t="shared" si="294"/>
        <v>0.56176435994261942</v>
      </c>
      <c r="J485" s="1">
        <f t="shared" si="294"/>
        <v>1.1609239186503966</v>
      </c>
      <c r="K485" s="1">
        <f t="shared" si="294"/>
        <v>0.97112247858155165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0.86966551118259072</v>
      </c>
      <c r="G488" s="1">
        <f t="shared" ref="G488:K488" si="296">G477-G499</f>
        <v>0.87873670474410237</v>
      </c>
      <c r="H488" s="1">
        <f t="shared" si="296"/>
        <v>0.67409626060829675</v>
      </c>
      <c r="I488" s="1">
        <f t="shared" si="296"/>
        <v>3.2385845251191223</v>
      </c>
      <c r="J488" s="1">
        <f t="shared" si="296"/>
        <v>3.1365767801397775</v>
      </c>
      <c r="K488" s="1">
        <f t="shared" si="296"/>
        <v>3.3348983704923878E-3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1.4798401706977537E-4</v>
      </c>
      <c r="J489" s="1">
        <f t="shared" si="297"/>
        <v>6.1921587751709035E-4</v>
      </c>
      <c r="K489" s="1">
        <f t="shared" si="297"/>
        <v>9.0279874569942393E-5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1.6328030983313531</v>
      </c>
      <c r="G490" s="1">
        <f t="shared" ref="G490:K490" si="298">SUM(G491:G500)</f>
        <v>1.8712614160836056</v>
      </c>
      <c r="H490" s="1">
        <f t="shared" si="298"/>
        <v>2.2071092951287161</v>
      </c>
      <c r="I490" s="1">
        <f t="shared" si="298"/>
        <v>1.9817459418311179</v>
      </c>
      <c r="J490" s="1">
        <f t="shared" si="298"/>
        <v>1.8174911285388453</v>
      </c>
      <c r="K490" s="1">
        <f t="shared" si="298"/>
        <v>3.9706992511092385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2.6139556606568588E-2</v>
      </c>
      <c r="G491" s="1">
        <f t="shared" ref="G491:K491" si="300">IFERROR(G346/G314,0)*G469</f>
        <v>9.9296584359704846E-3</v>
      </c>
      <c r="H491" s="1">
        <f t="shared" si="300"/>
        <v>1.0496540845649114E-2</v>
      </c>
      <c r="I491" s="1">
        <f t="shared" si="300"/>
        <v>9.2172419880143049E-5</v>
      </c>
      <c r="J491" s="1">
        <f t="shared" si="300"/>
        <v>9.601268545815474E-3</v>
      </c>
      <c r="K491" s="1">
        <f t="shared" si="300"/>
        <v>2.0965625387879501E-2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2.6434937861210478E-3</v>
      </c>
      <c r="K492" s="1">
        <f t="shared" si="301"/>
        <v>8.1493418042034721E-3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1.0863647696720445E-3</v>
      </c>
      <c r="G494" s="1">
        <f t="shared" ref="G494:K494" si="303">IFERROR(G349/G317,0)*G472</f>
        <v>6.0472163514061752E-4</v>
      </c>
      <c r="H494" s="1">
        <f t="shared" si="303"/>
        <v>3.8145002454408831E-3</v>
      </c>
      <c r="I494" s="1">
        <f t="shared" si="303"/>
        <v>3.8797194233509547E-5</v>
      </c>
      <c r="J494" s="1">
        <f t="shared" si="303"/>
        <v>1.0187731937616009E-3</v>
      </c>
      <c r="K494" s="1">
        <f t="shared" si="303"/>
        <v>1.07758919177833E-2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2.1119371440207774E-3</v>
      </c>
      <c r="G496" s="1">
        <f t="shared" ref="G496:K496" si="305">IFERROR(G351/G319,0)*G474</f>
        <v>4.4191233785217558E-4</v>
      </c>
      <c r="H496" s="1">
        <f t="shared" si="305"/>
        <v>3.0988288837066661E-3</v>
      </c>
      <c r="I496" s="1">
        <f t="shared" si="305"/>
        <v>9.0004745180466124E-4</v>
      </c>
      <c r="J496" s="1">
        <f t="shared" si="305"/>
        <v>3.1951882623462602E-2</v>
      </c>
      <c r="K496" s="1">
        <f t="shared" si="305"/>
        <v>0.15189093491992964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1.5806920915015532</v>
      </c>
      <c r="G498" s="1">
        <f t="shared" ref="G498:K498" si="307">G476</f>
        <v>1.7911738709200891</v>
      </c>
      <c r="H498" s="1">
        <f t="shared" si="307"/>
        <v>2.0831303371839405</v>
      </c>
      <c r="I498" s="1">
        <f t="shared" si="307"/>
        <v>1.9755258932961637</v>
      </c>
      <c r="J498" s="1">
        <f t="shared" si="307"/>
        <v>1.6859312767698893</v>
      </c>
      <c r="K498" s="1">
        <f t="shared" si="307"/>
        <v>3.7783817331750083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2.2773148309538454E-2</v>
      </c>
      <c r="G499" s="1">
        <f t="shared" ref="G499:K499" si="308">IFERROR(G354/G322,0)*G477</f>
        <v>6.9111252754553168E-2</v>
      </c>
      <c r="H499" s="1">
        <f t="shared" si="308"/>
        <v>0.10656908796997878</v>
      </c>
      <c r="I499" s="1">
        <f t="shared" si="308"/>
        <v>5.1887943720483626E-3</v>
      </c>
      <c r="J499" s="1">
        <f t="shared" si="308"/>
        <v>8.6327391061950559E-2</v>
      </c>
      <c r="K499" s="1">
        <f t="shared" si="308"/>
        <v>5.2160344604205446E-4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2.3709698757870154E-7</v>
      </c>
      <c r="J500" s="1">
        <f t="shared" si="309"/>
        <v>1.7042557844799244E-5</v>
      </c>
      <c r="K500" s="1">
        <f t="shared" si="309"/>
        <v>1.4120458392551766E-5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3.3175421319592089</v>
      </c>
      <c r="G501" s="1">
        <f t="shared" ref="G501:K501" si="310">SUM(G502:G503)</f>
        <v>3.3046808189905517</v>
      </c>
      <c r="H501" s="1">
        <f t="shared" si="310"/>
        <v>4.7994988584887723</v>
      </c>
      <c r="I501" s="1">
        <f t="shared" si="310"/>
        <v>4.6781693739332448</v>
      </c>
      <c r="J501" s="1">
        <f t="shared" si="310"/>
        <v>5.1458788205455859</v>
      </c>
      <c r="K501" s="1">
        <f t="shared" si="310"/>
        <v>10.631015900184442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3.3175421319592089</v>
      </c>
      <c r="G502" s="6">
        <f>'[1]Electricity and CHPs_IN'!C$44-G361</f>
        <v>3.3046808189905517</v>
      </c>
      <c r="H502" s="6">
        <f>'[1]Electricity and CHPs_IN'!D$44-H361</f>
        <v>4.7994988584887723</v>
      </c>
      <c r="I502" s="6">
        <f>'[1]Electricity and CHPs_IN'!E$44-I361</f>
        <v>4.6781693739332448</v>
      </c>
      <c r="J502" s="6">
        <f>'[1]Electricity and CHPs_IN'!F$44-J361</f>
        <v>0.70517544424072731</v>
      </c>
      <c r="K502" s="6">
        <f>'[1]Electricity and CHPs_IN'!G$44-K361</f>
        <v>3.9194443356482941E-4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4.4407033763048585</v>
      </c>
      <c r="K503" s="1">
        <f>'[1]Electricity and CHPs_IN'!G$45</f>
        <v>10.630623955750877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3.3175421319592089</v>
      </c>
      <c r="G507" s="1">
        <f t="shared" ref="G507:K507" si="312">SUM(G508:G509)</f>
        <v>3.3046808189905517</v>
      </c>
      <c r="H507" s="1">
        <f t="shared" si="312"/>
        <v>4.7994988584887723</v>
      </c>
      <c r="I507" s="1">
        <f t="shared" si="312"/>
        <v>4.6781693739332448</v>
      </c>
      <c r="J507" s="1">
        <f t="shared" si="312"/>
        <v>5.1458788205455859</v>
      </c>
      <c r="K507" s="1">
        <f t="shared" si="312"/>
        <v>10.631015900184442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3.3175421319592089</v>
      </c>
      <c r="G508" s="1">
        <f t="shared" ref="G508:K508" si="313">G502</f>
        <v>3.3046808189905517</v>
      </c>
      <c r="H508" s="1">
        <f t="shared" si="313"/>
        <v>4.7994988584887723</v>
      </c>
      <c r="I508" s="1">
        <f t="shared" si="313"/>
        <v>4.6781693739332448</v>
      </c>
      <c r="J508" s="1">
        <f t="shared" si="313"/>
        <v>0.70517544424072731</v>
      </c>
      <c r="K508" s="1">
        <f t="shared" si="313"/>
        <v>3.9194443356482941E-4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4.4407033763048585</v>
      </c>
      <c r="K509" s="1">
        <f t="shared" si="314"/>
        <v>10.630623955750877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0.69200286224854113</v>
      </c>
      <c r="G510" s="1">
        <f t="shared" ref="G510:K510" si="315">SUM(G511:G515)</f>
        <v>1.7947244150304891</v>
      </c>
      <c r="H510" s="1">
        <f t="shared" si="315"/>
        <v>3.3571698723574181</v>
      </c>
      <c r="I510" s="1">
        <f t="shared" si="315"/>
        <v>5.3037916915012824</v>
      </c>
      <c r="J510" s="1">
        <f t="shared" si="315"/>
        <v>7.4500987068709179</v>
      </c>
      <c r="K510" s="1">
        <f t="shared" si="315"/>
        <v>11.448236068415174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0.69200286224854113</v>
      </c>
      <c r="G511" s="6">
        <f>'[1]Electricity and CHPs_IN'!C$42-G380</f>
        <v>1.7947244150304891</v>
      </c>
      <c r="H511" s="6">
        <f>'[1]Electricity and CHPs_IN'!D$42-H380</f>
        <v>3.3571698723574181</v>
      </c>
      <c r="I511" s="6">
        <f>'[1]Electricity and CHPs_IN'!E$42-I380</f>
        <v>5.2962342908545601</v>
      </c>
      <c r="J511" s="6">
        <f>'[1]Electricity and CHPs_IN'!F$42-J380</f>
        <v>6.602848939161774</v>
      </c>
      <c r="K511" s="6">
        <f>'[1]Electricity and CHPs_IN'!G$42-K380</f>
        <v>4.9781930543295837E-4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0.8359401890078576</v>
      </c>
      <c r="K512" s="1">
        <f>'[1]Electricity and CHPs_IN'!G$43-K381</f>
        <v>11.444632988420491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2.0310774541319556E-3</v>
      </c>
      <c r="J513" s="1">
        <f>'[1]Electricity and CHPs_IN'!F$50-J382</f>
        <v>3.2871842898890501E-3</v>
      </c>
      <c r="K513" s="1">
        <f>'[1]Electricity and CHPs_IN'!G$50-K382</f>
        <v>1.0592947800818981E-3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3.7627091147835207E-3</v>
      </c>
      <c r="J514" s="1">
        <f>'[1]Electricity and CHPs_IN'!F$53-J383</f>
        <v>5.8921348160447962E-3</v>
      </c>
      <c r="K514" s="1">
        <f>'[1]Electricity and CHPs_IN'!G$53-K383</f>
        <v>1.6429110300038169E-3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1.7636140778070754E-3</v>
      </c>
      <c r="J515" s="1">
        <f>'[1]Electricity and CHPs_IN'!F$56-J384</f>
        <v>2.1302595953528367E-3</v>
      </c>
      <c r="K515" s="1">
        <f>'[1]Electricity and CHPs_IN'!G$56-K384</f>
        <v>4.0305487916231187E-4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6.5648555383538223E-4</v>
      </c>
      <c r="J516" s="1">
        <f t="shared" si="316"/>
        <v>0.13939058150284814</v>
      </c>
      <c r="K516" s="1">
        <f t="shared" si="316"/>
        <v>8.3000720426574068E-2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3.8354694814796446E-4</v>
      </c>
      <c r="J517" s="1">
        <f>'[1]Electricity and CHPs_IN'!F$46-J397</f>
        <v>0.13878527083211428</v>
      </c>
      <c r="K517" s="1">
        <f>'[1]Electricity and CHPs_IN'!G$46-K397</f>
        <v>8.2596864961905353E-2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2.7293860568741778E-4</v>
      </c>
      <c r="J518" s="1">
        <f>'[1]Electricity and CHPs_IN'!F$57-J398</f>
        <v>6.053106707338572E-4</v>
      </c>
      <c r="K518" s="1">
        <f>'[1]Electricity and CHPs_IN'!G$57-K398</f>
        <v>4.0385546466870992E-4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0.32978921309742731</v>
      </c>
      <c r="G520" s="13">
        <f t="shared" si="317"/>
        <v>0.32672734380076074</v>
      </c>
      <c r="H520" s="13">
        <f t="shared" si="317"/>
        <v>0.32536668465229113</v>
      </c>
      <c r="I520" s="13">
        <f t="shared" si="317"/>
        <v>0.33007199442916735</v>
      </c>
      <c r="J520" s="13">
        <f t="shared" si="317"/>
        <v>0.33170584005147613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0.79999997032190884</v>
      </c>
      <c r="G523" s="13">
        <f t="shared" si="318"/>
        <v>0.79999997623047137</v>
      </c>
      <c r="H523" s="13">
        <f t="shared" si="318"/>
        <v>0.79999994724532897</v>
      </c>
      <c r="I523" s="13">
        <f t="shared" si="318"/>
        <v>0.79999997040666171</v>
      </c>
      <c r="J523" s="13">
        <f t="shared" si="318"/>
        <v>0.79999996992695932</v>
      </c>
      <c r="K523" s="13">
        <f t="shared" si="318"/>
        <v>0.79999997112431176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0.3398412423298196</v>
      </c>
      <c r="G524" s="13">
        <f t="shared" ref="G524:K524" si="319">IFERROR(G69/G297,"-")</f>
        <v>7.004401627893693E-2</v>
      </c>
      <c r="H524" s="13">
        <f t="shared" si="319"/>
        <v>0.2896693706776079</v>
      </c>
      <c r="I524" s="13">
        <f t="shared" si="319"/>
        <v>0.26691131893449865</v>
      </c>
      <c r="J524" s="13">
        <f t="shared" si="319"/>
        <v>0.30271893712759146</v>
      </c>
      <c r="K524" s="13">
        <f t="shared" si="319"/>
        <v>0.23039389480770203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9.133141205258119E-2</v>
      </c>
      <c r="G525" s="13">
        <f t="shared" ref="G525:K525" si="320">IFERROR(G70/(G298+G411),"-")</f>
        <v>3.737650036541916E-2</v>
      </c>
      <c r="H525" s="13">
        <f t="shared" si="320"/>
        <v>9.6479856879914339E-2</v>
      </c>
      <c r="I525" s="13">
        <f t="shared" si="320"/>
        <v>9.2590655496044172E-2</v>
      </c>
      <c r="J525" s="13">
        <f t="shared" si="320"/>
        <v>9.5880263563752635E-2</v>
      </c>
      <c r="K525" s="13">
        <f t="shared" si="320"/>
        <v>0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0.2402150485670923</v>
      </c>
      <c r="G526" s="13">
        <f t="shared" ref="G526:K526" si="321">IFERROR(G71/(G299+G463),"-")</f>
        <v>0.24656981791010502</v>
      </c>
      <c r="H526" s="13">
        <f t="shared" si="321"/>
        <v>0.24100103390597766</v>
      </c>
      <c r="I526" s="13">
        <f t="shared" si="321"/>
        <v>0.2633754439868668</v>
      </c>
      <c r="J526" s="13">
        <f t="shared" si="321"/>
        <v>0.26139960351282376</v>
      </c>
      <c r="K526" s="13">
        <f t="shared" si="321"/>
        <v>0.25304601609102428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0.62118560070296336</v>
      </c>
      <c r="K527" s="13">
        <f t="shared" si="322"/>
        <v>0.53472203875848956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0.22669366751374997</v>
      </c>
      <c r="H528" s="13">
        <f t="shared" si="323"/>
        <v>0.34740681423187397</v>
      </c>
      <c r="I528" s="13">
        <f t="shared" si="323"/>
        <v>0.38271479131890929</v>
      </c>
      <c r="J528" s="13">
        <f t="shared" si="323"/>
        <v>0.40260144963510924</v>
      </c>
      <c r="K528" s="13">
        <f t="shared" si="323"/>
        <v>0.37865844391759695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0.52293712642725243</v>
      </c>
      <c r="K529" s="13">
        <f t="shared" si="324"/>
        <v>0.53700218648534381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0.26296790187389751</v>
      </c>
      <c r="G530" s="13">
        <f t="shared" ref="G530:K530" si="325">IFERROR(G84/SUM(G312,G417),"-")</f>
        <v>0.16961715865851382</v>
      </c>
      <c r="H530" s="13">
        <f t="shared" si="325"/>
        <v>0.23597481916052387</v>
      </c>
      <c r="I530" s="13">
        <f t="shared" si="325"/>
        <v>0.2448942703545321</v>
      </c>
      <c r="J530" s="13">
        <f t="shared" si="325"/>
        <v>0.24728011581948561</v>
      </c>
      <c r="K530" s="13">
        <f t="shared" si="325"/>
        <v>0.21349705639215269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0.4000000000000003</v>
      </c>
      <c r="K531" s="13">
        <f t="shared" si="326"/>
        <v>0.39999999999999986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0.34936753620482919</v>
      </c>
      <c r="G532" s="13">
        <f t="shared" ref="G532:K532" si="327">IFERROR(G86/SUM(G314,G469),"-'")</f>
        <v>0.35146392784575725</v>
      </c>
      <c r="H532" s="13">
        <f t="shared" si="327"/>
        <v>0.34803268634080448</v>
      </c>
      <c r="I532" s="13">
        <f t="shared" si="327"/>
        <v>0.35960974883529151</v>
      </c>
      <c r="J532" s="13">
        <f t="shared" si="327"/>
        <v>0.26017490583896813</v>
      </c>
      <c r="K532" s="13">
        <f t="shared" si="327"/>
        <v>0.21748348445713159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0.32335900546321139</v>
      </c>
      <c r="K533" s="13">
        <f t="shared" si="329"/>
        <v>0.32358090150503621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0.23056145667193353</v>
      </c>
      <c r="G535" s="13">
        <f t="shared" ref="G535:K535" si="331">IFERROR(G89/SUM(G317,G472),"-")</f>
        <v>0.26917833081663933</v>
      </c>
      <c r="H535" s="13">
        <f t="shared" si="331"/>
        <v>0.25713601470942266</v>
      </c>
      <c r="I535" s="13">
        <f t="shared" si="331"/>
        <v>0.27506590325184366</v>
      </c>
      <c r="J535" s="13">
        <f t="shared" si="331"/>
        <v>0.28084986872271983</v>
      </c>
      <c r="K535" s="13">
        <f t="shared" si="331"/>
        <v>0.28885797271027702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0.44000000000000006</v>
      </c>
      <c r="K536" s="13">
        <f t="shared" si="332"/>
        <v>0.45000000000000007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0.26509096194885157</v>
      </c>
      <c r="G537" s="13">
        <f t="shared" ref="G537:K537" si="333">IFERROR(G91/SUM(G319,G474),"-")</f>
        <v>0.28820483931342977</v>
      </c>
      <c r="H537" s="13">
        <f t="shared" si="333"/>
        <v>0.27306122212589079</v>
      </c>
      <c r="I537" s="13">
        <f t="shared" si="333"/>
        <v>0.29922903019098523</v>
      </c>
      <c r="J537" s="13">
        <f t="shared" si="333"/>
        <v>0.30404551150377246</v>
      </c>
      <c r="K537" s="13">
        <f t="shared" si="333"/>
        <v>0.30932080475596357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0.41999999999999987</v>
      </c>
      <c r="J538" s="13">
        <f t="shared" si="334"/>
        <v>0.44000000000000017</v>
      </c>
      <c r="K538" s="13">
        <f t="shared" si="334"/>
        <v>0.44999999999999996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0.36265620267265614</v>
      </c>
      <c r="G539" s="13">
        <f t="shared" ref="G539:K539" si="335">IFERROR(G93/SUM(G321,G476),"-")</f>
        <v>0.36306208863753681</v>
      </c>
      <c r="H539" s="13">
        <f t="shared" si="335"/>
        <v>0.36364952194275285</v>
      </c>
      <c r="I539" s="13">
        <f t="shared" si="335"/>
        <v>0.36474640008909287</v>
      </c>
      <c r="J539" s="13">
        <f t="shared" si="335"/>
        <v>0.37462245660687027</v>
      </c>
      <c r="K539" s="13">
        <f t="shared" si="335"/>
        <v>0.38516190963805857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0.35842467104861619</v>
      </c>
      <c r="G540" s="13">
        <f t="shared" ref="G540:K540" si="336">IFERROR(G94/SUM(G322,G477),"-")</f>
        <v>0.35999010881349086</v>
      </c>
      <c r="H540" s="13">
        <f t="shared" si="336"/>
        <v>0.35972090941656304</v>
      </c>
      <c r="I540" s="13">
        <f t="shared" si="336"/>
        <v>0.35999007134473765</v>
      </c>
      <c r="J540" s="13">
        <f t="shared" si="336"/>
        <v>0.3596781737456175</v>
      </c>
      <c r="K540" s="13">
        <f t="shared" si="336"/>
        <v>0.35370081479550247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0.60000000000000042</v>
      </c>
      <c r="J541" s="13">
        <f t="shared" si="337"/>
        <v>0.61</v>
      </c>
      <c r="K541" s="13">
        <f t="shared" si="337"/>
        <v>0.62000000000000133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0.35745695376016562</v>
      </c>
      <c r="G542" s="13">
        <f t="shared" ref="G542:K542" si="338">IFERROR(G129/G357,"-")</f>
        <v>0.35745695376016579</v>
      </c>
      <c r="H542" s="13">
        <f t="shared" si="338"/>
        <v>0.35745695376016606</v>
      </c>
      <c r="I542" s="13">
        <f t="shared" si="338"/>
        <v>0.35745695376016617</v>
      </c>
      <c r="J542" s="13">
        <f t="shared" si="338"/>
        <v>0.35745695376016601</v>
      </c>
      <c r="K542" s="13">
        <f t="shared" si="338"/>
        <v>0.35745695376016595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0.33470839322286883</v>
      </c>
      <c r="K543" s="13">
        <f t="shared" si="339"/>
        <v>0.34140256108732553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3.8247639791491421E-2</v>
      </c>
      <c r="G544" s="13">
        <f t="shared" ref="G544:K544" si="340">IFERROR(G131/SUM(G359,G426),"-")</f>
        <v>3.772141323672424E-2</v>
      </c>
      <c r="H544" s="13">
        <f t="shared" si="340"/>
        <v>3.8072396995789966E-2</v>
      </c>
      <c r="I544" s="13">
        <f t="shared" si="340"/>
        <v>3.7695944576022877E-2</v>
      </c>
      <c r="J544" s="13">
        <f t="shared" si="340"/>
        <v>3.40336669154363E-2</v>
      </c>
      <c r="K544" s="13">
        <f t="shared" si="340"/>
        <v>3.0962219836488301E-2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4.8242849883234795E-2</v>
      </c>
      <c r="K545" s="13">
        <f t="shared" si="341"/>
        <v>5.3999999999999999E-2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6.1973131849903565E-2</v>
      </c>
      <c r="G546" s="13">
        <f t="shared" ref="G546:K546" si="342">IFERROR(G133/SUM(G361,G502),"-")</f>
        <v>6.197313160543387E-2</v>
      </c>
      <c r="H546" s="13">
        <f t="shared" si="342"/>
        <v>6.1972979384320684E-2</v>
      </c>
      <c r="I546" s="13">
        <f t="shared" si="342"/>
        <v>6.1972983098021725E-2</v>
      </c>
      <c r="J546" s="13">
        <f t="shared" si="342"/>
        <v>6.1972650567355264E-2</v>
      </c>
      <c r="K546" s="13">
        <f t="shared" si="342"/>
        <v>6.197265056735534E-2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4.788082384705044E-2</v>
      </c>
      <c r="K547" s="13">
        <f t="shared" si="343"/>
        <v>4.5431760215214348E-2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0.24389020306478523</v>
      </c>
      <c r="G548" s="13">
        <f t="shared" ref="G548:K548" si="344">IFERROR(G150/SUM(G378,G435),"-")</f>
        <v>0.25001958993329881</v>
      </c>
      <c r="H548" s="13">
        <f t="shared" si="344"/>
        <v>0.25944361455420034</v>
      </c>
      <c r="I548" s="13">
        <f t="shared" si="344"/>
        <v>0.26682983776823233</v>
      </c>
      <c r="J548" s="13">
        <f t="shared" si="344"/>
        <v>0.30608608901255296</v>
      </c>
      <c r="K548" s="13">
        <f t="shared" si="344"/>
        <v>0.25356404506788732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0.21003782922649364</v>
      </c>
      <c r="K549" s="13">
        <f t="shared" si="345"/>
        <v>0.26555673135214009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0.19758440111422129</v>
      </c>
      <c r="G550" s="13">
        <f t="shared" ref="G550:K550" si="346">IFERROR(G152/SUM(G380,G511),"-")</f>
        <v>0.2258131891522111</v>
      </c>
      <c r="H550" s="13">
        <f t="shared" si="346"/>
        <v>0.25189266301533014</v>
      </c>
      <c r="I550" s="13">
        <f t="shared" si="346"/>
        <v>0.3385105814748518</v>
      </c>
      <c r="J550" s="13">
        <f t="shared" si="346"/>
        <v>0.35235535620513059</v>
      </c>
      <c r="K550" s="13">
        <f t="shared" si="346"/>
        <v>0.33291453071809457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0.33491249686076635</v>
      </c>
      <c r="K551" s="13">
        <f t="shared" si="347"/>
        <v>0.34917758907902607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0.20642718199809906</v>
      </c>
      <c r="J552" s="13">
        <f t="shared" si="348"/>
        <v>0.21316540891630592</v>
      </c>
      <c r="K552" s="13">
        <f t="shared" si="348"/>
        <v>0.24023098266080015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0.24229383190172105</v>
      </c>
      <c r="J553" s="13">
        <f t="shared" si="349"/>
        <v>0.2505700490050764</v>
      </c>
      <c r="K553" s="13">
        <f t="shared" si="349"/>
        <v>0.2679594340489389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0.31404480909450122</v>
      </c>
      <c r="J554" s="13">
        <f t="shared" si="350"/>
        <v>0.31670841709700209</v>
      </c>
      <c r="K554" s="13">
        <f t="shared" si="350"/>
        <v>0.32578301519980546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0.4200000000000001</v>
      </c>
      <c r="K562" s="13">
        <f t="shared" si="352"/>
        <v>0.42000000000000048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0.49699238773388621</v>
      </c>
      <c r="J563" s="13">
        <f t="shared" si="353"/>
        <v>0.55000482433357201</v>
      </c>
      <c r="K563" s="13">
        <f t="shared" si="353"/>
        <v>0.6000064724552413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0.47781082371819145</v>
      </c>
      <c r="J564" s="13">
        <f t="shared" si="354"/>
        <v>0.54114031461125645</v>
      </c>
      <c r="K564" s="13">
        <f t="shared" si="354"/>
        <v>0.57659123664669598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0.69999691364259886</v>
      </c>
      <c r="G565" s="13">
        <f t="shared" si="355"/>
        <v>0.69996816375189463</v>
      </c>
      <c r="H565" s="13">
        <f t="shared" si="355"/>
        <v>0.69999687740567285</v>
      </c>
      <c r="I565" s="13">
        <f t="shared" si="355"/>
        <v>0.69959681857301204</v>
      </c>
      <c r="J565" s="13">
        <f t="shared" si="355"/>
        <v>0.69995074834935067</v>
      </c>
      <c r="K565" s="13">
        <f t="shared" si="355"/>
        <v>0.69999693935499108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0.86678893843947158</v>
      </c>
      <c r="G566" s="13">
        <f t="shared" si="355"/>
        <v>0.86672677658892139</v>
      </c>
      <c r="H566" s="13">
        <f t="shared" si="355"/>
        <v>0.86678873760022124</v>
      </c>
      <c r="I566" s="13">
        <f t="shared" si="355"/>
        <v>0.86656018566259008</v>
      </c>
      <c r="J566" s="13">
        <f t="shared" si="355"/>
        <v>0.86702554061849901</v>
      </c>
      <c r="K566" s="13">
        <f t="shared" si="355"/>
        <v>0.86703899034803844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0.89398032920263004</v>
      </c>
      <c r="G567" s="13">
        <f t="shared" si="355"/>
        <v>0.89390289045427196</v>
      </c>
      <c r="H567" s="13">
        <f t="shared" si="355"/>
        <v>0.89397837914262823</v>
      </c>
      <c r="I567" s="13">
        <f t="shared" si="355"/>
        <v>0.89373615866879919</v>
      </c>
      <c r="J567" s="13">
        <f t="shared" si="355"/>
        <v>0.89393460673176983</v>
      </c>
      <c r="K567" s="13">
        <f t="shared" si="355"/>
        <v>0.89421027589890456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0.90346878629370797</v>
      </c>
      <c r="G568" s="13">
        <f t="shared" si="355"/>
        <v>0.90346801513865238</v>
      </c>
      <c r="H568" s="13">
        <f t="shared" si="355"/>
        <v>0.90347487776466884</v>
      </c>
      <c r="I568" s="13">
        <f t="shared" si="355"/>
        <v>0.90382900772682384</v>
      </c>
      <c r="J568" s="13">
        <f t="shared" si="355"/>
        <v>0.90403162130863668</v>
      </c>
      <c r="K568" s="13">
        <f t="shared" si="355"/>
        <v>0.9039484343484494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0.90359505042772958</v>
      </c>
      <c r="G569" s="13">
        <f t="shared" si="355"/>
        <v>0.90359447971154372</v>
      </c>
      <c r="H569" s="13">
        <f t="shared" si="355"/>
        <v>0.90360033765208925</v>
      </c>
      <c r="I569" s="13">
        <f t="shared" si="355"/>
        <v>0.90411891641619713</v>
      </c>
      <c r="J569" s="13">
        <f t="shared" si="355"/>
        <v>0.90426477990928389</v>
      </c>
      <c r="K569" s="13">
        <f t="shared" si="355"/>
        <v>0.90426483792137391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0.90359504689583614</v>
      </c>
      <c r="G570" s="13">
        <f t="shared" si="355"/>
        <v>0.90359447615992639</v>
      </c>
      <c r="H570" s="13">
        <f t="shared" si="355"/>
        <v>0.90360033780850568</v>
      </c>
      <c r="I570" s="13">
        <f t="shared" si="355"/>
        <v>0.90411893668220078</v>
      </c>
      <c r="J570" s="13">
        <f t="shared" si="355"/>
        <v>0.90426476700832181</v>
      </c>
      <c r="K570" s="13">
        <f t="shared" si="355"/>
        <v>0.90426483845040706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0.9034716013512295</v>
      </c>
      <c r="G571" s="13">
        <f t="shared" si="355"/>
        <v>0.90347089228681099</v>
      </c>
      <c r="H571" s="13">
        <f t="shared" si="355"/>
        <v>0.90347772800899184</v>
      </c>
      <c r="I571" s="13">
        <f t="shared" si="355"/>
        <v>0.90384463126526104</v>
      </c>
      <c r="J571" s="13">
        <f t="shared" si="355"/>
        <v>0.90399774377009934</v>
      </c>
      <c r="K571" s="13">
        <f t="shared" si="355"/>
        <v>0.90388564656738435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0.5993374991215652</v>
      </c>
      <c r="G573" s="4">
        <f t="shared" ref="G573:K573" si="356">IFERROR(G210/G440,"-")</f>
        <v>0.85436417451007796</v>
      </c>
      <c r="H573" s="4">
        <f t="shared" si="356"/>
        <v>0.8542061014195006</v>
      </c>
      <c r="I573" s="4">
        <f t="shared" si="356"/>
        <v>0.85410741052756767</v>
      </c>
      <c r="J573" s="4">
        <f t="shared" si="356"/>
        <v>0.77452634394045794</v>
      </c>
      <c r="K573" s="4">
        <f t="shared" si="356"/>
        <v>0.49335825751896378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0.85445501111132571</v>
      </c>
      <c r="G575" s="4">
        <f t="shared" ref="G575:K575" si="358">IFERROR(G218/G448,"-")</f>
        <v>0.85445501111132527</v>
      </c>
      <c r="H575" s="4">
        <f t="shared" si="358"/>
        <v>0.85445501111132471</v>
      </c>
      <c r="I575" s="4">
        <f t="shared" si="358"/>
        <v>0.85445501111132538</v>
      </c>
      <c r="J575" s="4">
        <f t="shared" si="358"/>
        <v>0.85445501111132449</v>
      </c>
      <c r="K575" s="4">
        <f t="shared" si="358"/>
        <v>0.85445501111132516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0.6999999999999994</v>
      </c>
      <c r="G576" s="4">
        <f t="shared" ref="G576:K576" si="359">IFERROR(G224/G454,"-")</f>
        <v>0.69999999999999984</v>
      </c>
      <c r="H576" s="4">
        <f t="shared" si="359"/>
        <v>0.70000000000000007</v>
      </c>
      <c r="I576" s="4">
        <f t="shared" si="359"/>
        <v>0.69999999999999951</v>
      </c>
      <c r="J576" s="4">
        <f t="shared" si="359"/>
        <v>0.7000000000000004</v>
      </c>
      <c r="K576" s="4">
        <f t="shared" si="359"/>
        <v>0.7000000000000004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0.84999999999999964</v>
      </c>
      <c r="K578">
        <f t="shared" si="361"/>
        <v>0.85000000000000075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3.0000000000000004</v>
      </c>
      <c r="H579" s="4">
        <f t="shared" si="362"/>
        <v>2.9999999999999973</v>
      </c>
      <c r="I579" s="4">
        <f t="shared" si="362"/>
        <v>2.9999999999999991</v>
      </c>
      <c r="J579" s="4">
        <f t="shared" si="362"/>
        <v>3.0000000000000009</v>
      </c>
      <c r="K579" s="4">
        <f t="shared" si="362"/>
        <v>3.0000000000000044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0.40997503292271348</v>
      </c>
      <c r="G580" s="3">
        <f>[1]Other_transformation!C$5</f>
        <v>0.31093268160870402</v>
      </c>
      <c r="H580" s="3">
        <f>[1]Other_transformation!D$5</f>
        <v>0.61257829707254541</v>
      </c>
      <c r="I580" s="3">
        <f>[1]Other_transformation!E$5</f>
        <v>7.3306532555405244E-5</v>
      </c>
      <c r="J580" s="3">
        <f>[1]Other_transformation!F$5</f>
        <v>1.2217897928690314E-4</v>
      </c>
      <c r="K580" s="3">
        <f>[1]Other_transformation!G$5</f>
        <v>5.8433349094274891E-5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0.40997503292271348</v>
      </c>
      <c r="G581" s="1">
        <f t="shared" ref="G581:K581" si="363">G580</f>
        <v>0.31093268160870402</v>
      </c>
      <c r="H581" s="1">
        <f t="shared" si="363"/>
        <v>0.61257829707254541</v>
      </c>
      <c r="I581" s="1">
        <f t="shared" si="363"/>
        <v>7.3306532555405244E-5</v>
      </c>
      <c r="J581" s="1">
        <f t="shared" si="363"/>
        <v>1.2217897928690314E-4</v>
      </c>
      <c r="K581" s="1">
        <f t="shared" si="363"/>
        <v>5.8433349094274891E-5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0.40997503292271348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0.31093268160870402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0.61257829707254541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7.3306532555405244E-5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7.216068503499966E-5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1.7143273352064188E-5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5.0018294251903471E-5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4.1290075742210707E-5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0.15989026283985786</v>
      </c>
      <c r="G584" s="3">
        <f t="shared" ref="G584:K584" si="364">G585</f>
        <v>0.12126374582739437</v>
      </c>
      <c r="H584" s="3">
        <f t="shared" si="364"/>
        <v>0.23890553585829233</v>
      </c>
      <c r="I584" s="3">
        <f t="shared" si="364"/>
        <v>2.8589547696607997E-5</v>
      </c>
      <c r="J584" s="3">
        <f t="shared" si="364"/>
        <v>4.7649801921892176E-5</v>
      </c>
      <c r="K584" s="3">
        <f t="shared" si="364"/>
        <v>2.2789006146767152E-5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0.15989026283985786</v>
      </c>
      <c r="G585" s="1">
        <f t="shared" ref="G585:K585" si="365">SUM(G586:G587)</f>
        <v>0.12126374582739437</v>
      </c>
      <c r="H585" s="1">
        <f t="shared" si="365"/>
        <v>0.23890553585829233</v>
      </c>
      <c r="I585" s="1">
        <f t="shared" si="365"/>
        <v>2.8589547696607997E-5</v>
      </c>
      <c r="J585" s="1">
        <f t="shared" si="365"/>
        <v>4.7649801921892176E-5</v>
      </c>
      <c r="K585" s="1">
        <f t="shared" si="365"/>
        <v>2.2789006146767152E-5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0.15989026283985786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0.12126374582739437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0.23890553585829233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2.8589547696607997E-5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2.8142667163649839E-5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6.6858766073050235E-6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1.9507134758242334E-5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1.6103129539462129E-5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1.1967171211014003</v>
      </c>
      <c r="G588" s="3">
        <f t="shared" ref="G588:K588" si="366">G589+G592</f>
        <v>0.90761249761580653</v>
      </c>
      <c r="H588" s="3">
        <f t="shared" si="366"/>
        <v>1.7881160491547592</v>
      </c>
      <c r="I588" s="3">
        <f t="shared" si="366"/>
        <v>2.1398176852922778E-4</v>
      </c>
      <c r="J588" s="3">
        <f t="shared" si="366"/>
        <v>3.5962010178176238E-4</v>
      </c>
      <c r="K588" s="3">
        <f t="shared" si="366"/>
        <v>1.7302665480397426E-4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1.1682238563132716</v>
      </c>
      <c r="G589" s="1">
        <f t="shared" ref="G589:K589" si="367">SUM(G590:G591)</f>
        <v>0.88600267624400164</v>
      </c>
      <c r="H589" s="1">
        <f t="shared" si="367"/>
        <v>1.7455418575082173</v>
      </c>
      <c r="I589" s="1">
        <f t="shared" si="367"/>
        <v>2.0888696451662711E-4</v>
      </c>
      <c r="J589" s="1">
        <f t="shared" si="367"/>
        <v>3.4814900147803066E-4</v>
      </c>
      <c r="K589" s="1">
        <f t="shared" si="367"/>
        <v>1.6650582824413618E-4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1.1682238563132716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0.88600267624400164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1.7455418575082173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2.0888696451662711E-4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2.0562187200723171E-4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4.8849757416706895E-5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1.4252712947079892E-4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1.1765607082742929E-4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2.8493264788128553E-2</v>
      </c>
      <c r="G592" s="1">
        <f t="shared" ref="G592:K592" si="368">SUM(G593:G594)</f>
        <v>2.1609821371804915E-2</v>
      </c>
      <c r="H592" s="1">
        <f t="shared" si="368"/>
        <v>4.2574191646541887E-2</v>
      </c>
      <c r="I592" s="1">
        <f t="shared" si="368"/>
        <v>5.0948040126006629E-6</v>
      </c>
      <c r="J592" s="1">
        <f t="shared" si="368"/>
        <v>1.1471100303731737E-5</v>
      </c>
      <c r="K592" s="1">
        <f t="shared" si="368"/>
        <v>6.5208265598380838E-6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2.8493264788128553E-2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2.1609821371804915E-2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4.2574191646541887E-2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5.0948040126006629E-6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5.0151676099324787E-6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1.1914574979684619E-6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6.455932693799258E-6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5.3293690618696221E-6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0.47619047619047605</v>
      </c>
      <c r="G596" s="4">
        <f t="shared" ref="G596:K597" si="369">IFERROR(SUM(G582,G586)/SUM(G590,G593),"-")</f>
        <v>0.47619047619047622</v>
      </c>
      <c r="H596" s="4">
        <f t="shared" si="369"/>
        <v>0.47619047619047622</v>
      </c>
      <c r="I596" s="4">
        <f t="shared" si="369"/>
        <v>0.47619047619047622</v>
      </c>
      <c r="J596" s="4">
        <f t="shared" si="369"/>
        <v>0.47619047619047561</v>
      </c>
      <c r="K596" s="4">
        <f t="shared" si="369"/>
        <v>0.47619047619047605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0.46666666666666662</v>
      </c>
      <c r="K597" s="4">
        <f t="shared" si="369"/>
        <v>0.46666666666666673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0.17227963666213822</v>
      </c>
      <c r="G598" s="1">
        <f>[1]Other_transformation!C$12</f>
        <v>1.0758099230966877E-4</v>
      </c>
      <c r="H598" s="1">
        <f>[1]Other_transformation!D$12</f>
        <v>2.4307290237662624E-3</v>
      </c>
      <c r="I598" s="1">
        <f>[1]Other_transformation!E$12</f>
        <v>3.798063412405631E-5</v>
      </c>
      <c r="J598" s="1">
        <f>[1]Other_transformation!F$12</f>
        <v>7.0651676796443106E-5</v>
      </c>
      <c r="K598" s="1">
        <f>[1]Other_transformation!G$12</f>
        <v>3.5306150599808507E-5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0.17227963666213822</v>
      </c>
      <c r="G599" s="1">
        <f t="shared" ref="G599:K599" si="370">SUM(G600:G601)</f>
        <v>1.0758099230966877E-4</v>
      </c>
      <c r="H599" s="1">
        <f t="shared" si="370"/>
        <v>2.4307290237662624E-3</v>
      </c>
      <c r="I599" s="1">
        <f t="shared" si="370"/>
        <v>3.798063412405631E-5</v>
      </c>
      <c r="J599" s="1">
        <f t="shared" si="370"/>
        <v>7.0651676796443106E-5</v>
      </c>
      <c r="K599" s="1">
        <f t="shared" si="370"/>
        <v>3.5306150599808507E-5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0.17227963666213822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1.0758099230966877E-4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2.4307290237662624E-3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3.798063412405631E-5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3.9996259809546017E-5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1.6305349362943428E-5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3.0655416986897082E-5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1.9000801236865078E-5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0.64260304474977592</v>
      </c>
      <c r="G602" s="3">
        <f t="shared" ref="G602:K602" si="372">G603+G606</f>
        <v>4.012771013150641E-4</v>
      </c>
      <c r="H602" s="3">
        <f t="shared" si="372"/>
        <v>9.0666192586481564E-3</v>
      </c>
      <c r="I602" s="3">
        <f t="shared" si="372"/>
        <v>1.4166776528272987E-4</v>
      </c>
      <c r="J602" s="3">
        <f t="shared" si="372"/>
        <v>2.7763224626470534E-4</v>
      </c>
      <c r="K602" s="3">
        <f t="shared" si="372"/>
        <v>1.404323103062436E-4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0.36006444062386911</v>
      </c>
      <c r="G603" s="1">
        <f t="shared" ref="G603:K603" si="373">SUM(G604:G605)</f>
        <v>2.2484427392720753E-4</v>
      </c>
      <c r="H603" s="1">
        <f t="shared" si="373"/>
        <v>5.0802236596714876E-3</v>
      </c>
      <c r="I603" s="1">
        <f t="shared" si="373"/>
        <v>7.9379525319277607E-5</v>
      </c>
      <c r="J603" s="1">
        <f t="shared" si="373"/>
        <v>1.47662004504566E-4</v>
      </c>
      <c r="K603" s="1">
        <f t="shared" si="373"/>
        <v>7.3789854753599749E-5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0.36006444062386911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2.2484427392720753E-4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5.0802236596714876E-3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7.9379525319277607E-5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8.359218300195118E-5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3.4078180168551771E-5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6.4069821502614835E-5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3.9711674585047978E-5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0.28253860412590681</v>
      </c>
      <c r="G606" s="1">
        <f t="shared" ref="G606:K606" si="374">SUM(G607:G608)</f>
        <v>1.7643282738785655E-4</v>
      </c>
      <c r="H606" s="1">
        <f t="shared" si="374"/>
        <v>3.986395598976668E-3</v>
      </c>
      <c r="I606" s="1">
        <f t="shared" si="374"/>
        <v>6.2288239963452277E-5</v>
      </c>
      <c r="J606" s="1">
        <f t="shared" si="374"/>
        <v>1.2997024176013931E-4</v>
      </c>
      <c r="K606" s="1">
        <f t="shared" si="374"/>
        <v>6.6642455552643856E-5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0.28253860412590681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1.7643282738785655E-4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3.986395598976668E-3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6.2288239963452277E-5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6.5593866087655431E-5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2.6740772955227223E-5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6.4376375672483879E-5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3.9901682597416629E-5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>
        <f t="shared" ref="G610:K611" si="375">IFERROR(G600/SUM(G604,G607),"-")</f>
        <v>0.2680965147453086</v>
      </c>
      <c r="H610">
        <f t="shared" si="375"/>
        <v>0.26809651474530838</v>
      </c>
      <c r="I610">
        <f t="shared" si="375"/>
        <v>0.2680965147453086</v>
      </c>
      <c r="J610">
        <f t="shared" si="375"/>
        <v>0.26809651474530838</v>
      </c>
      <c r="K610">
        <f t="shared" si="375"/>
        <v>0.26809651474530827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0.23866348448687361</v>
      </c>
      <c r="K611">
        <f t="shared" si="375"/>
        <v>0.23866348448687372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6.9574084665670357</v>
      </c>
      <c r="G612" s="3">
        <f t="shared" ref="G612" si="376">G613+G614+G619</f>
        <v>9.6074439995511351</v>
      </c>
      <c r="H612" s="3">
        <f t="shared" ref="H612" si="377">H613+H614+H619</f>
        <v>10.723410539861911</v>
      </c>
      <c r="I612" s="3">
        <f t="shared" ref="I612" si="378">I613+I614+I619</f>
        <v>11.599163246203227</v>
      </c>
      <c r="J612" s="3">
        <f t="shared" ref="J612" si="379">J613+J614+J619</f>
        <v>12.043917540902978</v>
      </c>
      <c r="K612" s="3">
        <f t="shared" ref="K612" si="380">K613+K614+K619</f>
        <v>14.564253996630635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1.3280017970475548</v>
      </c>
      <c r="G613" s="1">
        <f>[1]Other_transformation!C$19</f>
        <v>3.9701091894359677</v>
      </c>
      <c r="H613" s="1">
        <f>[1]Other_transformation!D$19</f>
        <v>5.295268441851019</v>
      </c>
      <c r="I613" s="1">
        <f>[1]Other_transformation!E$19</f>
        <v>5.9813469765282932</v>
      </c>
      <c r="J613" s="1">
        <f>[1]Other_transformation!F$19</f>
        <v>6.598731564373276</v>
      </c>
      <c r="K613" s="1">
        <f>[1]Other_transformation!G$19</f>
        <v>9.4405588960162223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5.6294066695194811</v>
      </c>
      <c r="G614" s="1">
        <f>[1]Other_transformation!C$20</f>
        <v>5.6371672328265596</v>
      </c>
      <c r="H614" s="1">
        <f>[1]Other_transformation!D$20</f>
        <v>5.4279789154948315</v>
      </c>
      <c r="I614" s="1">
        <f>[1]Other_transformation!E$20</f>
        <v>5.6176932641329769</v>
      </c>
      <c r="J614" s="1">
        <f>[1]Other_transformation!F$20</f>
        <v>5.4450252730870723</v>
      </c>
      <c r="K614" s="1">
        <f>[1]Other_transformation!G$20</f>
        <v>5.1234790810355495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5.6294066695194811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5.6371672328265596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5.4279789154948315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5.6176932641329769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5.4447456520539133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5.1232099241965896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1.9832391738438548E-4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1.9672124301734338E-4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8.1297115774252657E-5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7.2435595942743077E-5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1.6757728860702451E-4</v>
      </c>
      <c r="H619" s="1">
        <f>[1]Other_transformation!D$21</f>
        <v>1.6318251605980318E-4</v>
      </c>
      <c r="I619" s="1">
        <f>[1]Other_transformation!E$21</f>
        <v>1.2300554195725821E-4</v>
      </c>
      <c r="J619" s="1">
        <f>[1]Other_transformation!F$21</f>
        <v>1.6070344262974611E-4</v>
      </c>
      <c r="K619" s="1">
        <f>[1]Other_transformation!G$21</f>
        <v>2.1601957886254296E-4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1.6757728860702451E-4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1.6318251605980318E-4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1.2300554195725821E-4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5.6932739432945893E-5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5.1955895678775349E-5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1.0377070319680022E-4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1.6406368318376761E-4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0.11258813339038957</v>
      </c>
      <c r="G622" s="3">
        <f t="shared" ref="G622" si="381">G623+G624+G629</f>
        <v>0.1127500477480755</v>
      </c>
      <c r="H622" s="3">
        <f t="shared" ref="H622" si="382">H623+H624+H629</f>
        <v>0.10856610561053905</v>
      </c>
      <c r="I622" s="3">
        <f t="shared" ref="I622" si="383">I623+I624+I629</f>
        <v>0.11235878550433803</v>
      </c>
      <c r="J622" s="3">
        <f t="shared" ref="J622" si="384">J623+J624+J629</f>
        <v>0.10890079916537632</v>
      </c>
      <c r="K622" s="3">
        <f t="shared" ref="K622" si="385">K623+K624+K629</f>
        <v>0.10247157201779721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0.11258813339038957</v>
      </c>
      <c r="G624" s="1">
        <f t="shared" ref="G624:K624" si="386">SUM(G625:G628)</f>
        <v>0.11274334465653121</v>
      </c>
      <c r="H624" s="1">
        <f t="shared" si="386"/>
        <v>0.10855957830989665</v>
      </c>
      <c r="I624" s="1">
        <f t="shared" si="386"/>
        <v>0.11235386528265974</v>
      </c>
      <c r="J624" s="1">
        <f t="shared" si="386"/>
        <v>0.10889491304107828</v>
      </c>
      <c r="K624" s="1">
        <f t="shared" si="386"/>
        <v>0.10246419848393187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0.11258813339038957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0.11274334465653121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0.10855957830989665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0.11235386528265974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0.10889491304107828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0.10246419848393187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6.7030915442809905E-6</v>
      </c>
      <c r="H629" s="1">
        <f t="shared" si="387"/>
        <v>6.5273006423921396E-6</v>
      </c>
      <c r="I629" s="1">
        <f t="shared" si="387"/>
        <v>4.9202216782903409E-6</v>
      </c>
      <c r="J629" s="1">
        <f t="shared" si="387"/>
        <v>5.8861242980348098E-6</v>
      </c>
      <c r="K629" s="1">
        <f t="shared" si="387"/>
        <v>7.3735338653352922E-6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6.7030915442809905E-6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6.5273006423921396E-6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4.9202216782903409E-6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7.4986204045761575E-7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8.1098653798458593E-7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5.1362622575771937E-6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6.5625473273507061E-6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2.010927463284296E-5</v>
      </c>
      <c r="H632" s="3">
        <f t="shared" ref="H632" si="389">H633+H634+H639</f>
        <v>1.9581901927176388E-5</v>
      </c>
      <c r="I632" s="3">
        <f t="shared" ref="I632" si="390">I633+I634+I639</f>
        <v>1.4760665034870998E-5</v>
      </c>
      <c r="J632" s="3">
        <f t="shared" ref="J632" si="391">J633+J634+J639</f>
        <v>1.9325050450850758E-5</v>
      </c>
      <c r="K632" s="3">
        <f t="shared" ref="K632" si="392">K633+K634+K639</f>
        <v>2.5922349463505155E-5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2.010927463284296E-5</v>
      </c>
      <c r="H639" s="1">
        <f t="shared" ref="H639" si="399">SUM(H640:H641)</f>
        <v>1.9581901927176388E-5</v>
      </c>
      <c r="I639" s="1">
        <f t="shared" ref="I639" si="400">SUM(I640:I641)</f>
        <v>1.4760665034870998E-5</v>
      </c>
      <c r="J639" s="1">
        <f t="shared" ref="J639" si="401">SUM(J640:J641)</f>
        <v>1.9325050450850758E-5</v>
      </c>
      <c r="K639" s="1">
        <f t="shared" ref="K639" si="402">SUM(K640:K641)</f>
        <v>2.5922349463505155E-5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2.010927463284296E-5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1.9581901927176388E-5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1.4760665034870998E-5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6.8319287319535074E-6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6.234707481453051E-6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1.249312171889725E-5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1.9687641982052103E-5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13.477447807318351</v>
      </c>
      <c r="G642" s="3">
        <f t="shared" ref="G642" si="403">G643+G644+G649</f>
        <v>21.047444913169389</v>
      </c>
      <c r="H642" s="3">
        <f t="shared" ref="H642" si="404">H643+H644+H649</f>
        <v>24.477710072504262</v>
      </c>
      <c r="I642" s="3">
        <f t="shared" ref="I642" si="405">I643+I644+I649</f>
        <v>26.766040714224609</v>
      </c>
      <c r="J642" s="3">
        <f t="shared" ref="J642" si="406">J643+J644+J649</f>
        <v>28.234868107575444</v>
      </c>
      <c r="K642" s="3">
        <f t="shared" ref="K642" si="407">K643+K644+K649</f>
        <v>35.809703759717479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3.7980851395560058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11.354512281786848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15.144467743693907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17.106652352870885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18.872372274107548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26.999998442606341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9.6793626677623443</v>
      </c>
      <c r="G644" s="1">
        <f t="shared" ref="G644" si="408">SUM(G645:G648)</f>
        <v>9.6927064020429192</v>
      </c>
      <c r="H644" s="1">
        <f t="shared" ref="H644" si="409">SUM(H645:H648)</f>
        <v>9.333022032413675</v>
      </c>
      <c r="I644" s="1">
        <f t="shared" ref="I644" si="410">SUM(I645:I648)</f>
        <v>9.6592223038720828</v>
      </c>
      <c r="J644" s="1">
        <f t="shared" ref="J644" si="411">SUM(J645:J648)</f>
        <v>9.3622636012258749</v>
      </c>
      <c r="K644" s="1">
        <f t="shared" ref="K644" si="412">SUM(K645:K648)</f>
        <v>8.8093895285736039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9.6793626677623443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9.6927064020429192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9.333022032413675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9.6592223038720828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9.3618512383029859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8.8089935210900201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2.8331988197769365E-4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2.8103034716763306E-4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1.2904304091151212E-4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1.1497713641705247E-4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2.2622933961948324E-4</v>
      </c>
      <c r="H649" s="1">
        <f t="shared" ref="H649" si="414">SUM(H650:H651)</f>
        <v>2.2029639668073452E-4</v>
      </c>
      <c r="I649" s="1">
        <f t="shared" ref="I649" si="415">SUM(I650:I651)</f>
        <v>1.6605748164229866E-4</v>
      </c>
      <c r="J649" s="1">
        <f t="shared" ref="J649" si="416">SUM(J650:J651)</f>
        <v>2.3223224202095869E-4</v>
      </c>
      <c r="K649" s="1">
        <f t="shared" ref="K649" si="417">SUM(K650:K651)</f>
        <v>3.157885375333149E-4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2.2622933961948324E-4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2.2029639668073452E-4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1.6605748164229866E-4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7.6859198234476974E-5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7.0140459166346779E-5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1.5537304378648173E-4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2.4564807836696814E-4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0.34965034965034975</v>
      </c>
      <c r="G653" s="4">
        <f t="shared" si="418"/>
        <v>0.34965034965035025</v>
      </c>
      <c r="H653" s="4">
        <f t="shared" si="418"/>
        <v>0.3496503496503498</v>
      </c>
      <c r="I653" s="4">
        <f t="shared" si="418"/>
        <v>0.34965034965035036</v>
      </c>
      <c r="J653" s="4">
        <f t="shared" si="418"/>
        <v>0.34965034965035008</v>
      </c>
      <c r="K653" s="4">
        <f t="shared" si="418"/>
        <v>0.34965034965035036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0.59322033898305149</v>
      </c>
      <c r="G654" s="4">
        <f t="shared" si="419"/>
        <v>0.59322033898305115</v>
      </c>
      <c r="H654" s="4">
        <f t="shared" si="419"/>
        <v>0.59322033898305149</v>
      </c>
      <c r="I654" s="4">
        <f t="shared" si="419"/>
        <v>0.59322033898305027</v>
      </c>
      <c r="J654" s="4">
        <f t="shared" si="419"/>
        <v>0.59322033898305082</v>
      </c>
      <c r="K654" s="4">
        <f t="shared" si="419"/>
        <v>0.59322033898305093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0.69999999999999973</v>
      </c>
      <c r="K656" s="4">
        <f t="shared" si="419"/>
        <v>0.70000000000000084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0.63000000000000012</v>
      </c>
      <c r="K657" s="4">
        <f t="shared" si="419"/>
        <v>0.63000000000000023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0.85925925925925872</v>
      </c>
      <c r="H658" s="4">
        <f t="shared" si="420"/>
        <v>0.8592592592592585</v>
      </c>
      <c r="I658" s="4">
        <f t="shared" si="420"/>
        <v>0.85925925925925906</v>
      </c>
      <c r="J658" s="4">
        <f t="shared" si="420"/>
        <v>0.839385938017989</v>
      </c>
      <c r="K658" s="4">
        <f t="shared" si="420"/>
        <v>0.84119195111459732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0.78134587708860415</v>
      </c>
      <c r="K659" s="4">
        <f t="shared" si="420"/>
        <v>0.77474195506982468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5.067785158308461E-3</v>
      </c>
      <c r="G660" s="3">
        <f t="shared" ref="G660:K660" si="421">SUM(G661,G665,G674)</f>
        <v>1.8336638911314262E-2</v>
      </c>
      <c r="H660" s="3">
        <f t="shared" si="421"/>
        <v>2.3134258626881975E-2</v>
      </c>
      <c r="I660" s="3">
        <f t="shared" si="421"/>
        <v>7.1665784157647808E-2</v>
      </c>
      <c r="J660" s="3">
        <f t="shared" si="421"/>
        <v>10.14330581046149</v>
      </c>
      <c r="K660" s="3">
        <f t="shared" si="421"/>
        <v>29.739069185851733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5.067785158308461E-3</v>
      </c>
      <c r="G661" s="1">
        <f>[1]Other_transformation!C$28</f>
        <v>1.8336638911314262E-2</v>
      </c>
      <c r="H661" s="1">
        <f>[1]Other_transformation!D$28</f>
        <v>2.3134258626881975E-2</v>
      </c>
      <c r="I661" s="1">
        <f>[1]Other_transformation!E$28</f>
        <v>7.1665784157647808E-2</v>
      </c>
      <c r="J661" s="1">
        <f>[1]Other_transformation!F$28</f>
        <v>10.14330581046149</v>
      </c>
      <c r="K661" s="1">
        <f>[1]Other_transformation!G$28</f>
        <v>29.737850997192137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5.067785158308461E-3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1.8336638911314262E-2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2.3134258626881975E-2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7.1663921572566985E-2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8.9961713585188168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28.523021526723131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1.8625850808166791E-6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1.1418792150396346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1.20818309824713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5.2552369030390211E-3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6.646372221876441E-3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1.0537155537614555E-3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9.437991137815102E-5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9.593356423833045E-4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1.0537155537614555E-3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9.437991137815102E-5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9.593356423833045E-4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1.6447310583349504E-4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2.4894383399247594E-5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1.3957872243424745E-4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7.3982265084795102E-3</v>
      </c>
      <c r="G677" s="3">
        <f t="shared" ref="G677:K677" si="433">SUM(G678,G682,G684,G693)</f>
        <v>2.6421669901029197E-2</v>
      </c>
      <c r="H677" s="3">
        <f t="shared" si="433"/>
        <v>3.2698598765910893E-2</v>
      </c>
      <c r="I677" s="3">
        <f t="shared" si="433"/>
        <v>9.8172307065270858E-2</v>
      </c>
      <c r="J677" s="3">
        <f t="shared" si="433"/>
        <v>13.087396080972495</v>
      </c>
      <c r="K677" s="3">
        <f t="shared" si="433"/>
        <v>36.266748143055011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7.3982265084795102E-3</v>
      </c>
      <c r="G678" s="1">
        <f t="shared" ref="G678:K678" si="434">SUM(G679:G681)</f>
        <v>2.6421669901029197E-2</v>
      </c>
      <c r="H678" s="1">
        <f t="shared" si="434"/>
        <v>3.2698598765910893E-2</v>
      </c>
      <c r="I678" s="1">
        <f t="shared" si="434"/>
        <v>9.8172307065270858E-2</v>
      </c>
      <c r="J678" s="1">
        <f t="shared" si="434"/>
        <v>13.086610815688132</v>
      </c>
      <c r="K678" s="1">
        <f t="shared" si="434"/>
        <v>36.264212988039247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7.3982265084795102E-3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2.6421669901029197E-2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3.2698598765910893E-2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9.8169755578858778E-2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11.607963043250082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34.784172593564769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2.5514864120776423E-6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1.4733925355350115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1.473394022252599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5.2552369030390211E-3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6.646372221876441E-3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7.8526528436215334E-4</v>
      </c>
      <c r="K682" s="1">
        <f t="shared" si="441"/>
        <v>7.3848580243071572E-4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7.8526528436215334E-4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7.3848580243071572E-4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1.5145256046190632E-3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1.2418409391861987E-4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1.3903415107004433E-3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1.5145256046190632E-3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1.2418409391861987E-4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1.3903415107004433E-3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2.8214360871296567E-4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4.1490638998745956E-5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2.4065296971421973E-4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0.6849999999999995</v>
      </c>
      <c r="G697" s="4">
        <f t="shared" ref="G697:K697" si="450">IFERROR(G662/G679,"-")</f>
        <v>0.69399999999999995</v>
      </c>
      <c r="H697" s="4">
        <f t="shared" si="450"/>
        <v>0.70750000000000057</v>
      </c>
      <c r="I697" s="4">
        <f t="shared" si="450"/>
        <v>0.73000000000000076</v>
      </c>
      <c r="J697" s="4">
        <f t="shared" si="450"/>
        <v>0.77500000000000024</v>
      </c>
      <c r="K697" s="4">
        <f t="shared" si="450"/>
        <v>0.82000000000000062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0.73000000000000009</v>
      </c>
      <c r="J698" s="4">
        <f t="shared" si="452"/>
        <v>0.77500000000000047</v>
      </c>
      <c r="K698" s="4">
        <f t="shared" si="452"/>
        <v>0.81999999999999917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0.75999999999999934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0.68999999999999895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0.60000000000000053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0.57999999999999996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1.176472436158204</v>
      </c>
      <c r="G704" s="1">
        <f>[1]Other_transformation!C$39</f>
        <v>4.5525121629690046</v>
      </c>
      <c r="H704" s="1">
        <f>[1]Other_transformation!D$39</f>
        <v>3.2273537589471979</v>
      </c>
      <c r="I704" s="1">
        <f>[1]Other_transformation!E$39</f>
        <v>2.5412841216356812</v>
      </c>
      <c r="J704" s="1">
        <f>[1]Other_transformation!F$39</f>
        <v>4.5211084393652792</v>
      </c>
      <c r="K704" s="1">
        <f>[1]Other_transformation!G$39</f>
        <v>4.5345840482631568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1.2890721841006629</v>
      </c>
      <c r="G705" s="1">
        <f>[1]Other_transformation!C$38</f>
        <v>4.9882314423167076</v>
      </c>
      <c r="H705" s="1">
        <f>[1]Other_transformation!D$38</f>
        <v>3.5362426105766378</v>
      </c>
      <c r="I705" s="1">
        <f>[1]Other_transformation!E$38</f>
        <v>2.7845094984075924</v>
      </c>
      <c r="J705" s="1">
        <f>[1]Other_transformation!F$38</f>
        <v>4.9538220797761454</v>
      </c>
      <c r="K705" s="1">
        <f>[1]Other_transformation!G$38</f>
        <v>4.9685874342886578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0.91265054871925921</v>
      </c>
      <c r="G706" s="14">
        <f t="shared" si="456"/>
        <v>0.9126505487192591</v>
      </c>
      <c r="H706" s="14">
        <f t="shared" si="456"/>
        <v>0.91265054871926021</v>
      </c>
      <c r="I706" s="14">
        <f t="shared" si="456"/>
        <v>0.91265054871926021</v>
      </c>
      <c r="J706" s="14">
        <f t="shared" si="456"/>
        <v>0.91265054871925888</v>
      </c>
      <c r="K706" s="14">
        <f t="shared" si="456"/>
        <v>0.91265054871925855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5.9796336052732215</v>
      </c>
      <c r="G707" s="17" cm="1">
        <f t="array" ref="G707">SUMPRODUCT(("CT_CWODPLT"=[1]OUT_SyntheticFuels!$C$4:$C$1000)*1,("Var_Fout"=[1]OUT_SyntheticFuels!$B$4:$B$1000)*1,[1]OUT_SyntheticFuels!F$4:F$1000)</f>
        <v>6.9696569520263756</v>
      </c>
      <c r="H707" s="17" cm="1">
        <f t="array" ref="H707">SUMPRODUCT(("CT_CWODPLT"=[1]OUT_SyntheticFuels!$C$4:$C$1000)*1,("Var_Fout"=[1]OUT_SyntheticFuels!$B$4:$B$1000)*1,[1]OUT_SyntheticFuels!G$4:G$1000)</f>
        <v>6.8246408267311862</v>
      </c>
      <c r="I707" s="17" cm="1">
        <f t="array" ref="I707">SUMPRODUCT(("CT_CWODPLT"=[1]OUT_SyntheticFuels!$C$4:$C$1000)*1,("Var_Fout"=[1]OUT_SyntheticFuels!$B$4:$B$1000)*1,[1]OUT_SyntheticFuels!H$4:H$1000)</f>
        <v>7.0889785942014987</v>
      </c>
      <c r="J707" s="17" cm="1">
        <f t="array" ref="J707">SUMPRODUCT(("CT_CWODPLT"=[1]OUT_SyntheticFuels!$C$4:$C$1000)*1,("Var_Fout"=[1]OUT_SyntheticFuels!$B$4:$B$1000)*1,[1]OUT_SyntheticFuels!I$4:I$1000)</f>
        <v>7.5465835472425686</v>
      </c>
      <c r="K707" s="17" cm="1">
        <f t="array" ref="K707">SUMPRODUCT(("CT_CWODPLT"=[1]OUT_SyntheticFuels!$C$4:$C$1000)*1,("Var_Fout"=[1]OUT_SyntheticFuels!$B$4:$B$1000)*1,[1]OUT_SyntheticFuels!J$4:J$1000)</f>
        <v>7.6879617401531242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5.9796336052732215</v>
      </c>
      <c r="G708" s="18">
        <f t="shared" ref="G708:K708" si="457">G707</f>
        <v>6.9696569520263756</v>
      </c>
      <c r="H708" s="18">
        <f t="shared" si="457"/>
        <v>6.8246408267311862</v>
      </c>
      <c r="I708" s="18">
        <f t="shared" si="457"/>
        <v>7.0889785942014987</v>
      </c>
      <c r="J708" s="18">
        <f t="shared" si="457"/>
        <v>7.5465835472425686</v>
      </c>
      <c r="K708" s="18">
        <f t="shared" si="457"/>
        <v>7.6879617401531242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7.1186114348490737</v>
      </c>
      <c r="G709" s="17" cm="1">
        <f t="array" ref="G709">SUMPRODUCT(("CT_CWODPLT"=[1]OUT_SyntheticFuels!$C$4:$C$1000)*1,("Var_Fin"=[1]OUT_SyntheticFuels!$B$4:$B$1000)*1,[1]OUT_SyntheticFuels!F$4:F$1000)</f>
        <v>8.2972106571742508</v>
      </c>
      <c r="H709" s="17" cm="1">
        <f t="array" ref="H709">SUMPRODUCT(("CT_CWODPLT"=[1]OUT_SyntheticFuels!$C$4:$C$1000)*1,("Var_Fin"=[1]OUT_SyntheticFuels!$B$4:$B$1000)*1,[1]OUT_SyntheticFuels!G$4:G$1000)</f>
        <v>8.1245724127752279</v>
      </c>
      <c r="I709" s="17" cm="1">
        <f t="array" ref="I709">SUMPRODUCT(("CT_CWODPLT"=[1]OUT_SyntheticFuels!$C$4:$C$1000)*1,("Var_Fin"=[1]OUT_SyntheticFuels!$B$4:$B$1000)*1,[1]OUT_SyntheticFuels!H$4:H$1000)</f>
        <v>8.4392602311922573</v>
      </c>
      <c r="J709" s="17" cm="1">
        <f t="array" ref="J709">SUMPRODUCT(("CT_CWODPLT"=[1]OUT_SyntheticFuels!$C$4:$C$1000)*1,("Var_Fin"=[1]OUT_SyntheticFuels!$B$4:$B$1000)*1,[1]OUT_SyntheticFuels!I$4:I$1000)</f>
        <v>8.9840280324316204</v>
      </c>
      <c r="K709" s="17" cm="1">
        <f t="array" ref="K709">SUMPRODUCT(("CT_CWODPLT"=[1]OUT_SyntheticFuels!$C$4:$C$1000)*1,("Var_Fin"=[1]OUT_SyntheticFuels!$B$4:$B$1000)*1,[1]OUT_SyntheticFuels!J$4:J$1000)</f>
        <v>9.1523354049441998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7.1186114348490737</v>
      </c>
      <c r="G710" s="18">
        <f t="shared" si="458"/>
        <v>8.2972106571742508</v>
      </c>
      <c r="H710" s="18">
        <f t="shared" si="458"/>
        <v>8.1245724127752279</v>
      </c>
      <c r="I710" s="18">
        <f t="shared" si="458"/>
        <v>8.4392602311922573</v>
      </c>
      <c r="J710" s="18">
        <f t="shared" si="458"/>
        <v>8.9840280324316204</v>
      </c>
      <c r="K710" s="18">
        <f t="shared" si="458"/>
        <v>9.1523354049441998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</v>
      </c>
      <c r="G711" s="14">
        <f t="shared" si="459"/>
        <v>0.84000000000000064</v>
      </c>
      <c r="H711" s="14">
        <f t="shared" si="459"/>
        <v>0.8399999999999993</v>
      </c>
      <c r="I711" s="14">
        <f t="shared" si="459"/>
        <v>0.8400000000000003</v>
      </c>
      <c r="J711" s="14">
        <f t="shared" si="459"/>
        <v>0.84000000000000086</v>
      </c>
      <c r="K711" s="14">
        <f t="shared" si="459"/>
        <v>0.83999999999999964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3.7694495173743592</v>
      </c>
      <c r="K712" s="17">
        <f t="shared" si="460"/>
        <v>9.6204256462404398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2.6235071232932585E-4</v>
      </c>
      <c r="K713" s="18">
        <f t="shared" si="461"/>
        <v>1.6293949710774515E-4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2.6235071232932585E-4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1.6293949710774515E-4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3.76918716666203</v>
      </c>
      <c r="K715" s="18">
        <f t="shared" si="463"/>
        <v>9.6202627067433326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2.9182393410915957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8.8107460540450404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0.31629684563797733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0.80951665269829176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0.53465097993245703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6.4054494458169406</v>
      </c>
      <c r="K719" s="17">
        <f t="shared" si="465"/>
        <v>16.347605653309259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6.4054494458169406</v>
      </c>
      <c r="K720" s="18">
        <f t="shared" si="467"/>
        <v>16.347605653309259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3.4071521081730709E-4</v>
      </c>
      <c r="K721" s="18">
        <f t="shared" si="469"/>
        <v>2.1160973650356511E-4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3.4071521081730709E-4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2.1160973650356511E-4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6.4051087306061234</v>
      </c>
      <c r="K723" s="18">
        <f t="shared" si="470"/>
        <v>16.347394043572756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5.0314445365569975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15.190941682575193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0.45185263662568248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1.1564523609975612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0.92181155742344334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0.76999999999999824</v>
      </c>
      <c r="K728" s="14">
        <f t="shared" si="472"/>
        <v>0.77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0.58000030009046633</v>
      </c>
      <c r="K729" s="16">
        <f t="shared" si="474"/>
        <v>0.57999999197886642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0.69999999999999907</v>
      </c>
      <c r="K730" s="16">
        <f t="shared" si="475"/>
        <v>0.69999999999999907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0.5800003000904661</v>
      </c>
      <c r="K731" s="16" t="str">
        <f t="shared" si="476"/>
        <v>-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0.27645423336774294</v>
      </c>
      <c r="K732" s="17">
        <f t="shared" ref="K732" si="481">K733</f>
        <v>0.70557921344977403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0.27645423336774294</v>
      </c>
      <c r="K733" s="18">
        <f t="shared" ref="K733" si="486">SUM(K737,K739)</f>
        <v>0.70557921344977403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0.21754054379850038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0.55744691648090161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5.8913341696101934E-2</v>
      </c>
      <c r="K735" s="18">
        <f>K733-K734-K736</f>
        <v>0.14813136276028135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3.4787314062797044E-7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9.3420859105559302E-7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1.4796580175373979E-5</v>
      </c>
      <c r="K737" s="18">
        <f t="shared" ref="K737" si="492">K738</f>
        <v>9.1897876368768334E-6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1.4796580175373979E-5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9.1897876368768334E-6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0.27643943678756755</v>
      </c>
      <c r="K739" s="18">
        <f t="shared" ref="K739" si="499">SUM(K740:K742)</f>
        <v>0.70557002366213717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0.2139068330271845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0.64582769469300316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2.3342707208082739E-2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5.9742328969133972E-2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3.9189896552300318E-2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1.1643359765184722E-5</v>
      </c>
      <c r="K743" s="18">
        <f t="shared" si="500"/>
        <v>7.2604445874254274E-6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1.1643359765184722E-5</v>
      </c>
      <c r="K744" s="18">
        <f t="shared" si="501"/>
        <v>7.2604445874254274E-6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0.21752890043873518</v>
      </c>
      <c r="K745" s="18">
        <f t="shared" si="504"/>
        <v>0.55743965603631418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0.16832228688301329</v>
      </c>
      <c r="K746" s="18">
        <f t="shared" si="505"/>
        <v>0.51023988536222808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1.8368267173614568E-2</v>
      </c>
      <c r="K747" s="18">
        <f t="shared" si="506"/>
        <v>4.7199770674086088E-2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3.0838346382107314E-2</v>
      </c>
      <c r="K748" s="18">
        <f t="shared" si="507"/>
        <v>0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3.1532017910755138E-6</v>
      </c>
      <c r="K749" s="18">
        <f t="shared" si="508"/>
        <v>1.9293308818897814E-6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3.1532017910755138E-6</v>
      </c>
      <c r="K750" s="18">
        <f t="shared" si="509"/>
        <v>1.9293308818897814E-6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5.8910188494310858E-2</v>
      </c>
      <c r="K751" s="18">
        <f t="shared" si="512"/>
        <v>0.14812943342939947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4.5584276976863097E-2</v>
      </c>
      <c r="K752" s="18">
        <f t="shared" si="513"/>
        <v>0.13558695423503356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4.9744106614295746E-3</v>
      </c>
      <c r="K753" s="18">
        <f t="shared" si="514"/>
        <v>1.2542479194365904E-2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8.351500856018183E-3</v>
      </c>
      <c r="K754" s="18">
        <f t="shared" si="515"/>
        <v>0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1.8619113744277028E-11</v>
      </c>
      <c r="K755" s="18">
        <f t="shared" si="516"/>
        <v>1.2167561624117972E-11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1.8619113744277028E-11</v>
      </c>
      <c r="K756" s="18">
        <f t="shared" si="517"/>
        <v>1.2167561624117972E-11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3.4785452151422615E-7</v>
      </c>
      <c r="K757" s="18">
        <f t="shared" si="520"/>
        <v>9.341964234939689E-7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2.6916730809459214E-7</v>
      </c>
      <c r="K758" s="18">
        <f t="shared" si="521"/>
        <v>8.5509574151702265E-7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2.9373038597796325E-8</v>
      </c>
      <c r="K759" s="18">
        <f t="shared" si="522"/>
        <v>7.9100681976946158E-8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4.9314174821837664E-8</v>
      </c>
      <c r="K760" s="18">
        <f t="shared" si="523"/>
        <v>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142.21736348789497</v>
      </c>
      <c r="G761" s="17">
        <f t="shared" si="526"/>
        <v>140.22025959462209</v>
      </c>
      <c r="H761" s="17">
        <f t="shared" si="526"/>
        <v>140.9448123532076</v>
      </c>
      <c r="I761" s="17">
        <f t="shared" si="526"/>
        <v>144.38418889139359</v>
      </c>
      <c r="J761" s="17">
        <f t="shared" si="526"/>
        <v>147.00842147411686</v>
      </c>
      <c r="K761" s="17">
        <f t="shared" si="526"/>
        <v>152.2365619588536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60.070003703805853</v>
      </c>
      <c r="G762" s="18">
        <f>[1]Industry!C$11</f>
        <v>62.339946656190151</v>
      </c>
      <c r="H762" s="18">
        <f>[1]Industry!D$11</f>
        <v>63.778560296141769</v>
      </c>
      <c r="I762" s="18">
        <f>[1]Industry!E$11</f>
        <v>65.99753111593418</v>
      </c>
      <c r="J762" s="18">
        <f>[1]Industry!F$11</f>
        <v>68.862246507062139</v>
      </c>
      <c r="K762" s="18">
        <f>[1]Industry!G$11</f>
        <v>76.177682551541238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11.646937245247294</v>
      </c>
      <c r="G763" s="1">
        <f t="shared" si="528"/>
        <v>12.258979536973229</v>
      </c>
      <c r="H763" s="1">
        <f t="shared" si="528"/>
        <v>12.445363145589674</v>
      </c>
      <c r="I763" s="1">
        <f t="shared" si="528"/>
        <v>12.668740637287328</v>
      </c>
      <c r="J763" s="1">
        <f t="shared" si="528"/>
        <v>13.133176283080104</v>
      </c>
      <c r="K763" s="1">
        <f>K762-K764-K765</f>
        <v>15.152922246309217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0.35966880638755255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0.45106354450162622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0.76302152577520843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1.2052647973870483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1.1615601767603916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1.7865161432749692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48.063397652171005</v>
      </c>
      <c r="G765" s="1">
        <f>[1]Industry!C$11-[1]Industry!C$33</f>
        <v>49.629903574715293</v>
      </c>
      <c r="H765" s="1">
        <f>[1]Industry!D$11-[1]Industry!D$33</f>
        <v>50.570175624776887</v>
      </c>
      <c r="I765" s="1">
        <f>[1]Industry!E$11-[1]Industry!E$33</f>
        <v>52.123525681259807</v>
      </c>
      <c r="J765" s="1">
        <f>[1]Industry!F$11-[1]Industry!F$33</f>
        <v>54.567510047221646</v>
      </c>
      <c r="K765" s="1">
        <f>[1]Industry!G$11-[1]Industry!G$33</f>
        <v>59.238244161957056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11.627804938461013</v>
      </c>
      <c r="G766" s="1">
        <f t="shared" ref="G766:K766" si="529">SUM(G769,G774)</f>
        <v>7.9325882199723345</v>
      </c>
      <c r="H766" s="1">
        <f t="shared" si="529"/>
        <v>7.9134710259084473</v>
      </c>
      <c r="I766" s="1">
        <f t="shared" si="529"/>
        <v>6.490092570709173</v>
      </c>
      <c r="J766" s="1">
        <f t="shared" si="529"/>
        <v>3.3931747285795875</v>
      </c>
      <c r="K766" s="1">
        <f t="shared" si="529"/>
        <v>0.26748764427394311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8.8978022968739925</v>
      </c>
      <c r="G767" s="1">
        <f t="shared" ref="G767:K767" si="530">SUM(G771,G775)</f>
        <v>7.9323419341899122</v>
      </c>
      <c r="H767" s="1">
        <f t="shared" si="530"/>
        <v>7.9127656441876715</v>
      </c>
      <c r="I767" s="1">
        <f t="shared" si="530"/>
        <v>6.4897468980418855</v>
      </c>
      <c r="J767" s="1">
        <f t="shared" si="530"/>
        <v>3.3925743292876085</v>
      </c>
      <c r="K767" s="1">
        <f t="shared" si="530"/>
        <v>0.26748764427394311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2.7300026415870202</v>
      </c>
      <c r="G768" s="1">
        <f t="shared" ref="G768:K768" si="531">G773</f>
        <v>2.462857824227227E-4</v>
      </c>
      <c r="H768" s="1">
        <f t="shared" si="531"/>
        <v>7.0538172077560602E-4</v>
      </c>
      <c r="I768" s="1">
        <f t="shared" si="531"/>
        <v>3.4567266728710035E-4</v>
      </c>
      <c r="J768" s="1">
        <f t="shared" si="531"/>
        <v>6.0039929197883862E-4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11.627804938461013</v>
      </c>
      <c r="G769" s="1">
        <f t="shared" ref="G769:K769" si="532">SUM(G770,G772)</f>
        <v>7.9325882199723345</v>
      </c>
      <c r="H769" s="1">
        <f t="shared" si="532"/>
        <v>7.9133305614542815</v>
      </c>
      <c r="I769" s="1">
        <f t="shared" si="532"/>
        <v>6.3667372397096536</v>
      </c>
      <c r="J769" s="1">
        <f t="shared" si="532"/>
        <v>3.1260080396517638</v>
      </c>
      <c r="K769" s="1">
        <f t="shared" si="532"/>
        <v>0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8.8978022968739925</v>
      </c>
      <c r="G770" s="1">
        <f>[1]Industry!C$34</f>
        <v>7.9323419341899122</v>
      </c>
      <c r="H770" s="1">
        <f>[1]Industry!D$34</f>
        <v>7.9126251797335057</v>
      </c>
      <c r="I770" s="1">
        <f>[1]Industry!E$34</f>
        <v>6.3663915670423661</v>
      </c>
      <c r="J770" s="1">
        <f>[1]Industry!F$34</f>
        <v>3.1254076403597848</v>
      </c>
      <c r="K770" s="1">
        <f>[1]Industry!G$34</f>
        <v>0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8.8978022968739925</v>
      </c>
      <c r="G771" s="1">
        <f t="shared" ref="G771:K771" si="533">G770</f>
        <v>7.9323419341899122</v>
      </c>
      <c r="H771" s="1">
        <f t="shared" si="533"/>
        <v>7.9126251797335057</v>
      </c>
      <c r="I771" s="1">
        <f t="shared" si="533"/>
        <v>6.3663915670423661</v>
      </c>
      <c r="J771" s="1">
        <f t="shared" si="533"/>
        <v>3.1254076403597848</v>
      </c>
      <c r="K771" s="1">
        <f t="shared" si="533"/>
        <v>0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2.7300026415870202</v>
      </c>
      <c r="G772" s="1">
        <f>[1]Industry!C$35</f>
        <v>2.462857824227227E-4</v>
      </c>
      <c r="H772" s="1">
        <f>[1]Industry!D$35</f>
        <v>7.0538172077560602E-4</v>
      </c>
      <c r="I772" s="1">
        <f>[1]Industry!E$35</f>
        <v>3.4567266728710035E-4</v>
      </c>
      <c r="J772" s="1">
        <f>[1]Industry!F$35</f>
        <v>6.0039929197883862E-4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2.7300026415870202</v>
      </c>
      <c r="G773" s="1">
        <f t="shared" ref="G773:K773" si="534">G772</f>
        <v>2.462857824227227E-4</v>
      </c>
      <c r="H773" s="1">
        <f t="shared" si="534"/>
        <v>7.0538172077560602E-4</v>
      </c>
      <c r="I773" s="1">
        <f t="shared" si="534"/>
        <v>3.4567266728710035E-4</v>
      </c>
      <c r="J773" s="1">
        <f t="shared" si="534"/>
        <v>6.0039929197883862E-4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1.4046445416608753E-4</v>
      </c>
      <c r="I774" s="1">
        <f>[1]Industry!E$36</f>
        <v>0.12335533099951922</v>
      </c>
      <c r="J774" s="1">
        <f>[1]Industry!F$36</f>
        <v>0.2671666889278238</v>
      </c>
      <c r="K774" s="1">
        <f>[1]Industry!G$36</f>
        <v>0.26748764427394311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1.4046445416608753E-4</v>
      </c>
      <c r="I775" s="1">
        <f t="shared" si="535"/>
        <v>0.12335533099951922</v>
      </c>
      <c r="J775" s="1">
        <f t="shared" si="535"/>
        <v>0.2671666889278238</v>
      </c>
      <c r="K775" s="1">
        <f t="shared" si="535"/>
        <v>0.26748764427394311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35.98908844300805</v>
      </c>
      <c r="G776" s="1">
        <f>SUM([1]Industry!C$37:C$39)</f>
        <v>32.381697195304916</v>
      </c>
      <c r="H776" s="1">
        <f>SUM([1]Industry!D$37:D$39)</f>
        <v>38.067285281052477</v>
      </c>
      <c r="I776" s="1">
        <f>SUM([1]Industry!E$37:E$39)</f>
        <v>32.525433525002086</v>
      </c>
      <c r="J776" s="1">
        <f>SUM([1]Industry!F$37:F$39)</f>
        <v>24.198050457862905</v>
      </c>
      <c r="K776" s="1">
        <f>SUM([1]Industry!G$37:G$39)</f>
        <v>13.951968610852539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35.548781910345781</v>
      </c>
      <c r="G777" s="1">
        <f>SUM([1]Industry!C$37:C$38)-G778</f>
        <v>31.827736548552796</v>
      </c>
      <c r="H777" s="1">
        <f>SUM([1]Industry!D$37:D$38)-H778</f>
        <v>34.90609217063249</v>
      </c>
      <c r="I777" s="1">
        <f>SUM([1]Industry!E$37:E$38)-I778</f>
        <v>24.692024599636245</v>
      </c>
      <c r="J777" s="1">
        <f>SUM([1]Industry!F$37:F$38)-J778</f>
        <v>16.364629227748051</v>
      </c>
      <c r="K777" s="1">
        <f>SUM([1]Industry!G$37:G$38)-K778</f>
        <v>6.1185411064002446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3.5803050717641339E-3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1.8934211370191332E-3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0.44030653266226949</v>
      </c>
      <c r="G779" s="1">
        <f t="shared" si="540"/>
        <v>0.55396064675212031</v>
      </c>
      <c r="H779" s="1">
        <f t="shared" si="540"/>
        <v>3.1611931104199869</v>
      </c>
      <c r="I779" s="1">
        <f t="shared" si="540"/>
        <v>7.8334089253658412</v>
      </c>
      <c r="J779" s="1">
        <f t="shared" si="540"/>
        <v>7.8334212301148547</v>
      </c>
      <c r="K779" s="1">
        <f t="shared" si="540"/>
        <v>7.8334275044522945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35.240903216425025</v>
      </c>
      <c r="G780" s="1">
        <f>[1]Industry!C$37</f>
        <v>31.829563721576683</v>
      </c>
      <c r="H780" s="1">
        <f>[1]Industry!D$37</f>
        <v>32.384198379114451</v>
      </c>
      <c r="I780" s="1">
        <f>[1]Industry!E$37</f>
        <v>22.171124332720016</v>
      </c>
      <c r="J780" s="1">
        <f>[1]Industry!F$37</f>
        <v>12.038185133564706</v>
      </c>
      <c r="K780" s="1">
        <f>[1]Industry!G$37</f>
        <v>1.8199919405868767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35.237354276870605</v>
      </c>
      <c r="G781" s="1">
        <f>[1]Industry!C$37*G777/SUM(G777:G778)</f>
        <v>31.827670304380508</v>
      </c>
      <c r="H781" s="1">
        <f>[1]Industry!D$37*H777/SUM(H777:H778)</f>
        <v>32.384198379114451</v>
      </c>
      <c r="I781" s="1">
        <f>[1]Industry!E$37*I777/SUM(I777:I778)</f>
        <v>22.171124332720016</v>
      </c>
      <c r="J781" s="1">
        <f>[1]Industry!F$37*J777/SUM(J777:J778)</f>
        <v>12.038185133564706</v>
      </c>
      <c r="K781" s="1">
        <f>[1]Industry!G$37*K777/SUM(K777:K778)</f>
        <v>1.819991940586877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3.5489395544203717E-3</v>
      </c>
      <c r="G782" s="1">
        <f t="shared" ref="G782:K782" si="545">G780-G781</f>
        <v>1.8934171961753066E-3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0.74818522658302677</v>
      </c>
      <c r="G783" s="1">
        <f t="shared" ref="G783:K783" si="546">SUM(G784:G786)</f>
        <v>0.55213347372823718</v>
      </c>
      <c r="H783" s="1">
        <f t="shared" si="546"/>
        <v>5.6830869019380206</v>
      </c>
      <c r="I783" s="1">
        <f t="shared" si="546"/>
        <v>10.354309192282072</v>
      </c>
      <c r="J783" s="1">
        <f t="shared" si="546"/>
        <v>12.159865324298199</v>
      </c>
      <c r="K783" s="1">
        <f t="shared" si="546"/>
        <v>12.131976670265662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0.31142763347517333</v>
      </c>
      <c r="G784" s="1">
        <f>[1]Industry!C$38*G777/SUM(G777:G778)</f>
        <v>6.6244172290040048E-5</v>
      </c>
      <c r="H784" s="1">
        <f>[1]Industry!D$38*H777/SUM(H777:H778)</f>
        <v>2.5218937915180359</v>
      </c>
      <c r="I784" s="1">
        <f>[1]Industry!E$38*I777/SUM(I777:I778)</f>
        <v>2.5209002669162301</v>
      </c>
      <c r="J784" s="1">
        <f>[1]Industry!F$38*J777/SUM(J777:J778)</f>
        <v>4.3264440941833451</v>
      </c>
      <c r="K784" s="1">
        <f>[1]Industry!G$38*K777/SUM(K777:K778)</f>
        <v>4.2985491658133679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3.1365517345449678E-5</v>
      </c>
      <c r="G785" s="1">
        <f>[1]Industry!C$38-G784</f>
        <v>3.9408431016483029E-9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0.436726227590508</v>
      </c>
      <c r="G786" s="1">
        <f>[1]Industry!C$39</f>
        <v>0.55206722561510402</v>
      </c>
      <c r="H786" s="1">
        <f>[1]Industry!D$39</f>
        <v>3.1611931104199846</v>
      </c>
      <c r="I786" s="1">
        <f>[1]Industry!E$39</f>
        <v>7.8334089253658412</v>
      </c>
      <c r="J786" s="1">
        <f>[1]Industry!F$39</f>
        <v>7.8334212301148547</v>
      </c>
      <c r="K786" s="1">
        <f>[1]Industry!G$39</f>
        <v>7.8334275044522945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3.5600026864301739</v>
      </c>
      <c r="G787" s="1">
        <f>[1]Industry!C$18</f>
        <v>3.4647190982777563</v>
      </c>
      <c r="H787" s="1">
        <f>[1]Industry!D$18</f>
        <v>5.5123750406257188E-3</v>
      </c>
      <c r="I787" s="1">
        <f>[1]Industry!E$18</f>
        <v>2.9558120138873105E-4</v>
      </c>
      <c r="J787" s="1">
        <f>[1]Industry!F$18</f>
        <v>4.5937929974507554E-4</v>
      </c>
      <c r="K787" s="1">
        <f>[1]Industry!G$18</f>
        <v>1.3375864024611002E-4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3.5600026864301739</v>
      </c>
      <c r="G788" s="1">
        <f t="shared" ref="G788:K788" si="549">G787</f>
        <v>3.4647190982777563</v>
      </c>
      <c r="H788" s="1">
        <f t="shared" si="549"/>
        <v>5.5123750406257188E-3</v>
      </c>
      <c r="I788" s="1">
        <f t="shared" si="549"/>
        <v>2.9558120138873105E-4</v>
      </c>
      <c r="J788" s="1">
        <f t="shared" si="549"/>
        <v>4.5937929974507554E-4</v>
      </c>
      <c r="K788" s="1">
        <f t="shared" si="549"/>
        <v>1.3375864024611002E-4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12.728642254223432</v>
      </c>
      <c r="G789" s="1">
        <f>[1]Industry!C$19</f>
        <v>13.638428542916529</v>
      </c>
      <c r="H789" s="1">
        <f>[1]Industry!D$19</f>
        <v>13.373259512009454</v>
      </c>
      <c r="I789" s="1">
        <f>[1]Industry!E$19</f>
        <v>17.626523673894923</v>
      </c>
      <c r="J789" s="1">
        <f>[1]Industry!F$19</f>
        <v>20.411789532680864</v>
      </c>
      <c r="K789" s="1">
        <f>[1]Industry!G$19</f>
        <v>28.315430610891426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4.2920854587598622</v>
      </c>
      <c r="G790" s="1">
        <f t="shared" ref="G790:K790" si="552">SUM(G791:G799)</f>
        <v>5.8493820020692118</v>
      </c>
      <c r="H790" s="1">
        <f t="shared" si="552"/>
        <v>5.9997533393932176</v>
      </c>
      <c r="I790" s="1">
        <f t="shared" si="552"/>
        <v>9.1900987029633008</v>
      </c>
      <c r="J790" s="1">
        <f t="shared" si="552"/>
        <v>10.059762068543117</v>
      </c>
      <c r="K790" s="1">
        <f t="shared" si="552"/>
        <v>14.650299252612479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0.9293651587225995</v>
      </c>
      <c r="G791" s="1">
        <f t="shared" ref="G791:K791" si="555">G233</f>
        <v>2.0717715004893749</v>
      </c>
      <c r="H791" s="1">
        <f t="shared" si="555"/>
        <v>3.4635771800093862E-2</v>
      </c>
      <c r="I791" s="1">
        <f t="shared" si="555"/>
        <v>1.3176784525081287</v>
      </c>
      <c r="J791" s="1">
        <f t="shared" si="555"/>
        <v>2.95551063966E-2</v>
      </c>
      <c r="K791" s="1">
        <f t="shared" si="555"/>
        <v>2.0763178996098391E-3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0.76827160239128822</v>
      </c>
      <c r="G792" s="1">
        <f t="shared" ref="G792:K792" si="556">G239</f>
        <v>0.10213756181594316</v>
      </c>
      <c r="H792" s="1">
        <f t="shared" si="556"/>
        <v>5.7668826914727543E-2</v>
      </c>
      <c r="I792" s="1">
        <f t="shared" si="556"/>
        <v>4.3216171469054411E-2</v>
      </c>
      <c r="J792" s="1">
        <f t="shared" si="556"/>
        <v>0.1988858351161662</v>
      </c>
      <c r="K792" s="1">
        <f t="shared" si="556"/>
        <v>7.097306859289354E-2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6.8057044400970615E-2</v>
      </c>
      <c r="K793" s="1">
        <f t="shared" si="557"/>
        <v>4.1045437857403076E-2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1.5906915467515744E-4</v>
      </c>
      <c r="J794" s="1">
        <f t="shared" si="558"/>
        <v>1.2615724050554983E-3</v>
      </c>
      <c r="K794" s="1">
        <f t="shared" si="558"/>
        <v>1.5878247411386996E-4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1.9348095842641755</v>
      </c>
      <c r="G795" s="1">
        <f t="shared" ref="G795:K795" si="559">G272</f>
        <v>1.8587907648672688</v>
      </c>
      <c r="H795" s="1">
        <f t="shared" si="559"/>
        <v>2.5503114139672767</v>
      </c>
      <c r="I795" s="1">
        <f t="shared" si="559"/>
        <v>2.2433527023706317</v>
      </c>
      <c r="J795" s="1">
        <f t="shared" si="559"/>
        <v>0.2650518532342514</v>
      </c>
      <c r="K795" s="1">
        <f t="shared" si="559"/>
        <v>1.0668696391213928E-4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1.2545186829925044</v>
      </c>
      <c r="K796" s="1">
        <f t="shared" si="560"/>
        <v>2.0113555179988087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0.65963911338179915</v>
      </c>
      <c r="G797" s="1">
        <f t="shared" ref="G797:K797" si="561">G281</f>
        <v>1.8166821748966253</v>
      </c>
      <c r="H797" s="1">
        <f t="shared" si="561"/>
        <v>3.3571373267111193</v>
      </c>
      <c r="I797" s="1">
        <f t="shared" si="561"/>
        <v>5.585359203975484</v>
      </c>
      <c r="J797" s="1">
        <f t="shared" si="561"/>
        <v>7.2480955532341751</v>
      </c>
      <c r="K797" s="1">
        <f t="shared" si="561"/>
        <v>5.1631668140394993E-4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0.87220431115682773</v>
      </c>
      <c r="K798" s="1">
        <f t="shared" si="562"/>
        <v>12.449729143771851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3.3310348532607714E-4</v>
      </c>
      <c r="J799" s="1">
        <f t="shared" si="563"/>
        <v>0.12213210960656679</v>
      </c>
      <c r="K799" s="1">
        <f t="shared" si="563"/>
        <v>7.4337980372482126E-2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7.1200017865154441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7.6289076134071383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7.3111261478062266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8.3957409721892606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10.367919273007606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12.817781449544224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9.001897281216948</v>
      </c>
      <c r="G801" s="1">
        <f t="shared" ref="G801:K801" si="564">G802</f>
        <v>10.609942374545128</v>
      </c>
      <c r="H801" s="1">
        <f t="shared" si="564"/>
        <v>9.7346466345211891</v>
      </c>
      <c r="I801" s="1">
        <f t="shared" si="564"/>
        <v>12.718344004678112</v>
      </c>
      <c r="J801" s="1">
        <f t="shared" si="564"/>
        <v>12.156922907368044</v>
      </c>
      <c r="K801" s="1">
        <f t="shared" si="564"/>
        <v>10.486786847093249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9.001897281216948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10.609942374545128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9.7346466345211891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12.718344004678112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12.156922907368044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10.486786847093249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0.62578958119881667</v>
      </c>
      <c r="G803" s="1">
        <f t="shared" ref="G803:K803" si="566">G804</f>
        <v>0.73757494291065839</v>
      </c>
      <c r="H803" s="1">
        <f t="shared" si="566"/>
        <v>0.73633281044449073</v>
      </c>
      <c r="I803" s="1">
        <f t="shared" si="566"/>
        <v>0.73427102348382955</v>
      </c>
      <c r="J803" s="1">
        <f t="shared" si="566"/>
        <v>0.7301918574680637</v>
      </c>
      <c r="K803" s="1">
        <f t="shared" si="566"/>
        <v>0.7261785249809245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0.62578958119881667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0.73757494291065839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0.73633281044449073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0.73427102348382955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0.7301918574680637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0.7261785249809245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7.7980433833926739</v>
      </c>
      <c r="G805" s="1">
        <f>[1]Industry!C$21</f>
        <v>8.0801430201991824</v>
      </c>
      <c r="H805" s="1">
        <f>[1]Industry!D$21</f>
        <v>5.6082631206741373</v>
      </c>
      <c r="I805" s="1">
        <f>[1]Industry!E$21</f>
        <v>5.5456301883880696</v>
      </c>
      <c r="J805" s="1">
        <f>[1]Industry!F$21</f>
        <v>5.4553161881924641</v>
      </c>
      <c r="K805" s="1">
        <f>[1]Industry!G$21</f>
        <v>3.5990748981168857E-4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7.7980433833926739</v>
      </c>
      <c r="G806" s="1">
        <f t="shared" ref="G806:K806" si="568">G805</f>
        <v>8.0801430201991824</v>
      </c>
      <c r="H806" s="1">
        <f t="shared" si="568"/>
        <v>5.6082631206741373</v>
      </c>
      <c r="I806" s="1">
        <f t="shared" si="568"/>
        <v>5.5456301883880696</v>
      </c>
      <c r="J806" s="1">
        <f t="shared" si="568"/>
        <v>5.4553161881924641</v>
      </c>
      <c r="K806" s="1">
        <f t="shared" si="568"/>
        <v>3.5990748981168857E-4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7.7980433833926739</v>
      </c>
      <c r="G808" s="1">
        <f t="shared" ref="G808:K808" si="569">G806</f>
        <v>8.0801430201991824</v>
      </c>
      <c r="H808" s="1">
        <f t="shared" si="569"/>
        <v>5.6082631206741373</v>
      </c>
      <c r="I808" s="1">
        <f t="shared" si="569"/>
        <v>5.5456301883880696</v>
      </c>
      <c r="J808" s="1">
        <f t="shared" si="569"/>
        <v>5.4553161881924641</v>
      </c>
      <c r="K808" s="1">
        <f t="shared" si="569"/>
        <v>3.5990748981168857E-4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8.5495232431613111E-2</v>
      </c>
      <c r="I809" s="1">
        <f>[1]Industry!E$22</f>
        <v>8.549613278493412E-2</v>
      </c>
      <c r="J809" s="1">
        <f>[1]Industry!F$22</f>
        <v>8.5496476450450082E-2</v>
      </c>
      <c r="K809" s="1">
        <f>[1]Industry!G$22</f>
        <v>8.5496662121681888E-2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8.5495232431613111E-2</v>
      </c>
      <c r="I810" s="1">
        <f t="shared" si="572"/>
        <v>8.549613278493412E-2</v>
      </c>
      <c r="J810" s="1">
        <f t="shared" si="572"/>
        <v>8.5496476450450082E-2</v>
      </c>
      <c r="K810" s="1">
        <f t="shared" si="572"/>
        <v>8.5496662121681888E-2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4.9048934421475759E-3</v>
      </c>
      <c r="I811" s="1">
        <f>[1]Industry!E$23</f>
        <v>2.1465546476431155E-3</v>
      </c>
      <c r="J811" s="1">
        <f>[1]Industry!F$23</f>
        <v>9.0087762298429919</v>
      </c>
      <c r="K811" s="1">
        <f>[1]Industry!G$23</f>
        <v>17.847226877703651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4.9048934421475759E-3</v>
      </c>
      <c r="I812" s="1">
        <f t="shared" si="575"/>
        <v>2.1465546476431155E-3</v>
      </c>
      <c r="J812" s="1">
        <f t="shared" si="575"/>
        <v>9.0087762298429919</v>
      </c>
      <c r="K812" s="1">
        <f t="shared" si="575"/>
        <v>17.847226877703651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0.7484636582664872</v>
      </c>
      <c r="G813" s="1">
        <f>[1]Industry!C$24</f>
        <v>0.94973119764017522</v>
      </c>
      <c r="H813" s="1">
        <f>[1]Industry!D$24</f>
        <v>1.6370811715412534</v>
      </c>
      <c r="I813" s="1">
        <f>[1]Industry!E$24</f>
        <v>2.6584245206692616</v>
      </c>
      <c r="J813" s="1">
        <f>[1]Industry!F$24</f>
        <v>2.7059972093096127</v>
      </c>
      <c r="K813" s="1">
        <f>[1]Industry!G$24</f>
        <v>4.3778099632648839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0.7484636582664872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0.94973119764017522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1.6346770358156943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2.6561223745779543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2.7024314693474993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4.3757847528865756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2.4041357255590867E-3</v>
      </c>
      <c r="I815" s="1">
        <f t="shared" si="580"/>
        <v>2.3021460913073E-3</v>
      </c>
      <c r="J815" s="1">
        <f t="shared" si="580"/>
        <v>3.5657399621134012E-3</v>
      </c>
      <c r="K815" s="1">
        <f t="shared" si="580"/>
        <v>2.0252103783082731E-3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72.708194313500314</v>
      </c>
      <c r="G816" s="17">
        <f>[1]Industry!C$71</f>
        <v>74.034585599602153</v>
      </c>
      <c r="H816" s="17">
        <f>[1]Industry!D$71</f>
        <v>75.252380396211734</v>
      </c>
      <c r="I816" s="17">
        <f>[1]Industry!E$71</f>
        <v>76.741684899932736</v>
      </c>
      <c r="J816" s="17">
        <f>[1]Industry!F$71</f>
        <v>79.684197096349749</v>
      </c>
      <c r="K816" s="17">
        <f>[1]Industry!G$71</f>
        <v>83.495831300084035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58.985419145078659</v>
      </c>
      <c r="G817" s="18">
        <f t="shared" ref="G817:K817" si="581">SUM(G818:G820)</f>
        <v>61.365782599498793</v>
      </c>
      <c r="H817" s="18">
        <f t="shared" si="581"/>
        <v>63.468434891042826</v>
      </c>
      <c r="I817" s="18">
        <f t="shared" si="581"/>
        <v>66.688140326630815</v>
      </c>
      <c r="J817" s="18">
        <f t="shared" si="581"/>
        <v>69.556432816442879</v>
      </c>
      <c r="K817" s="18">
        <f t="shared" si="581"/>
        <v>76.085312333141246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9.8138890282536195</v>
      </c>
      <c r="G818" s="1">
        <f>[1]Industry!C$55</f>
        <v>10.335084282641706</v>
      </c>
      <c r="H818" s="1">
        <f>[1]Industry!D$55</f>
        <v>10.500560704675028</v>
      </c>
      <c r="I818" s="1">
        <f>[1]Industry!E$55</f>
        <v>10.703186896220583</v>
      </c>
      <c r="J818" s="1">
        <f>[1]Industry!F$55</f>
        <v>11.124913830170305</v>
      </c>
      <c r="K818" s="1">
        <f>[1]Industry!G$55</f>
        <v>12.869671820146968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1.1081324646540398</v>
      </c>
      <c r="G819" s="1">
        <f>[1]Industry!C$56</f>
        <v>1.4007947421418014</v>
      </c>
      <c r="H819" s="1">
        <f>[1]Industry!D$56</f>
        <v>2.3976985615909028</v>
      </c>
      <c r="I819" s="1">
        <f>[1]Industry!E$56</f>
        <v>3.8613871719650028</v>
      </c>
      <c r="J819" s="1">
        <f>[1]Industry!F$56</f>
        <v>3.8639916461078907</v>
      </c>
      <c r="K819" s="1">
        <f>[1]Industry!G$56</f>
        <v>6.1623008961615451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49.629903574715286</v>
      </c>
      <c r="H820" s="1">
        <f>[1]Industry!D$3-([1]Industry!D$6-[1]Industry!D$70)</f>
        <v>50.570175624776894</v>
      </c>
      <c r="I820" s="1">
        <f>[1]Industry!E$3-([1]Industry!E$6-[1]Industry!E$70)</f>
        <v>52.123566258445237</v>
      </c>
      <c r="J820" s="1">
        <f>[1]Industry!F$3-([1]Industry!F$6-[1]Industry!F$70)</f>
        <v>54.567527340164681</v>
      </c>
      <c r="K820" s="1">
        <f>[1]Industry!G$3-([1]Industry!G$6-[1]Industry!G$70)</f>
        <v>57.053339616832737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8.7635273820529918</v>
      </c>
      <c r="G821" s="1">
        <f t="shared" ref="G821:K821" si="583">SUM(G822:G823)</f>
        <v>6.1772396442842581</v>
      </c>
      <c r="H821" s="1">
        <f t="shared" si="583"/>
        <v>6.1772385038375939</v>
      </c>
      <c r="I821" s="1">
        <f t="shared" si="583"/>
        <v>5.0865837407834267</v>
      </c>
      <c r="J821" s="1">
        <f t="shared" si="583"/>
        <v>2.6806917976606708</v>
      </c>
      <c r="K821" s="1">
        <f t="shared" si="583"/>
        <v>0.21300801669952332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6.9177043460099661</v>
      </c>
      <c r="G822" s="1">
        <f>[1]Industry!C$57</f>
        <v>6.1770724039237042</v>
      </c>
      <c r="H822" s="1">
        <f>[1]Industry!D$57</f>
        <v>6.1767564195178011</v>
      </c>
      <c r="I822" s="1">
        <f>[1]Industry!E$57</f>
        <v>5.0863449673884977</v>
      </c>
      <c r="J822" s="1">
        <f>[1]Industry!F$57</f>
        <v>2.680268291010091</v>
      </c>
      <c r="K822" s="1">
        <f>[1]Industry!G$57</f>
        <v>0.21300801669952332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1.8458230360430248</v>
      </c>
      <c r="G823" s="1">
        <f>[1]Industry!C$58</f>
        <v>1.6724036055414999E-4</v>
      </c>
      <c r="H823" s="1">
        <f>[1]Industry!D$58</f>
        <v>4.820843197925783E-4</v>
      </c>
      <c r="I823" s="1">
        <f>[1]Industry!E$58</f>
        <v>2.3877339492856458E-4</v>
      </c>
      <c r="J823" s="1">
        <f>[1]Industry!F$58</f>
        <v>4.2350665057957332E-4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28.930282359513367</v>
      </c>
      <c r="G824" s="1">
        <f t="shared" ref="G824:K824" si="584">SUM(G825:G827)</f>
        <v>26.037905865147451</v>
      </c>
      <c r="H824" s="1">
        <f t="shared" si="584"/>
        <v>30.415503842666148</v>
      </c>
      <c r="I824" s="1">
        <f t="shared" si="584"/>
        <v>25.536925099723938</v>
      </c>
      <c r="J824" s="1">
        <f t="shared" si="584"/>
        <v>18.941728026564942</v>
      </c>
      <c r="K824" s="1">
        <f t="shared" si="584"/>
        <v>10.663234441051657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28.619770011696517</v>
      </c>
      <c r="G825" s="1">
        <f>[1]Industry!C$59</f>
        <v>25.64538606773511</v>
      </c>
      <c r="H825" s="1">
        <f>[1]Industry!D$59</f>
        <v>28.16277616890785</v>
      </c>
      <c r="I825" s="1">
        <f>[1]Industry!E$59</f>
        <v>19.962573006946929</v>
      </c>
      <c r="J825" s="1">
        <f>[1]Industry!F$59</f>
        <v>13.365019486919406</v>
      </c>
      <c r="K825" s="1">
        <f>[1]Industry!G$59</f>
        <v>5.0192480063306801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5.1193722496859426E-3</v>
      </c>
      <c r="I826" s="1">
        <f>[1]Industry!E$60</f>
        <v>4.7983468419017447E-3</v>
      </c>
      <c r="J826" s="1">
        <f>[1]Industry!F$60</f>
        <v>7.1460450338776014E-3</v>
      </c>
      <c r="K826" s="1">
        <f>[1]Industry!G$60</f>
        <v>3.918631515327434E-3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0.31051234781685116</v>
      </c>
      <c r="G827" s="1">
        <f>[1]Industry!C$68</f>
        <v>0.39251979741233889</v>
      </c>
      <c r="H827" s="1">
        <f>[1]Industry!D$68</f>
        <v>2.2476083015086101</v>
      </c>
      <c r="I827" s="1">
        <f>[1]Industry!E$68</f>
        <v>5.5695537459351083</v>
      </c>
      <c r="J827" s="1">
        <f>[1]Industry!F$68</f>
        <v>5.5695624946116578</v>
      </c>
      <c r="K827" s="1">
        <f>[1]Industry!G$68</f>
        <v>5.6400678032056497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2.3674017864760617</v>
      </c>
      <c r="G828" s="1">
        <f t="shared" ref="G828:K828" si="587">G829</f>
        <v>2.307502919452987</v>
      </c>
      <c r="H828" s="1">
        <f t="shared" si="587"/>
        <v>3.679510339617666E-3</v>
      </c>
      <c r="I828" s="1">
        <f t="shared" si="587"/>
        <v>1.9803940493044985E-4</v>
      </c>
      <c r="J828" s="1">
        <f t="shared" si="587"/>
        <v>3.1008102732792619E-4</v>
      </c>
      <c r="K828" s="1">
        <f t="shared" si="587"/>
        <v>9.0955875367354773E-5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2.3674017864760617</v>
      </c>
      <c r="G829" s="1">
        <f>[1]Industry!C$61</f>
        <v>2.307502919452987</v>
      </c>
      <c r="H829" s="1">
        <f>[1]Industry!D$61</f>
        <v>3.679510339617666E-3</v>
      </c>
      <c r="I829" s="1">
        <f>[1]Industry!E$61</f>
        <v>1.9803940493044985E-4</v>
      </c>
      <c r="J829" s="1">
        <f>[1]Industry!F$61</f>
        <v>3.1008102732792619E-4</v>
      </c>
      <c r="K829" s="1">
        <f>[1]Industry!G$61</f>
        <v>9.0955875367354773E-5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11.767327616175248</v>
      </c>
      <c r="G830" s="1">
        <f t="shared" ref="G830:K830" si="588">G831+G841</f>
        <v>12.635408920293697</v>
      </c>
      <c r="H830" s="1">
        <f t="shared" si="588"/>
        <v>12.429462006135703</v>
      </c>
      <c r="I830" s="1">
        <f t="shared" si="588"/>
        <v>16.469814277512825</v>
      </c>
      <c r="J830" s="1">
        <f t="shared" si="588"/>
        <v>19.274922969136874</v>
      </c>
      <c r="K830" s="1">
        <f t="shared" si="588"/>
        <v>26.092988962970814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5.1850549765399796</v>
      </c>
      <c r="G831" s="1">
        <f>[1]Industry!C$62</f>
        <v>5.5675589105060261</v>
      </c>
      <c r="H831" s="1">
        <f>[1]Industry!D$62</f>
        <v>5.634307496899071</v>
      </c>
      <c r="I831" s="1">
        <f>[1]Industry!E$62</f>
        <v>8.6250289362687838</v>
      </c>
      <c r="J831" s="1">
        <f>[1]Industry!F$62</f>
        <v>9.484732358855327</v>
      </c>
      <c r="K831" s="1">
        <f>[1]Industry!G$62</f>
        <v>13.916096585903803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1.1227198264243812</v>
      </c>
      <c r="G832" s="1">
        <f t="shared" ref="G832:K832" si="589">IFERROR(G791/G$790,0)*G$831</f>
        <v>1.9719535968076061</v>
      </c>
      <c r="H832" s="1">
        <f t="shared" si="589"/>
        <v>3.2526101937032391E-2</v>
      </c>
      <c r="I832" s="1">
        <f t="shared" si="589"/>
        <v>1.2366586202078429</v>
      </c>
      <c r="J832" s="1">
        <f t="shared" si="589"/>
        <v>2.7865696236078191E-2</v>
      </c>
      <c r="K832" s="1">
        <f t="shared" si="589"/>
        <v>1.972262814280667E-3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0.92811071298293268</v>
      </c>
      <c r="G833" s="1">
        <f t="shared" si="590"/>
        <v>9.7216576415175601E-2</v>
      </c>
      <c r="H833" s="1">
        <f t="shared" si="590"/>
        <v>5.4156210337787877E-2</v>
      </c>
      <c r="I833" s="1">
        <f t="shared" si="590"/>
        <v>4.0558947350060492E-2</v>
      </c>
      <c r="J833" s="1">
        <f t="shared" si="590"/>
        <v>0.18751724973128089</v>
      </c>
      <c r="K833" s="1">
        <f t="shared" si="590"/>
        <v>6.7416239116109444E-2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6.4166810992123527E-2</v>
      </c>
      <c r="K834" s="1">
        <f t="shared" si="590"/>
        <v>3.8988437559217583E-2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1.4928850127568936E-4</v>
      </c>
      <c r="J835" s="1">
        <f t="shared" si="590"/>
        <v>1.189459207060722E-3</v>
      </c>
      <c r="K835" s="1">
        <f t="shared" si="590"/>
        <v>1.5082505877983055E-4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2.3373472313025299</v>
      </c>
      <c r="G836" s="1">
        <f t="shared" si="590"/>
        <v>1.7692342681743394</v>
      </c>
      <c r="H836" s="1">
        <f t="shared" si="590"/>
        <v>2.3949715773809332</v>
      </c>
      <c r="I836" s="1">
        <f t="shared" si="590"/>
        <v>2.1054161220232039</v>
      </c>
      <c r="J836" s="1">
        <f t="shared" si="590"/>
        <v>0.24990112808001572</v>
      </c>
      <c r="K836" s="1">
        <f t="shared" si="590"/>
        <v>1.0134032545399468E-4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1.1828086853639459</v>
      </c>
      <c r="K837" s="1">
        <f t="shared" si="590"/>
        <v>1.9105560353704523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0.79687720583013633</v>
      </c>
      <c r="G838" s="1">
        <f t="shared" si="590"/>
        <v>1.7291544691089051</v>
      </c>
      <c r="H838" s="1">
        <f t="shared" si="590"/>
        <v>3.1526536072433173</v>
      </c>
      <c r="I838" s="1">
        <f t="shared" si="590"/>
        <v>5.241933336168664</v>
      </c>
      <c r="J838" s="1">
        <f t="shared" si="590"/>
        <v>6.8337845334140797</v>
      </c>
      <c r="K838" s="1">
        <f t="shared" si="590"/>
        <v>4.9044136801843288E-4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0.82234792405585677</v>
      </c>
      <c r="K839" s="1">
        <f t="shared" si="590"/>
        <v>11.825808486620222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3.1262201773556646E-4</v>
      </c>
      <c r="J840" s="1">
        <f t="shared" si="590"/>
        <v>0.11515087177488591</v>
      </c>
      <c r="K840" s="1">
        <f t="shared" si="590"/>
        <v>7.0612517671269331E-2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6.582272639635268</v>
      </c>
      <c r="G841" s="1">
        <f>[1]Industry!C$63</f>
        <v>7.0678500097876711</v>
      </c>
      <c r="H841" s="1">
        <f>[1]Industry!D$63</f>
        <v>6.7951545092366317</v>
      </c>
      <c r="I841" s="1">
        <f>[1]Industry!E$63</f>
        <v>7.8447853412440418</v>
      </c>
      <c r="J841" s="1">
        <f>[1]Industry!F$63</f>
        <v>9.7901906102815452</v>
      </c>
      <c r="K841" s="1">
        <f>[1]Industry!G$63</f>
        <v>12.176892377067011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5.3111193959180039</v>
      </c>
      <c r="G842" s="1">
        <f t="shared" ref="G842:K842" si="591">G843</f>
        <v>6.2669392958979833</v>
      </c>
      <c r="H842" s="1">
        <f t="shared" si="591"/>
        <v>5.7596659254250486</v>
      </c>
      <c r="I842" s="1">
        <f t="shared" si="591"/>
        <v>7.5462174427756734</v>
      </c>
      <c r="J842" s="1">
        <f t="shared" si="591"/>
        <v>7.2536306680629279</v>
      </c>
      <c r="K842" s="1">
        <f t="shared" si="591"/>
        <v>6.2920721082559519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5.3111193959180039</v>
      </c>
      <c r="G843" s="1">
        <f>[1]Industry!C$64</f>
        <v>6.2669392958979833</v>
      </c>
      <c r="H843" s="1">
        <f>[1]Industry!D$64</f>
        <v>5.7596659254250486</v>
      </c>
      <c r="I843" s="1">
        <f>[1]Industry!E$64</f>
        <v>7.5462174427756734</v>
      </c>
      <c r="J843" s="1">
        <f>[1]Industry!F$64</f>
        <v>7.2536306680629279</v>
      </c>
      <c r="K843" s="1">
        <f>[1]Industry!G$64</f>
        <v>6.2920721082559519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0.46151981613412663</v>
      </c>
      <c r="G844" s="1">
        <f t="shared" ref="G844:K844" si="592">G845</f>
        <v>0.54457616618236981</v>
      </c>
      <c r="H844" s="1">
        <f t="shared" si="592"/>
        <v>0.54457947439123788</v>
      </c>
      <c r="I844" s="1">
        <f t="shared" si="592"/>
        <v>0.54458434241717368</v>
      </c>
      <c r="J844" s="1">
        <f t="shared" si="592"/>
        <v>0.54460142702826431</v>
      </c>
      <c r="K844" s="1">
        <f t="shared" si="592"/>
        <v>0.54463389373569338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0.46151981613412663</v>
      </c>
      <c r="G845" s="1">
        <f>[1]Industry!C$65</f>
        <v>0.54457616618236981</v>
      </c>
      <c r="H845" s="1">
        <f>[1]Industry!D$65</f>
        <v>0.54457947439123788</v>
      </c>
      <c r="I845" s="1">
        <f>[1]Industry!E$65</f>
        <v>0.54458434241717368</v>
      </c>
      <c r="J845" s="1">
        <f>[1]Industry!F$65</f>
        <v>0.54460142702826431</v>
      </c>
      <c r="K845" s="1">
        <f>[1]Industry!G$65</f>
        <v>0.54463389373569338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4.1173669064313385</v>
      </c>
      <c r="G846" s="1">
        <f t="shared" ref="G846:K846" si="593">G847</f>
        <v>4.2663155146651688</v>
      </c>
      <c r="H846" s="1">
        <f t="shared" si="593"/>
        <v>2.9611629277159457</v>
      </c>
      <c r="I846" s="1">
        <f t="shared" si="593"/>
        <v>2.9280927394688998</v>
      </c>
      <c r="J846" s="1">
        <f t="shared" si="593"/>
        <v>2.8804069473656195</v>
      </c>
      <c r="K846" s="1">
        <f t="shared" si="593"/>
        <v>1.9578967445755849E-4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4.1173669064313385</v>
      </c>
      <c r="G847" s="1">
        <f>[1]Industry!C$66</f>
        <v>4.2663155146651688</v>
      </c>
      <c r="H847" s="1">
        <f>[1]Industry!D$66</f>
        <v>2.9611629277159457</v>
      </c>
      <c r="I847" s="1">
        <f>[1]Industry!E$66</f>
        <v>2.9280927394688998</v>
      </c>
      <c r="J847" s="1">
        <f>[1]Industry!F$66</f>
        <v>2.8804069473656195</v>
      </c>
      <c r="K847" s="1">
        <f>[1]Industry!G$66</f>
        <v>1.9578967445755849E-4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8.5495232431613111E-2</v>
      </c>
      <c r="I848" s="1">
        <f t="shared" si="594"/>
        <v>8.549613278493412E-2</v>
      </c>
      <c r="J848" s="1">
        <f t="shared" si="594"/>
        <v>8.5496476450450082E-2</v>
      </c>
      <c r="K848" s="1">
        <f t="shared" si="594"/>
        <v>8.5496662121681888E-2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8.5495232431613111E-2</v>
      </c>
      <c r="I849" s="1">
        <f>[1]Industry!E$67</f>
        <v>8.549613278493412E-2</v>
      </c>
      <c r="J849" s="1">
        <f>[1]Industry!F$67</f>
        <v>8.5496476450450082E-2</v>
      </c>
      <c r="K849" s="1">
        <f>[1]Industry!G$67</f>
        <v>8.5496662121681888E-2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1.2936277576715359E-3</v>
      </c>
      <c r="J850" s="1">
        <f t="shared" si="595"/>
        <v>7.2051400092510391</v>
      </c>
      <c r="K850" s="1">
        <f t="shared" si="595"/>
        <v>14.462288202079513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1.2936277576715359E-3</v>
      </c>
      <c r="J851" s="1">
        <f>[1]Industry!F$69</f>
        <v>7.2051400092510391</v>
      </c>
      <c r="K851" s="1">
        <f>[1]Industry!G$69</f>
        <v>14.462288202079513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4.8942044017491337</v>
      </c>
      <c r="H852" s="1">
        <f t="shared" si="596"/>
        <v>4.894207156052393</v>
      </c>
      <c r="I852" s="1">
        <f t="shared" si="596"/>
        <v>4.894774500709465</v>
      </c>
      <c r="J852" s="1">
        <f t="shared" si="596"/>
        <v>6.3360645485867328</v>
      </c>
      <c r="K852" s="1">
        <f t="shared" si="596"/>
        <v>6.4854993740557179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0.91687449951963229</v>
      </c>
      <c r="H853" s="1">
        <f>[1]Industry!D$6-H854</f>
        <v>0.91687344904949031</v>
      </c>
      <c r="I853" s="1">
        <f>[1]Industry!E$6-I854</f>
        <v>0.91686911159178353</v>
      </c>
      <c r="J853" s="1">
        <f>[1]Industry!F$6-J854</f>
        <v>0.50770133106329229</v>
      </c>
      <c r="K853" s="1">
        <f>[1]Industry!G$6-K854</f>
        <v>0.37564982274484926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3.9773299022295014</v>
      </c>
      <c r="H854" s="1">
        <f>[1]Industry!D$70</f>
        <v>3.9773337070029027</v>
      </c>
      <c r="I854" s="1">
        <f>[1]Industry!E$70</f>
        <v>3.9779053891176814</v>
      </c>
      <c r="J854" s="1">
        <f>[1]Industry!F$70</f>
        <v>5.8283632175234406</v>
      </c>
      <c r="K854" s="1">
        <f>[1]Industry!G$70</f>
        <v>6.1098495513108686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97">IFERROR(G818/G763,"-")</f>
        <v>0.84306236513985267</v>
      </c>
      <c r="H856" s="4">
        <f t="shared" si="597"/>
        <v>0.84373276872970671</v>
      </c>
      <c r="I856" s="4">
        <f t="shared" si="597"/>
        <v>0.84485010804612881</v>
      </c>
      <c r="J856" s="4">
        <f t="shared" si="597"/>
        <v>0.84708478667897669</v>
      </c>
      <c r="K856" s="4">
        <f t="shared" si="597"/>
        <v>0.84931946531182267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3.0809801822513294</v>
      </c>
      <c r="G857" s="4">
        <f t="shared" si="600"/>
        <v>3.1055374774069135</v>
      </c>
      <c r="H857" s="4">
        <f t="shared" si="600"/>
        <v>3.142373420140288</v>
      </c>
      <c r="I857" s="4">
        <f t="shared" si="600"/>
        <v>3.2037666580292483</v>
      </c>
      <c r="J857" s="4">
        <f t="shared" si="600"/>
        <v>3.3265531338071699</v>
      </c>
      <c r="K857" s="4">
        <f t="shared" si="600"/>
        <v>3.449339609585091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0.99999999999999989</v>
      </c>
      <c r="G858" s="4">
        <f t="shared" si="601"/>
        <v>0.99999999999999989</v>
      </c>
      <c r="H858" s="4">
        <f t="shared" si="601"/>
        <v>1.0000000000000002</v>
      </c>
      <c r="I858" s="4">
        <f t="shared" si="601"/>
        <v>1.0000007784812117</v>
      </c>
      <c r="J858" s="4">
        <f t="shared" si="601"/>
        <v>1.0000003169091465</v>
      </c>
      <c r="K858" s="4">
        <f t="shared" si="601"/>
        <v>0.96311665586929285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0.77746213224363492</v>
      </c>
      <c r="G859" s="4">
        <f t="shared" ref="G859:K860" si="602">IFERROR(G822/G767,"-")</f>
        <v>0.77871988564932382</v>
      </c>
      <c r="H859" s="4">
        <f t="shared" si="602"/>
        <v>0.78060651575785545</v>
      </c>
      <c r="I859" s="4">
        <f t="shared" si="602"/>
        <v>0.78375089927207664</v>
      </c>
      <c r="J859" s="4">
        <f t="shared" si="602"/>
        <v>0.79003966630051947</v>
      </c>
      <c r="K859" s="4">
        <f t="shared" si="602"/>
        <v>0.79632843332896019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0.67612500000000031</v>
      </c>
      <c r="G860" s="4">
        <f t="shared" si="602"/>
        <v>0.6790500000000006</v>
      </c>
      <c r="H860" s="4">
        <f t="shared" si="602"/>
        <v>0.68343750000000003</v>
      </c>
      <c r="I860" s="4">
        <f t="shared" si="602"/>
        <v>0.69075000000000009</v>
      </c>
      <c r="J860" s="4">
        <f t="shared" si="602"/>
        <v>0.70537500000000009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0.8050844072203579</v>
      </c>
      <c r="G861" s="4">
        <f t="shared" ref="G861:K863" si="603">IFERROR(G825/G777,"-")</f>
        <v>0.80575588617850369</v>
      </c>
      <c r="H861" s="4">
        <f t="shared" si="603"/>
        <v>0.8068154988888161</v>
      </c>
      <c r="I861" s="4">
        <f t="shared" si="603"/>
        <v>0.8084623813002767</v>
      </c>
      <c r="J861" s="4">
        <f t="shared" si="603"/>
        <v>0.81670163747172031</v>
      </c>
      <c r="K861" s="4">
        <f t="shared" si="603"/>
        <v>0.82033411544466717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0.70521858019995587</v>
      </c>
      <c r="G863" s="4">
        <f t="shared" si="603"/>
        <v>0.70856982298957227</v>
      </c>
      <c r="H863" s="4">
        <f t="shared" si="603"/>
        <v>0.71099999999999985</v>
      </c>
      <c r="I863" s="4">
        <f t="shared" si="603"/>
        <v>0.71099999999999941</v>
      </c>
      <c r="J863" s="4">
        <f t="shared" si="603"/>
        <v>0.71099999999999952</v>
      </c>
      <c r="K863" s="4">
        <f t="shared" si="603"/>
        <v>0.71999999999999975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0.66499999999999893</v>
      </c>
      <c r="G864" s="4">
        <f t="shared" ref="G864:K864" si="604">IFERROR(G829/G788,"-")</f>
        <v>0.66600000000000037</v>
      </c>
      <c r="H864" s="4">
        <f t="shared" si="604"/>
        <v>0.66749999999999976</v>
      </c>
      <c r="I864" s="4">
        <f t="shared" si="604"/>
        <v>0.67000000000000015</v>
      </c>
      <c r="J864" s="4">
        <f t="shared" si="604"/>
        <v>0.67500000000000049</v>
      </c>
      <c r="K864" s="4">
        <f t="shared" si="604"/>
        <v>0.67999999999999972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1.2080502651590095</v>
      </c>
      <c r="G865" s="4">
        <f t="shared" ref="G865:K865" si="605">IFERROR(G832/G791,"-")</f>
        <v>0.95182002278813527</v>
      </c>
      <c r="H865" s="4">
        <f t="shared" si="605"/>
        <v>0.93908985556211122</v>
      </c>
      <c r="I865" s="4">
        <f t="shared" si="605"/>
        <v>0.93851319937267774</v>
      </c>
      <c r="J865" s="4">
        <f t="shared" si="605"/>
        <v>0.94283863715962946</v>
      </c>
      <c r="K865" s="4">
        <f t="shared" si="605"/>
        <v>0.9498848007095998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1.2080502651590093</v>
      </c>
      <c r="G866" s="4">
        <f t="shared" si="606"/>
        <v>0.95182002278813538</v>
      </c>
      <c r="H866" s="4">
        <f t="shared" si="606"/>
        <v>0.93908985556211122</v>
      </c>
      <c r="I866" s="4">
        <f t="shared" si="606"/>
        <v>0.93851319937267785</v>
      </c>
      <c r="J866" s="4">
        <f t="shared" si="606"/>
        <v>0.94283863715962934</v>
      </c>
      <c r="K866" s="4">
        <f t="shared" si="606"/>
        <v>0.94988480070959991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0.94283863715962946</v>
      </c>
      <c r="K867" s="4">
        <f t="shared" si="606"/>
        <v>0.9498848007095998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0.93851319937267785</v>
      </c>
      <c r="J868" s="4">
        <f t="shared" si="606"/>
        <v>0.94283863715962934</v>
      </c>
      <c r="K868" s="4">
        <f t="shared" si="606"/>
        <v>0.9498848007095998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1.2080502651590093</v>
      </c>
      <c r="G869" s="4">
        <f t="shared" si="606"/>
        <v>0.95182002278813538</v>
      </c>
      <c r="H869" s="4">
        <f t="shared" si="606"/>
        <v>0.93908985556211111</v>
      </c>
      <c r="I869" s="4">
        <f t="shared" si="606"/>
        <v>0.93851319937267774</v>
      </c>
      <c r="J869" s="4">
        <f t="shared" si="606"/>
        <v>0.94283863715962946</v>
      </c>
      <c r="K869" s="4">
        <f t="shared" si="606"/>
        <v>0.94988480070959969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0.94283863715962934</v>
      </c>
      <c r="K870" s="4">
        <f t="shared" si="606"/>
        <v>0.9498848007095998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1.2080502651590095</v>
      </c>
      <c r="G871" s="4">
        <f t="shared" si="606"/>
        <v>0.95182002278813527</v>
      </c>
      <c r="H871" s="4">
        <f t="shared" si="606"/>
        <v>0.93908985556211122</v>
      </c>
      <c r="I871" s="4">
        <f t="shared" si="606"/>
        <v>0.93851319937267774</v>
      </c>
      <c r="J871" s="4">
        <f t="shared" si="606"/>
        <v>0.94283863715962934</v>
      </c>
      <c r="K871" s="4">
        <f t="shared" si="606"/>
        <v>0.9498848007095998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0.94283863715962934</v>
      </c>
      <c r="K872" s="4">
        <f t="shared" si="606"/>
        <v>0.9498848007095998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0.93851319937267774</v>
      </c>
      <c r="J873" s="4">
        <f t="shared" si="606"/>
        <v>0.94283863715962934</v>
      </c>
      <c r="K873" s="4">
        <f t="shared" si="606"/>
        <v>0.94988480070959991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0.92447626236575109</v>
      </c>
      <c r="G874" s="4">
        <f t="shared" si="606"/>
        <v>0.92645636412827215</v>
      </c>
      <c r="H874" s="4">
        <f t="shared" si="606"/>
        <v>0.92942651677205468</v>
      </c>
      <c r="I874" s="4">
        <f t="shared" si="606"/>
        <v>0.93437677117835705</v>
      </c>
      <c r="J874" s="4">
        <f t="shared" si="606"/>
        <v>0.94427727999096689</v>
      </c>
      <c r="K874" s="4">
        <f>IFERROR(K841/K800,"-")</f>
        <v>0.94999999999999984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0.59000000000000052</v>
      </c>
      <c r="G875" s="4">
        <f t="shared" ref="G875:K875" si="607">IFERROR(G843/G802,"-")</f>
        <v>0.59066666666666612</v>
      </c>
      <c r="H875" s="4">
        <f t="shared" si="607"/>
        <v>0.5916666666666679</v>
      </c>
      <c r="I875" s="4">
        <f t="shared" si="607"/>
        <v>0.59333333333333282</v>
      </c>
      <c r="J875" s="4">
        <f t="shared" si="607"/>
        <v>0.59666666666666623</v>
      </c>
      <c r="K875" s="4">
        <f t="shared" si="607"/>
        <v>0.6000000000000002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0.73749999999999893</v>
      </c>
      <c r="G876" s="4">
        <f t="shared" ref="G876:K876" si="608">IFERROR(G845/G804,"-")</f>
        <v>0.73833333333333384</v>
      </c>
      <c r="H876" s="4">
        <f t="shared" si="608"/>
        <v>0.73958333333333326</v>
      </c>
      <c r="I876" s="4">
        <f t="shared" si="608"/>
        <v>0.74166666666666681</v>
      </c>
      <c r="J876" s="4">
        <f t="shared" si="608"/>
        <v>0.74583333333333346</v>
      </c>
      <c r="K876" s="4">
        <f t="shared" si="608"/>
        <v>0.75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0.52800000000000091</v>
      </c>
      <c r="G877" s="4">
        <f t="shared" ref="G877:K877" si="609">IFERROR(G847/G806,"-")</f>
        <v>0.52800000000000002</v>
      </c>
      <c r="H877" s="4">
        <f t="shared" si="609"/>
        <v>0.52800000000000025</v>
      </c>
      <c r="I877" s="4">
        <f t="shared" si="609"/>
        <v>0.5279999999999998</v>
      </c>
      <c r="J877" s="4">
        <f t="shared" si="609"/>
        <v>0.52799999999999969</v>
      </c>
      <c r="K877" s="4">
        <f t="shared" si="609"/>
        <v>0.54399999999999971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0.60265307435425397</v>
      </c>
      <c r="J879" s="4">
        <f t="shared" si="611"/>
        <v>0.79979120642189738</v>
      </c>
      <c r="K879" s="4">
        <f t="shared" si="611"/>
        <v>0.81033811589783145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140.10107004751123</v>
      </c>
      <c r="G880" s="17">
        <f t="shared" si="612"/>
        <v>139.86315735253342</v>
      </c>
      <c r="H880" s="17">
        <f t="shared" si="612"/>
        <v>142.4653872391909</v>
      </c>
      <c r="I880" s="17">
        <f t="shared" si="612"/>
        <v>137.47381221023903</v>
      </c>
      <c r="J880" s="17">
        <f t="shared" si="612"/>
        <v>124.84691088317557</v>
      </c>
      <c r="K880" s="17">
        <f t="shared" si="612"/>
        <v>115.38294967750943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60.95000251508749</v>
      </c>
      <c r="G881" s="1">
        <f>[1]Services!C$11</f>
        <v>60.127226773714199</v>
      </c>
      <c r="H881" s="1">
        <f>[1]Services!D$11</f>
        <v>65.350177509908278</v>
      </c>
      <c r="I881" s="1">
        <f>[1]Services!E$11</f>
        <v>65.879643866443814</v>
      </c>
      <c r="J881" s="1">
        <f>[1]Services!F$11</f>
        <v>66.317628898113483</v>
      </c>
      <c r="K881" s="1">
        <f>[1]Services!G$11</f>
        <v>66.02260375007225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2.6236009702276628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1.2997393399575476E-4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2.5680104514944149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2.0683592322664008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1.2631592613480893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0.71437198207100316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1.3316269699473873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1.425200499334055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1.4628955479050474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1.5297074695103114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1.6749749220280148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2.2841864951646418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58.701896300446151</v>
      </c>
      <c r="H884" s="1">
        <f>[1]Services!D$11-[1]Services!D$28</f>
        <v>61.319271510508813</v>
      </c>
      <c r="I884" s="1">
        <f>[1]Services!E$11-[1]Services!E$28</f>
        <v>62.281577164667098</v>
      </c>
      <c r="J884" s="1">
        <f>[1]Services!F$11-[1]Services!F$28</f>
        <v>63.379494714737376</v>
      </c>
      <c r="K884" s="1">
        <f>[1]Services!G$11-[1]Services!G$28</f>
        <v>63.024045272836602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30.256634904290866</v>
      </c>
      <c r="G885" s="1">
        <f t="shared" ref="G885:K885" si="615">G886</f>
        <v>26.817998743397201</v>
      </c>
      <c r="H885" s="1">
        <f t="shared" si="615"/>
        <v>25.872246662533758</v>
      </c>
      <c r="I885" s="1">
        <f t="shared" si="615"/>
        <v>18.277160130112211</v>
      </c>
      <c r="J885" s="1">
        <f t="shared" si="615"/>
        <v>5.999642615378284</v>
      </c>
      <c r="K885" s="1">
        <f t="shared" si="615"/>
        <v>0.87197303143740545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30.256634904290866</v>
      </c>
      <c r="G886" s="1">
        <f t="shared" ref="G886:K886" si="616">SUM(G889,G891)</f>
        <v>26.817998743397201</v>
      </c>
      <c r="H886" s="1">
        <f t="shared" si="616"/>
        <v>25.872246662533758</v>
      </c>
      <c r="I886" s="1">
        <f t="shared" si="616"/>
        <v>18.277160130112211</v>
      </c>
      <c r="J886" s="1">
        <f t="shared" si="616"/>
        <v>5.999642615378284</v>
      </c>
      <c r="K886" s="1">
        <f t="shared" si="616"/>
        <v>0.87197303143740545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30.256634904290866</v>
      </c>
      <c r="G887" s="1">
        <f t="shared" ref="G887:K887" si="617">G888</f>
        <v>26.817998743397201</v>
      </c>
      <c r="H887" s="1">
        <f t="shared" si="617"/>
        <v>25.872144570655461</v>
      </c>
      <c r="I887" s="1">
        <f t="shared" si="617"/>
        <v>18.277005195749584</v>
      </c>
      <c r="J887" s="1">
        <f t="shared" si="617"/>
        <v>5.9991880606235615</v>
      </c>
      <c r="K887" s="1">
        <f t="shared" si="617"/>
        <v>0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30.256634904290866</v>
      </c>
      <c r="G888" s="1">
        <f>[1]Services!C$12</f>
        <v>26.817998743397201</v>
      </c>
      <c r="H888" s="1">
        <f>[1]Services!D$12</f>
        <v>25.872144570655461</v>
      </c>
      <c r="I888" s="1">
        <f>[1]Services!E$12</f>
        <v>18.277005195749584</v>
      </c>
      <c r="J888" s="1">
        <f>[1]Services!F$12</f>
        <v>5.9991880606235615</v>
      </c>
      <c r="K888" s="1">
        <f>[1]Services!G$12</f>
        <v>0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30.256634904290866</v>
      </c>
      <c r="G889" s="1">
        <f t="shared" ref="G889:K889" si="618">G888</f>
        <v>26.817998743397201</v>
      </c>
      <c r="H889" s="1">
        <f t="shared" si="618"/>
        <v>25.872144570655461</v>
      </c>
      <c r="I889" s="1">
        <f t="shared" si="618"/>
        <v>18.277005195749584</v>
      </c>
      <c r="J889" s="1">
        <f t="shared" si="618"/>
        <v>5.9991880606235615</v>
      </c>
      <c r="K889" s="1">
        <f t="shared" si="618"/>
        <v>0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1.0209187829850185E-4</v>
      </c>
      <c r="I890">
        <f t="shared" si="619"/>
        <v>1.5493436262527661E-4</v>
      </c>
      <c r="J890">
        <f t="shared" si="619"/>
        <v>4.5455475472290757E-4</v>
      </c>
      <c r="K890">
        <f t="shared" si="619"/>
        <v>0.87197303143740545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1.0209187829850185E-4</v>
      </c>
      <c r="I891">
        <f>[1]Services!E$13</f>
        <v>1.5493436262527661E-4</v>
      </c>
      <c r="J891">
        <f>[1]Services!F$13</f>
        <v>4.5455475472290757E-4</v>
      </c>
      <c r="K891">
        <f>[1]Services!G$13</f>
        <v>0.87197303143740545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26.950968526229115</v>
      </c>
      <c r="G892" s="1">
        <f t="shared" ref="G892:K892" si="620">SUM(G893:G895)</f>
        <v>28.287006621121211</v>
      </c>
      <c r="H892" s="1">
        <f t="shared" si="620"/>
        <v>27.498376846694445</v>
      </c>
      <c r="I892" s="1">
        <f t="shared" si="620"/>
        <v>27.518241014313176</v>
      </c>
      <c r="J892" s="1">
        <f t="shared" si="620"/>
        <v>26.748449485754264</v>
      </c>
      <c r="K892" s="1">
        <f t="shared" si="620"/>
        <v>24.331944295941092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25.548690193030296</v>
      </c>
      <c r="G893" s="1">
        <f>SUM([1]Services!C$14:C$15)</f>
        <v>26.749781987653783</v>
      </c>
      <c r="H893" s="1">
        <f>SUM([1]Services!D$14:D$15)</f>
        <v>25.942326192248217</v>
      </c>
      <c r="I893" s="1">
        <f>SUM([1]Services!E$14:E$15)</f>
        <v>25.79631825678376</v>
      </c>
      <c r="J893" s="1">
        <f>SUM([1]Services!F$14:F$15)</f>
        <v>22.801177285272079</v>
      </c>
      <c r="K893" s="1">
        <f>SUM([1]Services!G$14:G$15)</f>
        <v>14.695589510471828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5.2121959291379365E-4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3.7603188741352399E-4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3.222412943688616E-3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1.0423779950123179E-3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1.4022783331988189</v>
      </c>
      <c r="G895" s="1">
        <f>[1]Services!C$16</f>
        <v>1.5372246334674264</v>
      </c>
      <c r="H895" s="1">
        <f>[1]Services!D$16</f>
        <v>1.5555294348533133</v>
      </c>
      <c r="I895" s="1">
        <f>[1]Services!E$16</f>
        <v>1.7215467256420027</v>
      </c>
      <c r="J895" s="1">
        <f>[1]Services!F$16</f>
        <v>3.9440497875384981</v>
      </c>
      <c r="K895" s="1">
        <f>[1]Services!G$16</f>
        <v>9.6353124074742524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25.261528669701345</v>
      </c>
      <c r="G896" s="1">
        <f>[1]Services!C$14</f>
        <v>22.534666356301468</v>
      </c>
      <c r="H896" s="1">
        <f>[1]Services!D$14</f>
        <v>25.939316173048745</v>
      </c>
      <c r="I896" s="1">
        <f>[1]Services!E$14</f>
        <v>25.79619516080087</v>
      </c>
      <c r="J896" s="1">
        <f>[1]Services!F$14</f>
        <v>22.801006171732038</v>
      </c>
      <c r="K896" s="1">
        <f>[1]Services!G$14</f>
        <v>14.695235036282291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25.261528669701345</v>
      </c>
      <c r="G897" s="1">
        <f>[1]Services!C$14*IFERROR(G893/SUM(G893:G894),0)</f>
        <v>22.534666356301468</v>
      </c>
      <c r="H897" s="1">
        <f>[1]Services!D$14*IFERROR(H893/SUM(H893:H894),0)</f>
        <v>25.9387950244022</v>
      </c>
      <c r="I897" s="1">
        <f>[1]Services!E$14*IFERROR(I893/SUM(I893:I894),0)</f>
        <v>25.795819136189117</v>
      </c>
      <c r="J897" s="1">
        <f>[1]Services!F$14*IFERROR(J893/SUM(J893:J894),0)</f>
        <v>22.797784238316151</v>
      </c>
      <c r="K897" s="1">
        <f>[1]Services!G$14*IFERROR(K893/SUM(K893:K894),0)</f>
        <v>14.694192757360861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5.211486465448445E-4</v>
      </c>
      <c r="I898" s="1">
        <f t="shared" si="624"/>
        <v>3.7602461175367807E-4</v>
      </c>
      <c r="J898" s="1">
        <f t="shared" si="624"/>
        <v>3.2219334158867241E-3</v>
      </c>
      <c r="K898" s="1">
        <f t="shared" si="624"/>
        <v>1.0422789214299399E-3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1.6894398565277706</v>
      </c>
      <c r="G899" s="1">
        <f>[1]Services!C$15+G902</f>
        <v>5.7523402648197415</v>
      </c>
      <c r="H899" s="1">
        <f>[1]Services!D$15+H902</f>
        <v>1.5585394540527846</v>
      </c>
      <c r="I899" s="1">
        <f>[1]Services!E$15+I902</f>
        <v>1.7216698216248922</v>
      </c>
      <c r="J899" s="1">
        <f>[1]Services!F$15+J902</f>
        <v>3.9442209010785385</v>
      </c>
      <c r="K899" s="1">
        <f>[1]Services!G$15+K902</f>
        <v>9.6356668816637896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0.28716152332895162</v>
      </c>
      <c r="G900" s="1">
        <f>[1]Services!C$15*G893/SUM(G893:G894)</f>
        <v>4.2151156313523153</v>
      </c>
      <c r="H900" s="1">
        <f>[1]Services!D$15*H893/SUM(H893:H894)</f>
        <v>3.0099587249614907E-3</v>
      </c>
      <c r="I900" s="1">
        <f>[1]Services!E$15*I893/SUM(I893:I894)</f>
        <v>1.230941885504469E-4</v>
      </c>
      <c r="J900" s="1">
        <f>[1]Services!F$15*J893/SUM(J893:J894)</f>
        <v>1.7108936056220434E-4</v>
      </c>
      <c r="K900" s="1">
        <f>[1]Services!G$15*K893/SUM(K893:K894)</f>
        <v>3.544490479885894E-4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6.0474509867990736E-8</v>
      </c>
      <c r="I901" s="1">
        <f>[1]Services!E$15*I894/SUM(I893:I894)</f>
        <v>1.794339005648156E-9</v>
      </c>
      <c r="J901" s="1">
        <f>[1]Services!F$15*J894/SUM(J893:J894)</f>
        <v>2.4179478239449039E-8</v>
      </c>
      <c r="K901" s="1">
        <f>[1]Services!G$15*K894/SUM(K893:K894)</f>
        <v>2.5141549286817836E-8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1.4022783331988189</v>
      </c>
      <c r="G902" s="1">
        <f>[1]Services!C$16</f>
        <v>1.5372246334674264</v>
      </c>
      <c r="H902" s="1">
        <f>[1]Services!D$16</f>
        <v>1.5555294348533133</v>
      </c>
      <c r="I902" s="1">
        <f>[1]Services!E$16</f>
        <v>1.7215467256420027</v>
      </c>
      <c r="J902" s="1">
        <f>[1]Services!F$16</f>
        <v>3.9440497875384981</v>
      </c>
      <c r="K902" s="1">
        <f>[1]Services!G$16</f>
        <v>9.6353124074742524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7.7268869236206985</v>
      </c>
      <c r="G903" s="1">
        <f>[1]Services!C$17</f>
        <v>8.3696951267774455</v>
      </c>
      <c r="H903" s="1">
        <f>[1]Services!D$17</f>
        <v>8.7183779480281469</v>
      </c>
      <c r="I903" s="1">
        <f>[1]Services!E$17</f>
        <v>11.83397146695037</v>
      </c>
      <c r="J903" s="1">
        <f>[1]Services!F$17</f>
        <v>11.490272487439873</v>
      </c>
      <c r="K903" s="1">
        <f>[1]Services!G$17</f>
        <v>10.333649959576878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2.116885143210546</v>
      </c>
      <c r="G904" s="1">
        <f>[1]Services!C$51/0.99</f>
        <v>2.2929909602261067</v>
      </c>
      <c r="H904" s="1">
        <f>[1]Services!D$51/0.99</f>
        <v>2.2937763034848486</v>
      </c>
      <c r="I904" s="1">
        <f>[1]Services!E$51/0.99</f>
        <v>4.120023433140318</v>
      </c>
      <c r="J904" s="1">
        <f>[1]Services!F$51/0.99</f>
        <v>3.7763162419702234</v>
      </c>
      <c r="K904" s="1">
        <f>[1]Services!G$51/0.99</f>
        <v>1.84347761506534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1.4243069056671849</v>
      </c>
      <c r="G905" s="1">
        <f t="shared" ref="G905:K905" si="626">G904-SUM(G906:G909)</f>
        <v>1.5427747497687561</v>
      </c>
      <c r="H905" s="1">
        <f t="shared" si="626"/>
        <v>1.6622422173963232</v>
      </c>
      <c r="I905" s="1">
        <f t="shared" si="626"/>
        <v>1.3944179999661634</v>
      </c>
      <c r="J905" s="1">
        <f t="shared" si="626"/>
        <v>0.87555264995742155</v>
      </c>
      <c r="K905" s="1">
        <f t="shared" si="626"/>
        <v>1.8392953519565292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0.69257823754336112</v>
      </c>
      <c r="G906" s="1">
        <f t="shared" si="627"/>
        <v>0.75021621045735076</v>
      </c>
      <c r="H906" s="1">
        <f t="shared" si="627"/>
        <v>0.63153408608852546</v>
      </c>
      <c r="I906" s="1">
        <f t="shared" si="627"/>
        <v>2.723822249157076</v>
      </c>
      <c r="J906" s="1">
        <f t="shared" si="627"/>
        <v>2.8980207161374287</v>
      </c>
      <c r="K906" s="1">
        <f t="shared" si="627"/>
        <v>3.4101195869214178E-3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1.1561246896473622E-4</v>
      </c>
      <c r="J907" s="1">
        <f t="shared" si="627"/>
        <v>5.0264416393589286E-4</v>
      </c>
      <c r="K907" s="1">
        <f t="shared" si="627"/>
        <v>8.3520266369995451E-5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1.4390055709419805E-3</v>
      </c>
      <c r="J908" s="1">
        <f t="shared" si="628"/>
        <v>1.7064334781359224E-3</v>
      </c>
      <c r="K908" s="1">
        <f t="shared" si="628"/>
        <v>3.241474822674785E-4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2.2856597717191532E-4</v>
      </c>
      <c r="J909" s="1">
        <f t="shared" si="629"/>
        <v>5.3379823330121075E-4</v>
      </c>
      <c r="K909" s="1">
        <f t="shared" si="629"/>
        <v>3.6447577325195092E-4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5.610001780410153</v>
      </c>
      <c r="G910" s="1">
        <f t="shared" ref="G910:K910" si="630">G903-G904</f>
        <v>6.0767041665513393</v>
      </c>
      <c r="H910" s="1">
        <f t="shared" si="630"/>
        <v>6.4246016445432979</v>
      </c>
      <c r="I910" s="1">
        <f t="shared" si="630"/>
        <v>7.7139480338100519</v>
      </c>
      <c r="J910" s="1">
        <f t="shared" si="630"/>
        <v>7.7139562454696495</v>
      </c>
      <c r="K910" s="1">
        <f t="shared" si="630"/>
        <v>8.4901723445115387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8.574369508022917</v>
      </c>
      <c r="G911" s="1">
        <f t="shared" ref="G911:K911" si="631">G912</f>
        <v>9.981356998404209</v>
      </c>
      <c r="H911" s="1">
        <f t="shared" si="631"/>
        <v>8.6158686882407789</v>
      </c>
      <c r="I911" s="1">
        <f t="shared" si="631"/>
        <v>7.1201549328723157</v>
      </c>
      <c r="J911" s="1">
        <f t="shared" si="631"/>
        <v>3.0592067640128682</v>
      </c>
      <c r="K911" s="1">
        <f t="shared" si="631"/>
        <v>0.53413519285882849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8.574369508022917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9.981356998404209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8.6158686882407789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7.1201549328723157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3.0592067640128682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0.53413519285882849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2.0856349822026465</v>
      </c>
      <c r="G913" s="1">
        <f t="shared" ref="G913:K913" si="632">G914</f>
        <v>2.4000926969782164</v>
      </c>
      <c r="H913" s="1">
        <f t="shared" si="632"/>
        <v>2.3575558217385986</v>
      </c>
      <c r="I913" s="1">
        <f t="shared" si="632"/>
        <v>2.4705860345603461</v>
      </c>
      <c r="J913" s="1">
        <f t="shared" si="632"/>
        <v>2.4541312616769746</v>
      </c>
      <c r="K913" s="1">
        <f t="shared" si="632"/>
        <v>2.4742922517959984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2.0856349822026465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2.4000926969782164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2.3575558217385986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2.4705860345603461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2.4541312616769746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2.4742922517959984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0.68744665418083584</v>
      </c>
      <c r="I915" s="1">
        <f t="shared" si="633"/>
        <v>0.70236464734631721</v>
      </c>
      <c r="J915" s="1">
        <f t="shared" si="633"/>
        <v>4.3628460634456623</v>
      </c>
      <c r="K915" s="1">
        <f t="shared" si="633"/>
        <v>4.3628470479415702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0.68744665418083584</v>
      </c>
      <c r="I916" s="1">
        <f>[1]Services!E$19</f>
        <v>0.70236464734631721</v>
      </c>
      <c r="J916" s="1">
        <f>[1]Services!F$19</f>
        <v>4.3628460634456623</v>
      </c>
      <c r="K916" s="1">
        <f>[1]Services!G$19</f>
        <v>4.3628470479415702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6.7734768445956793E-4</v>
      </c>
      <c r="I917" s="1">
        <f>[1]Services!E$20</f>
        <v>3.9219081571311131E-4</v>
      </c>
      <c r="J917" s="1">
        <f>[1]Services!F$20</f>
        <v>5.9798510081337464E-2</v>
      </c>
      <c r="K917" s="1">
        <f>[1]Services!G$20</f>
        <v>5.5781961424433063E-2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6.7734768445956793E-4</v>
      </c>
      <c r="I919" s="1">
        <f t="shared" si="635"/>
        <v>3.9219081571311131E-4</v>
      </c>
      <c r="J919" s="1">
        <f t="shared" si="635"/>
        <v>5.9798510081337464E-2</v>
      </c>
      <c r="K919" s="1">
        <f t="shared" si="635"/>
        <v>5.5781961424433063E-2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6.7734768445956793E-4</v>
      </c>
      <c r="I920" s="1">
        <f>[1]Services!E$20</f>
        <v>3.9219081571311131E-4</v>
      </c>
      <c r="J920" s="1">
        <f>[1]Services!F$20</f>
        <v>5.9798510081337464E-2</v>
      </c>
      <c r="K920" s="1">
        <f>[1]Services!G$20</f>
        <v>5.5781961424433063E-2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2.9295793338842513</v>
      </c>
      <c r="G921" s="1">
        <f t="shared" ref="G921:K921" si="636">G922</f>
        <v>3.1924491185082839</v>
      </c>
      <c r="H921" s="1">
        <f t="shared" si="636"/>
        <v>3.3646597601816124</v>
      </c>
      <c r="I921" s="1">
        <f t="shared" si="636"/>
        <v>3.6712979268247525</v>
      </c>
      <c r="J921" s="1">
        <f t="shared" si="636"/>
        <v>4.3549347972728309</v>
      </c>
      <c r="K921" s="1">
        <f t="shared" si="636"/>
        <v>6.3957221864609881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2.9295793338842513</v>
      </c>
      <c r="G922" s="1">
        <f>[1]Services!C$21-G923</f>
        <v>3.1924491185082839</v>
      </c>
      <c r="H922" s="1">
        <f>[1]Services!D$21-H923</f>
        <v>3.3646597601816124</v>
      </c>
      <c r="I922" s="1">
        <f>[1]Services!E$21-I923</f>
        <v>3.6712979268247525</v>
      </c>
      <c r="J922" s="1">
        <f>[1]Services!F$21-J923</f>
        <v>4.3549347972728309</v>
      </c>
      <c r="K922" s="1">
        <f>[1]Services!G$21-K923</f>
        <v>6.3957221864609881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5.1079520105551716E-4</v>
      </c>
      <c r="I923" s="1">
        <f>[1]Services!E$50-I894</f>
        <v>3.9107316291006486E-4</v>
      </c>
      <c r="J923" s="1">
        <f>[1]Services!F$50-J894</f>
        <v>3.7379990146787934E-3</v>
      </c>
      <c r="K923" s="1">
        <f>[1]Services!G$50-K894</f>
        <v>1.3342438336157638E-3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73.238325925946427</v>
      </c>
      <c r="G924" s="17">
        <f>[1]Services!C$59</f>
        <v>78.632952580223133</v>
      </c>
      <c r="H924" s="17">
        <f>[1]Services!D$59</f>
        <v>79.062970568595603</v>
      </c>
      <c r="I924" s="17">
        <f>[1]Services!E$59</f>
        <v>77.79042543736611</v>
      </c>
      <c r="J924" s="17">
        <f>[1]Services!F$59</f>
        <v>75.124926494634764</v>
      </c>
      <c r="K924" s="17">
        <f>[1]Services!G$59</f>
        <v>71.094623621478163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63.650016764076824</v>
      </c>
      <c r="G925" s="1">
        <f t="shared" ref="G925:K925" si="639">SUM(G926:G928)</f>
        <v>63.319664844438094</v>
      </c>
      <c r="H925" s="1">
        <f t="shared" si="639"/>
        <v>68.506186420905962</v>
      </c>
      <c r="I925" s="1">
        <f t="shared" si="639"/>
        <v>69.395814850848581</v>
      </c>
      <c r="J925" s="1">
        <f t="shared" si="639"/>
        <v>70.593616241552041</v>
      </c>
      <c r="K925" s="1">
        <f t="shared" si="639"/>
        <v>72.38260733742969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2.3940358853327441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1.1892614960611552E-4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2.3593596023104952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1.9132322898464187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1.1842118075138333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0.67865338296745303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4.2612063038316386</v>
      </c>
      <c r="G927" s="1">
        <f>[1]Services!C$47</f>
        <v>4.6176496178423392</v>
      </c>
      <c r="H927" s="1">
        <f>[1]Services!D$47</f>
        <v>4.8275553080866596</v>
      </c>
      <c r="I927" s="1">
        <f>[1]Services!E$47</f>
        <v>5.2010053963350638</v>
      </c>
      <c r="J927" s="1">
        <f>[1]Services!F$47</f>
        <v>6.0299097193008455</v>
      </c>
      <c r="K927" s="1">
        <f>[1]Services!G$47</f>
        <v>8.6799086816256299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58.701896300446151</v>
      </c>
      <c r="H928" s="1">
        <f>[1]Services!D$3-([1]Services!D$6-[1]Services!D$58)</f>
        <v>61.319271510508813</v>
      </c>
      <c r="I928" s="1">
        <f>[1]Services!E$3-([1]Services!E$6-[1]Services!E$58)</f>
        <v>62.281577164667105</v>
      </c>
      <c r="J928" s="1">
        <f>[1]Services!F$3-([1]Services!F$6-[1]Services!F$58)</f>
        <v>63.379494714737369</v>
      </c>
      <c r="K928" s="1">
        <f>[1]Services!G$3-([1]Services!G$6-[1]Services!G$58)</f>
        <v>63.024045272836609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24.843070325827068</v>
      </c>
      <c r="G929" s="1">
        <f t="shared" ref="G929:K929" si="642">G930</f>
        <v>22.063283668187076</v>
      </c>
      <c r="H929" s="1">
        <f t="shared" si="642"/>
        <v>21.348307783508169</v>
      </c>
      <c r="I929" s="1">
        <f t="shared" si="642"/>
        <v>15.155565949474209</v>
      </c>
      <c r="J929" s="1">
        <f t="shared" si="642"/>
        <v>5.0247006903793086</v>
      </c>
      <c r="K929" s="1">
        <f t="shared" si="642"/>
        <v>0.73027741382882616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24.843070325827068</v>
      </c>
      <c r="G930" s="1">
        <f>[1]Services!C$48</f>
        <v>22.063283668187076</v>
      </c>
      <c r="H930" s="1">
        <f>[1]Services!D$48</f>
        <v>21.348307783508169</v>
      </c>
      <c r="I930" s="1">
        <f>[1]Services!E$48</f>
        <v>15.155565949474209</v>
      </c>
      <c r="J930" s="1">
        <f>[1]Services!F$48</f>
        <v>5.0247006903793086</v>
      </c>
      <c r="K930" s="1">
        <f>[1]Services!G$48</f>
        <v>0.73027741382882616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25.412784472638343</v>
      </c>
      <c r="G931" s="1">
        <f t="shared" ref="G931:K931" si="643">SUM(G932:G934)</f>
        <v>26.667688568939976</v>
      </c>
      <c r="H931" s="1">
        <f t="shared" si="643"/>
        <v>25.920327835854309</v>
      </c>
      <c r="I931" s="1">
        <f t="shared" si="643"/>
        <v>25.926207997377073</v>
      </c>
      <c r="J931" s="1">
        <f t="shared" si="643"/>
        <v>25.088227325299457</v>
      </c>
      <c r="K931" s="1">
        <f t="shared" si="643"/>
        <v>22.370975989947929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24.189717310422335</v>
      </c>
      <c r="G932" s="1">
        <f>[1]Services!C$49</f>
        <v>25.326921243629688</v>
      </c>
      <c r="H932" s="1">
        <f>[1]Services!D$49</f>
        <v>24.562563047981278</v>
      </c>
      <c r="I932" s="1">
        <f>[1]Services!E$49</f>
        <v>24.423907838221798</v>
      </c>
      <c r="J932" s="1">
        <f>[1]Services!F$49</f>
        <v>21.64126668865001</v>
      </c>
      <c r="K932" s="1">
        <f>[1]Services!G$49</f>
        <v>13.964679886320257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1.0320147939693108E-3</v>
      </c>
      <c r="I933" s="1">
        <f>[1]Services!E$50</f>
        <v>7.6710505032358885E-4</v>
      </c>
      <c r="J933" s="1">
        <f>[1]Services!F$50</f>
        <v>6.9604119583674094E-3</v>
      </c>
      <c r="K933" s="1">
        <f>[1]Services!G$50</f>
        <v>2.3766218286280817E-3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1.223067162216009</v>
      </c>
      <c r="G934" s="1">
        <f>[1]Services!C$56</f>
        <v>1.3407673253102901</v>
      </c>
      <c r="H934" s="1">
        <f>[1]Services!D$56</f>
        <v>1.3567327730790593</v>
      </c>
      <c r="I934" s="1">
        <f>[1]Services!E$56</f>
        <v>1.501533054104955</v>
      </c>
      <c r="J934" s="1">
        <f>[1]Services!F$56</f>
        <v>3.4400002246910781</v>
      </c>
      <c r="K934" s="1">
        <f>[1]Services!G$56</f>
        <v>8.4039194817990452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7.6496180543844954</v>
      </c>
      <c r="G935" s="1">
        <f t="shared" ref="G935:K935" si="648">G936+G942</f>
        <v>8.2859981755096683</v>
      </c>
      <c r="H935" s="1">
        <f t="shared" si="648"/>
        <v>8.6311941685478679</v>
      </c>
      <c r="I935" s="1">
        <f t="shared" si="648"/>
        <v>11.715631752280856</v>
      </c>
      <c r="J935" s="1">
        <f t="shared" si="648"/>
        <v>11.375369762565468</v>
      </c>
      <c r="K935" s="1">
        <f t="shared" si="648"/>
        <v>10.230313459981122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2.0957162917784404</v>
      </c>
      <c r="G936" s="1">
        <f>[1]Services!C$51</f>
        <v>2.2700610506238457</v>
      </c>
      <c r="H936" s="1">
        <f>[1]Services!D$51</f>
        <v>2.2708385404500002</v>
      </c>
      <c r="I936" s="1">
        <f>[1]Services!E$51</f>
        <v>4.078823198808915</v>
      </c>
      <c r="J936" s="1">
        <f>[1]Services!F$51</f>
        <v>3.7385530795505213</v>
      </c>
      <c r="K936" s="1">
        <f>[1]Services!G$51</f>
        <v>1.8250428389146867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1.4100638366105129</v>
      </c>
      <c r="G937" s="1">
        <f t="shared" ref="G937:K937" si="649">IFERROR(G905/G$904,0)*G$936</f>
        <v>1.5273470022710685</v>
      </c>
      <c r="H937" s="1">
        <f t="shared" si="649"/>
        <v>1.6456197952223599</v>
      </c>
      <c r="I937" s="1">
        <f t="shared" si="649"/>
        <v>1.3804738199665019</v>
      </c>
      <c r="J937" s="1">
        <f t="shared" si="649"/>
        <v>0.86679712345784732</v>
      </c>
      <c r="K937" s="1">
        <f t="shared" si="649"/>
        <v>1.8209023984369639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0.6856524551679275</v>
      </c>
      <c r="G938" s="1">
        <f t="shared" ref="G938:K941" si="650">IFERROR(G906/G$904,0)*G$936</f>
        <v>0.74271404835277721</v>
      </c>
      <c r="H938" s="1">
        <f t="shared" si="650"/>
        <v>0.6252187452276402</v>
      </c>
      <c r="I938" s="1">
        <f t="shared" si="650"/>
        <v>2.696584026665505</v>
      </c>
      <c r="J938" s="1">
        <f t="shared" si="650"/>
        <v>2.8690405089760542</v>
      </c>
      <c r="K938" s="1">
        <f t="shared" si="650"/>
        <v>3.3760183910522038E-3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1.1445634427508885E-4</v>
      </c>
      <c r="J939" s="1">
        <f t="shared" si="650"/>
        <v>4.9761772229653389E-4</v>
      </c>
      <c r="K939" s="1">
        <f t="shared" si="650"/>
        <v>8.26850637062955E-5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1.4246155152325606E-3</v>
      </c>
      <c r="J940" s="1">
        <f t="shared" si="650"/>
        <v>1.6893691433545633E-3</v>
      </c>
      <c r="K940" s="1">
        <f t="shared" si="650"/>
        <v>3.2090600744480376E-4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2.2628031740019617E-4</v>
      </c>
      <c r="J941" s="1">
        <f t="shared" si="650"/>
        <v>5.2846025096819872E-4</v>
      </c>
      <c r="K941" s="1">
        <f t="shared" si="650"/>
        <v>3.6083101551943143E-4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5.5539017626060545</v>
      </c>
      <c r="G942" s="1">
        <f>[1]Services!C$52</f>
        <v>6.0159371248858236</v>
      </c>
      <c r="H942" s="1">
        <f>[1]Services!D$52</f>
        <v>6.3603556280978673</v>
      </c>
      <c r="I942" s="1">
        <f>[1]Services!E$52</f>
        <v>7.6368085534719414</v>
      </c>
      <c r="J942" s="1">
        <f>[1]Services!F$52</f>
        <v>7.6368166830149464</v>
      </c>
      <c r="K942" s="1">
        <f>[1]Services!G$52</f>
        <v>8.4052706210664354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6.1735460457764981</v>
      </c>
      <c r="G943" s="1">
        <f t="shared" ref="G943:K943" si="651">G944</f>
        <v>7.1865770388510244</v>
      </c>
      <c r="H943" s="1">
        <f t="shared" si="651"/>
        <v>6.2034254555333677</v>
      </c>
      <c r="I943" s="1">
        <f t="shared" si="651"/>
        <v>5.126511551668071</v>
      </c>
      <c r="J943" s="1">
        <f t="shared" si="651"/>
        <v>2.2026288700892653</v>
      </c>
      <c r="K943" s="1">
        <f t="shared" si="651"/>
        <v>0.38457733885835643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6.1735460457764981</v>
      </c>
      <c r="G944" s="1">
        <f>[1]Services!C$53</f>
        <v>7.1865770388510244</v>
      </c>
      <c r="H944" s="1">
        <f>[1]Services!D$53</f>
        <v>6.2034254555333677</v>
      </c>
      <c r="I944" s="1">
        <f>[1]Services!E$53</f>
        <v>5.126511551668071</v>
      </c>
      <c r="J944" s="1">
        <f>[1]Services!F$53</f>
        <v>2.2026288700892653</v>
      </c>
      <c r="K944" s="1">
        <f>[1]Services!G$53</f>
        <v>0.38457733885835643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1.8770714839823803</v>
      </c>
      <c r="G945" s="1">
        <f t="shared" ref="G945:K945" si="652">G946</f>
        <v>2.160083427280397</v>
      </c>
      <c r="H945" s="1">
        <f t="shared" si="652"/>
        <v>2.1218002395647386</v>
      </c>
      <c r="I945" s="1">
        <f t="shared" si="652"/>
        <v>2.2235274311043129</v>
      </c>
      <c r="J945" s="1">
        <f t="shared" si="652"/>
        <v>2.2087181355092791</v>
      </c>
      <c r="K945" s="1">
        <f t="shared" si="652"/>
        <v>2.2268630266164013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1.8770714839823803</v>
      </c>
      <c r="G946" s="1">
        <f>[1]Services!C$54</f>
        <v>2.160083427280397</v>
      </c>
      <c r="H946" s="1">
        <f>[1]Services!D$54</f>
        <v>2.1218002395647386</v>
      </c>
      <c r="I946" s="1">
        <f>[1]Services!E$54</f>
        <v>2.2235274311043129</v>
      </c>
      <c r="J946" s="1">
        <f>[1]Services!F$54</f>
        <v>2.2087181355092791</v>
      </c>
      <c r="K946" s="1">
        <f>[1]Services!G$54</f>
        <v>2.2268630266164013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0.68744665418083584</v>
      </c>
      <c r="I947" s="1">
        <f t="shared" si="653"/>
        <v>0.70236464734631721</v>
      </c>
      <c r="J947" s="1">
        <f t="shared" si="653"/>
        <v>4.3628460634456623</v>
      </c>
      <c r="K947" s="1">
        <f t="shared" si="653"/>
        <v>4.3628470479415702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0.68744665418083584</v>
      </c>
      <c r="I948" s="1">
        <f>[1]Services!E$55</f>
        <v>0.70236464734631721</v>
      </c>
      <c r="J948" s="1">
        <f>[1]Services!F$55</f>
        <v>4.3628460634456623</v>
      </c>
      <c r="K948" s="1">
        <f>[1]Services!G$55</f>
        <v>4.3628470479415702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2.8112984602040827E-4</v>
      </c>
      <c r="J949" s="1">
        <f t="shared" si="654"/>
        <v>6.4874788685733266E-4</v>
      </c>
      <c r="K949" s="1">
        <f t="shared" si="654"/>
        <v>1.0572345011385942E-3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2.8112984602040827E-4</v>
      </c>
      <c r="J950" s="1">
        <f>[1]Services!F$57</f>
        <v>6.4874788685733266E-4</v>
      </c>
      <c r="K950" s="1">
        <f>[1]Services!G$57</f>
        <v>1.0572345011385942E-3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6.9642218838303824</v>
      </c>
      <c r="H951" s="1">
        <f>[1]Services!D$58</f>
        <v>6.9635535210091764</v>
      </c>
      <c r="I951" s="1">
        <f>[1]Services!E$58</f>
        <v>9.8260972920877734</v>
      </c>
      <c r="J951" s="1">
        <f>[1]Services!F$58</f>
        <v>17.647665372644802</v>
      </c>
      <c r="K951" s="1">
        <f>[1]Services!G$58</f>
        <v>21.429150045209735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0.91250000000000064</v>
      </c>
      <c r="G953" s="4">
        <f t="shared" si="657"/>
        <v>0.91499999999999937</v>
      </c>
      <c r="H953" s="4">
        <f t="shared" si="657"/>
        <v>0.91875000000000062</v>
      </c>
      <c r="I953" s="4">
        <f t="shared" si="657"/>
        <v>0.92499999999999905</v>
      </c>
      <c r="J953" s="4">
        <f t="shared" si="657"/>
        <v>0.93749999999999967</v>
      </c>
      <c r="K953" s="4">
        <f t="shared" si="657"/>
        <v>0.95000000000000007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3.1999999999999993</v>
      </c>
      <c r="G954" s="4">
        <f t="shared" si="657"/>
        <v>3.2400000000000007</v>
      </c>
      <c r="H954" s="4">
        <f t="shared" si="657"/>
        <v>3.300000000000002</v>
      </c>
      <c r="I954" s="4">
        <f t="shared" si="657"/>
        <v>3.400000000000003</v>
      </c>
      <c r="J954" s="4">
        <f t="shared" si="657"/>
        <v>3.5999999999999952</v>
      </c>
      <c r="K954" s="4">
        <f t="shared" si="657"/>
        <v>3.7999999999999963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1.0000000000000002</v>
      </c>
      <c r="J955" s="4">
        <f t="shared" si="657"/>
        <v>0.99999999999999989</v>
      </c>
      <c r="K955" s="4">
        <f t="shared" si="657"/>
        <v>1.0000000000000002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0.82107843137254932</v>
      </c>
      <c r="G956" s="4">
        <f t="shared" si="658"/>
        <v>0.82270432925645609</v>
      </c>
      <c r="H956" s="4">
        <f t="shared" si="658"/>
        <v>0.82514317608231458</v>
      </c>
      <c r="I956" s="4">
        <f t="shared" si="658"/>
        <v>0.82920792079207783</v>
      </c>
      <c r="J956" s="4">
        <f t="shared" si="658"/>
        <v>0.83749999999999925</v>
      </c>
      <c r="K956" s="4">
        <f t="shared" si="658"/>
        <v>0.83749999999999891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0.94680851063829918</v>
      </c>
      <c r="G957" s="4">
        <f t="shared" si="659"/>
        <v>0.94680851063829941</v>
      </c>
      <c r="H957" s="4">
        <f t="shared" si="659"/>
        <v>0.94681420879368849</v>
      </c>
      <c r="I957" s="4">
        <f t="shared" si="659"/>
        <v>0.94679820566250561</v>
      </c>
      <c r="J957" s="4">
        <f t="shared" si="659"/>
        <v>0.94912935494031314</v>
      </c>
      <c r="K957" s="4">
        <f t="shared" si="659"/>
        <v>0.95026333420440612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1.9799999999999989</v>
      </c>
      <c r="I958" s="4">
        <f t="shared" si="659"/>
        <v>2.0399999999999996</v>
      </c>
      <c r="J958" s="4">
        <f t="shared" si="659"/>
        <v>2.1599999999999997</v>
      </c>
      <c r="K958" s="4">
        <f t="shared" si="659"/>
        <v>2.2799999999999971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0.87219999999999942</v>
      </c>
      <c r="G959" s="4">
        <f t="shared" si="659"/>
        <v>0.87220000000000053</v>
      </c>
      <c r="H959" s="4">
        <f t="shared" si="659"/>
        <v>0.87219999999999964</v>
      </c>
      <c r="I959" s="4">
        <f t="shared" si="659"/>
        <v>0.87220000000000009</v>
      </c>
      <c r="J959" s="4">
        <f t="shared" si="659"/>
        <v>0.87219999999999998</v>
      </c>
      <c r="K959" s="4">
        <f t="shared" si="659"/>
        <v>0.8722000000000002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0.98999999999999988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</v>
      </c>
      <c r="H961" s="4">
        <f t="shared" si="660"/>
        <v>0.99</v>
      </c>
      <c r="I961" s="4">
        <f t="shared" si="660"/>
        <v>0.98999999999999988</v>
      </c>
      <c r="J961" s="4">
        <f t="shared" si="660"/>
        <v>0.98999999999999988</v>
      </c>
      <c r="K961" s="4">
        <f t="shared" si="660"/>
        <v>0.9900000000000001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0.98999999999999988</v>
      </c>
      <c r="K962" s="4">
        <f t="shared" si="660"/>
        <v>0.99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0.98999999999999988</v>
      </c>
      <c r="J963" s="4">
        <f t="shared" si="660"/>
        <v>0.9900000000000001</v>
      </c>
      <c r="K963" s="4">
        <f t="shared" si="660"/>
        <v>0.9900000000000001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0.9900000000000001</v>
      </c>
      <c r="K964" s="4">
        <f t="shared" si="660"/>
        <v>0.9900000000000001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0.99000000000000055</v>
      </c>
      <c r="G965" s="4">
        <f t="shared" si="660"/>
        <v>0.98999999999999966</v>
      </c>
      <c r="H965" s="4">
        <f t="shared" si="660"/>
        <v>0.99000000000000032</v>
      </c>
      <c r="I965" s="4">
        <f t="shared" si="660"/>
        <v>0.98999999999999866</v>
      </c>
      <c r="J965" s="4">
        <f t="shared" si="660"/>
        <v>0.9899999999999991</v>
      </c>
      <c r="K965" s="4">
        <f t="shared" si="660"/>
        <v>0.99000000000000143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0.71999999999999975</v>
      </c>
      <c r="G966" s="4">
        <f t="shared" si="661"/>
        <v>0.71999999999999942</v>
      </c>
      <c r="H966" s="4">
        <f t="shared" si="661"/>
        <v>0.72000000000000075</v>
      </c>
      <c r="I966" s="4">
        <f t="shared" si="661"/>
        <v>0.72000000000000053</v>
      </c>
      <c r="J966" s="4">
        <f t="shared" si="661"/>
        <v>0.72000000000000008</v>
      </c>
      <c r="K966" s="4">
        <f t="shared" si="661"/>
        <v>0.71999999999999986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0.89999999999999925</v>
      </c>
      <c r="G967" s="4">
        <f t="shared" si="662"/>
        <v>0.90000000000000091</v>
      </c>
      <c r="H967" s="4">
        <f t="shared" si="662"/>
        <v>0.89999999999999991</v>
      </c>
      <c r="I967" s="4">
        <f t="shared" si="662"/>
        <v>0.90000000000000058</v>
      </c>
      <c r="J967" s="4">
        <f t="shared" si="662"/>
        <v>0.9000000000000008</v>
      </c>
      <c r="K967" s="4">
        <f t="shared" si="662"/>
        <v>0.90000000000000113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0.71681904511006078</v>
      </c>
      <c r="J969" s="4">
        <f t="shared" si="664"/>
        <v>1.0848897171098592E-2</v>
      </c>
      <c r="K969" s="4">
        <f t="shared" si="664"/>
        <v>1.8952981826765143E-2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217.10055225739231</v>
      </c>
      <c r="G970" s="3">
        <f>[1]Residential!C$26</f>
        <v>216.42826931941937</v>
      </c>
      <c r="H970" s="3">
        <f>[1]Residential!D$26</f>
        <v>215.00970091268567</v>
      </c>
      <c r="I970" s="3">
        <f>[1]Residential!E$26</f>
        <v>210.98305127468564</v>
      </c>
      <c r="J970" s="3">
        <f>[1]Residential!F$26</f>
        <v>192.47028588463411</v>
      </c>
      <c r="K970" s="3">
        <f>[1]Residential!G$26</f>
        <v>180.2219802706372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69.470009419989481</v>
      </c>
      <c r="G971" s="1">
        <f>[1]Residential!C$15</f>
        <v>69.673904384350109</v>
      </c>
      <c r="H971" s="1">
        <f>[1]Residential!D$15</f>
        <v>73.216214024584033</v>
      </c>
      <c r="I971" s="1">
        <f>[1]Residential!E$15</f>
        <v>67.299407376372415</v>
      </c>
      <c r="J971" s="1">
        <f>[1]Residential!F$15</f>
        <v>62.968194149675163</v>
      </c>
      <c r="K971" s="1">
        <f>[1]Residential!G$15</f>
        <v>70.450122762227224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15.333197085159627</v>
      </c>
      <c r="G972" s="1">
        <f t="shared" ref="G972:K972" si="665">SUM(G973:G974)</f>
        <v>14.761255817544249</v>
      </c>
      <c r="H972" s="1">
        <f t="shared" si="665"/>
        <v>16.709680142229864</v>
      </c>
      <c r="I972" s="1">
        <f t="shared" si="665"/>
        <v>13.036359864342815</v>
      </c>
      <c r="J972" s="1">
        <f t="shared" si="665"/>
        <v>10.92074863429986</v>
      </c>
      <c r="K972" s="1">
        <f t="shared" si="665"/>
        <v>18.869045140225943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9.3768442146833522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7.7828215384132742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9.2702750769461115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4.9914770949675322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1.7178019130093996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0.65463383133412767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5.9563528704762749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6.9784342791309761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7.4394050652837524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8.0448827693752829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9.202946721290461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18.214411308891815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9.5599050475301919</v>
      </c>
      <c r="G975" s="1">
        <f t="shared" ref="G975:K975" si="669">SUM(G976:G977)</f>
        <v>10.085308682461719</v>
      </c>
      <c r="H975" s="1">
        <f t="shared" si="669"/>
        <v>11.873041470036348</v>
      </c>
      <c r="I975" s="1">
        <f t="shared" si="669"/>
        <v>9.4247733410970653</v>
      </c>
      <c r="J975" s="1">
        <f t="shared" si="669"/>
        <v>6.9955774019581369</v>
      </c>
      <c r="K975" s="1">
        <f t="shared" si="669"/>
        <v>6.6489878781194989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8.4110075171295406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8.7988763997304691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8.6822418505220913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4.5299464450689308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1.539717700102734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0.57960997171187012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1.148897530400651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1.2864322827312491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3.1907996195142574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4.8948268960281354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5.4558597018554025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6.0693779064076292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44.576907287299655</v>
      </c>
      <c r="G978" s="1">
        <f>[1]Residential!C$3-([1]Residential!C$10-[1]Residential!C$244)</f>
        <v>44.827339884344141</v>
      </c>
      <c r="H978" s="1">
        <f>[1]Residential!D$3-([1]Residential!D$10-[1]Residential!D$244)</f>
        <v>44.633492412317821</v>
      </c>
      <c r="I978" s="1">
        <f>[1]Residential!E$3-([1]Residential!E$10-[1]Residential!E$244)</f>
        <v>44.838274170932536</v>
      </c>
      <c r="J978" s="1">
        <f>[1]Residential!F$3-([1]Residential!F$10-[1]Residential!F$244)</f>
        <v>45.051868113417164</v>
      </c>
      <c r="K978" s="1">
        <f>[1]Residential!G$3-([1]Residential!G$10-[1]Residential!G$244)</f>
        <v>44.932089743881782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60.231821361856291</v>
      </c>
      <c r="G979" s="1">
        <f>SUM([1]Residential!C$16:C$17)</f>
        <v>51.320005598328549</v>
      </c>
      <c r="H979" s="1">
        <f>SUM([1]Residential!D$16:D$17)</f>
        <v>43.465639021236541</v>
      </c>
      <c r="I979" s="1">
        <f>SUM([1]Residential!E$16:E$17)</f>
        <v>41.875562446490882</v>
      </c>
      <c r="J979" s="1">
        <f>SUM([1]Residential!F$16:F$17)</f>
        <v>25.349992397792299</v>
      </c>
      <c r="K979" s="1">
        <f>SUM([1]Residential!G$16:G$17)</f>
        <v>1.0695549650429333E-3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60.231821361856291</v>
      </c>
      <c r="G980" s="1">
        <f>[1]Residential!C$16</f>
        <v>51.320005598328549</v>
      </c>
      <c r="H980" s="1">
        <f>[1]Residential!D$16</f>
        <v>43.465537161595954</v>
      </c>
      <c r="I980" s="1">
        <f>[1]Residential!E$16</f>
        <v>41.875411595953473</v>
      </c>
      <c r="J980" s="1">
        <f>[1]Residential!F$16</f>
        <v>25.349542915795077</v>
      </c>
      <c r="K980" s="1">
        <f>[1]Residential!G$16</f>
        <v>0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1.0185964058407361E-4</v>
      </c>
      <c r="I981" s="1">
        <f>[1]Residential!E$17</f>
        <v>1.5085053740802141E-4</v>
      </c>
      <c r="J981" s="1">
        <f>[1]Residential!F$17</f>
        <v>4.4948199722325829E-4</v>
      </c>
      <c r="K981" s="1">
        <f>[1]Residential!G$17</f>
        <v>1.0695549650429333E-3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50.371411180583962</v>
      </c>
      <c r="G982" s="1">
        <f t="shared" ref="G982:K982" si="672">SUM(G984,G986)</f>
        <v>42.9214363937987</v>
      </c>
      <c r="H982" s="1">
        <f t="shared" si="672"/>
        <v>43.460497138830839</v>
      </c>
      <c r="I982" s="1">
        <f t="shared" si="672"/>
        <v>41.8747425042869</v>
      </c>
      <c r="J982" s="1">
        <f t="shared" si="672"/>
        <v>25.349515884880869</v>
      </c>
      <c r="K982" s="1">
        <f t="shared" si="672"/>
        <v>9.4956483670075964E-4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50.371411180583962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42.9214363937987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43.460497138830839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41.8747425042869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25.349515884880869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9.4956483670075964E-4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50.371411180583962</v>
      </c>
      <c r="G984" s="1">
        <f t="shared" ref="G984:K984" si="673">G985</f>
        <v>42.9214363937987</v>
      </c>
      <c r="H984" s="1">
        <f t="shared" si="673"/>
        <v>43.460395291240005</v>
      </c>
      <c r="I984" s="1">
        <f t="shared" si="673"/>
        <v>41.87459165670321</v>
      </c>
      <c r="J984" s="1">
        <f t="shared" si="673"/>
        <v>25.349066411332721</v>
      </c>
      <c r="K984" s="1">
        <f t="shared" si="673"/>
        <v>0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50.371411180583962</v>
      </c>
      <c r="G985" s="1">
        <f t="shared" ref="G985:K985" si="674">G983*IFERROR(G980/G979,0)</f>
        <v>42.9214363937987</v>
      </c>
      <c r="H985" s="1">
        <f t="shared" si="674"/>
        <v>43.460395291240005</v>
      </c>
      <c r="I985" s="1">
        <f t="shared" si="674"/>
        <v>41.87459165670321</v>
      </c>
      <c r="J985" s="1">
        <f t="shared" si="674"/>
        <v>25.349066411332721</v>
      </c>
      <c r="K985" s="1">
        <f t="shared" si="674"/>
        <v>0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1.0184759083387007E-4</v>
      </c>
      <c r="I986" s="1">
        <f t="shared" si="675"/>
        <v>1.5084758368999474E-4</v>
      </c>
      <c r="J986" s="1">
        <f t="shared" si="675"/>
        <v>4.4947354814794949E-4</v>
      </c>
      <c r="K986" s="1">
        <f t="shared" si="675"/>
        <v>9.4956483670075964E-4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1.0184759083387007E-4</v>
      </c>
      <c r="I987" s="1">
        <f t="shared" si="676"/>
        <v>1.5084758368999474E-4</v>
      </c>
      <c r="J987" s="1">
        <f t="shared" si="676"/>
        <v>4.4947354814794949E-4</v>
      </c>
      <c r="K987" s="1">
        <f t="shared" si="676"/>
        <v>9.4956483670075964E-4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9.8604101812723268</v>
      </c>
      <c r="G988" s="1">
        <f t="shared" ref="G988:K988" si="677">G989</f>
        <v>8.3985692045298457</v>
      </c>
      <c r="H988" s="1">
        <f t="shared" si="677"/>
        <v>5.1418824056936058E-3</v>
      </c>
      <c r="I988" s="1">
        <f t="shared" si="677"/>
        <v>8.1994220398281376E-4</v>
      </c>
      <c r="J988" s="1">
        <f t="shared" si="677"/>
        <v>4.7651291142704918E-4</v>
      </c>
      <c r="K988" s="1">
        <f t="shared" si="677"/>
        <v>1.1999012834217359E-4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9.8604101812723268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8.3985692045298457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5.1418824056936058E-3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8.1994220398281376E-4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4.7651291142704918E-4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1.1999012834217359E-4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9.8604101812723268</v>
      </c>
      <c r="G990" s="1">
        <f t="shared" ref="G990:K990" si="678">IFERROR(G980/G979,0)*G989</f>
        <v>8.3985692045298457</v>
      </c>
      <c r="H990" s="1">
        <f t="shared" si="678"/>
        <v>5.1418703559387748E-3</v>
      </c>
      <c r="I990" s="1">
        <f t="shared" si="678"/>
        <v>8.1993925026195872E-4</v>
      </c>
      <c r="J990" s="1">
        <f t="shared" si="678"/>
        <v>4.7650446235251813E-4</v>
      </c>
      <c r="K990" s="1">
        <f t="shared" si="678"/>
        <v>0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1.2049754831086612E-8</v>
      </c>
      <c r="I991" s="1">
        <f t="shared" si="679"/>
        <v>2.9537208550345015E-9</v>
      </c>
      <c r="J991" s="1">
        <f t="shared" si="679"/>
        <v>8.4490745310512524E-9</v>
      </c>
      <c r="K991" s="1">
        <f t="shared" si="679"/>
        <v>1.1999012834217359E-4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47.001916981590831</v>
      </c>
      <c r="G992" s="1">
        <f t="shared" ref="G992:K992" si="680">SUM(G993:G994)</f>
        <v>48.262585901620945</v>
      </c>
      <c r="H992" s="1">
        <f t="shared" si="680"/>
        <v>47.690337757437881</v>
      </c>
      <c r="I992" s="1">
        <f t="shared" si="680"/>
        <v>45.287843138864275</v>
      </c>
      <c r="J992" s="1">
        <f t="shared" si="680"/>
        <v>38.261235646598401</v>
      </c>
      <c r="K992" s="1">
        <f t="shared" si="680"/>
        <v>19.679019635683893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46.691756877502051</v>
      </c>
      <c r="G993" s="1">
        <f>[1]Residential!C$18</f>
        <v>48.262187516553446</v>
      </c>
      <c r="H993" s="1">
        <f>[1]Residential!D$18</f>
        <v>47.689939382190751</v>
      </c>
      <c r="I993" s="1">
        <f>[1]Residential!E$18</f>
        <v>45.287451305896781</v>
      </c>
      <c r="J993" s="1">
        <f>[1]Residential!F$18</f>
        <v>38.260852273982408</v>
      </c>
      <c r="K993" s="1">
        <f>[1]Residential!G$18</f>
        <v>19.678642258888221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0.31016010408878025</v>
      </c>
      <c r="G994" s="1">
        <f>[1]Residential!C$19</f>
        <v>3.9838506749714309E-4</v>
      </c>
      <c r="H994" s="1">
        <f>[1]Residential!D$19</f>
        <v>3.9837524712729093E-4</v>
      </c>
      <c r="I994" s="1">
        <f>[1]Residential!E$19</f>
        <v>3.9183296749279584E-4</v>
      </c>
      <c r="J994" s="1">
        <f>[1]Residential!F$19</f>
        <v>3.8337261599391504E-4</v>
      </c>
      <c r="K994" s="1">
        <f>[1]Residential!G$19</f>
        <v>3.7737679567264725E-4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38.494650006305839</v>
      </c>
      <c r="G995" s="1">
        <f t="shared" ref="G995:K995" si="683">SUM(G996:G997)</f>
        <v>41.237320106079522</v>
      </c>
      <c r="H995" s="1">
        <f t="shared" si="683"/>
        <v>39.295885518555444</v>
      </c>
      <c r="I995" s="1">
        <f t="shared" si="683"/>
        <v>39.113731374418187</v>
      </c>
      <c r="J995" s="1">
        <f t="shared" si="683"/>
        <v>33.235355841851643</v>
      </c>
      <c r="K995" s="1">
        <f t="shared" si="683"/>
        <v>17.148096005289204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38.494650006305839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41.237320106079522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39.293488260150411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39.111321525853803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33.231170230183253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17.146245662479679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2.3972584050338513E-3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2.4098485643846892E-3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4.1856116683897989E-3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1.8503428095248378E-3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38.240628353157241</v>
      </c>
      <c r="G998" s="1">
        <f t="shared" ref="G998:K998" si="684">SUM(G999:G1000)</f>
        <v>41.236979711294474</v>
      </c>
      <c r="H998" s="1">
        <f t="shared" si="684"/>
        <v>39.295557265310855</v>
      </c>
      <c r="I998" s="1">
        <f t="shared" si="684"/>
        <v>39.11339296021314</v>
      </c>
      <c r="J998" s="1">
        <f t="shared" si="684"/>
        <v>33.23502282789908</v>
      </c>
      <c r="K998" s="1">
        <f t="shared" si="684"/>
        <v>17.147767163017473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38.240628353157241</v>
      </c>
      <c r="G999" s="1">
        <f t="shared" ref="G999:K999" si="685">G996-G1002</f>
        <v>41.236979711294474</v>
      </c>
      <c r="H999" s="1">
        <f t="shared" si="685"/>
        <v>39.29316002693102</v>
      </c>
      <c r="I999" s="1">
        <f t="shared" si="685"/>
        <v>39.110983132498902</v>
      </c>
      <c r="J999" s="1">
        <f t="shared" si="685"/>
        <v>33.230837258169977</v>
      </c>
      <c r="K999" s="1">
        <f t="shared" si="685"/>
        <v>17.145916855691244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2.3972383798368316E-3</v>
      </c>
      <c r="I1000" s="1">
        <f t="shared" si="686"/>
        <v>2.4098277142392916E-3</v>
      </c>
      <c r="J1000" s="1">
        <f t="shared" si="686"/>
        <v>4.1855697291040515E-3</v>
      </c>
      <c r="K1000" s="1">
        <f t="shared" si="686"/>
        <v>1.8503073262307876E-3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0.25402165314860053</v>
      </c>
      <c r="G1001" s="1">
        <f t="shared" ref="G1001:K1001" si="687">SUM(G1002:G1003)</f>
        <v>3.4039478504839141E-4</v>
      </c>
      <c r="H1001" s="1">
        <f t="shared" si="687"/>
        <v>3.2825324459143194E-4</v>
      </c>
      <c r="I1001" s="1">
        <f t="shared" si="687"/>
        <v>3.3841420504749378E-4</v>
      </c>
      <c r="J1001" s="1">
        <f t="shared" si="687"/>
        <v>3.330139525619866E-4</v>
      </c>
      <c r="K1001" s="1">
        <f t="shared" si="687"/>
        <v>3.2884227172722517E-4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0.25402165314860053</v>
      </c>
      <c r="G1002" s="1">
        <f t="shared" ref="G1002:K1002" si="688">G996*IFERROR(G994/G992,0)</f>
        <v>3.4039478504839141E-4</v>
      </c>
      <c r="H1002" s="1">
        <f t="shared" si="688"/>
        <v>3.2823321939441213E-4</v>
      </c>
      <c r="I1002" s="1">
        <f t="shared" si="688"/>
        <v>3.3839335490209614E-4</v>
      </c>
      <c r="J1002" s="1">
        <f t="shared" si="688"/>
        <v>3.3297201327623884E-4</v>
      </c>
      <c r="K1002" s="1">
        <f t="shared" si="688"/>
        <v>3.2880678843317488E-4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2.0025197019796545E-8</v>
      </c>
      <c r="I1003" s="1">
        <f t="shared" si="689"/>
        <v>2.0850145397646037E-8</v>
      </c>
      <c r="J1003" s="1">
        <f t="shared" si="689"/>
        <v>4.1939285747764733E-8</v>
      </c>
      <c r="K1003" s="1">
        <f t="shared" si="689"/>
        <v>3.5483294050290227E-8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8.5072669752849919</v>
      </c>
      <c r="G1004" s="1">
        <f t="shared" ref="G1004:K1004" si="690">SUM(G1005:G1006)</f>
        <v>7.0252657955414222</v>
      </c>
      <c r="H1004" s="1">
        <f t="shared" si="690"/>
        <v>8.394452238882435</v>
      </c>
      <c r="I1004" s="1">
        <f t="shared" si="690"/>
        <v>6.1741117644460868</v>
      </c>
      <c r="J1004" s="1">
        <f t="shared" si="690"/>
        <v>5.0258798047467588</v>
      </c>
      <c r="K1004" s="1">
        <f t="shared" si="690"/>
        <v>2.5309236303946898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8.5072669752849919</v>
      </c>
      <c r="G1005" s="1">
        <f t="shared" ref="G1005:K1005" si="691">G992-G996-G997-G1006</f>
        <v>7.0252657955414222</v>
      </c>
      <c r="H1005" s="1">
        <f t="shared" si="691"/>
        <v>8.3938859225705258</v>
      </c>
      <c r="I1005" s="1">
        <f t="shared" si="691"/>
        <v>6.1734577988544395</v>
      </c>
      <c r="J1005" s="1">
        <f t="shared" si="691"/>
        <v>5.0244608982604904</v>
      </c>
      <c r="K1005" s="1">
        <f t="shared" si="691"/>
        <v>2.5304422689279455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5.6631631190847765E-4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6.5396559164691923E-4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1.4189064862687739E-3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4.813614667442719E-4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8.4511285243448118</v>
      </c>
      <c r="G1007" s="1">
        <f t="shared" ref="G1007:K1007" si="692">SUM(G1008:G1009)</f>
        <v>7.0252078052589733</v>
      </c>
      <c r="H1007" s="1">
        <f t="shared" si="692"/>
        <v>8.394382116879898</v>
      </c>
      <c r="I1007" s="1">
        <f t="shared" si="692"/>
        <v>6.1740583456836404</v>
      </c>
      <c r="J1007" s="1">
        <f t="shared" si="692"/>
        <v>5.0258294460833275</v>
      </c>
      <c r="K1007" s="1">
        <f t="shared" si="692"/>
        <v>2.5308750958707447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8.4511285243448118</v>
      </c>
      <c r="G1008" s="1">
        <f t="shared" ref="G1008:K1008" si="693">G1005-G1011</f>
        <v>7.0252078052589733</v>
      </c>
      <c r="H1008" s="1">
        <f t="shared" si="693"/>
        <v>8.393815805298642</v>
      </c>
      <c r="I1008" s="1">
        <f t="shared" si="693"/>
        <v>6.1734043857501408</v>
      </c>
      <c r="J1008" s="1">
        <f t="shared" si="693"/>
        <v>5.0244105538143176</v>
      </c>
      <c r="K1008" s="1">
        <f t="shared" si="693"/>
        <v>2.5303937436348791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5.6631158125628855E-4</v>
      </c>
      <c r="I1009" s="1">
        <f t="shared" si="694"/>
        <v>6.5395993349981723E-4</v>
      </c>
      <c r="J1009" s="1">
        <f t="shared" si="694"/>
        <v>1.4188922690099139E-3</v>
      </c>
      <c r="K1009" s="1">
        <f t="shared" si="694"/>
        <v>4.8135223586533366E-4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5.6138450940179697E-2</v>
      </c>
      <c r="G1010" s="1">
        <f t="shared" si="695"/>
        <v>5.7990282448751696E-5</v>
      </c>
      <c r="H1010" s="1">
        <f t="shared" si="695"/>
        <v>7.0122002535858978E-5</v>
      </c>
      <c r="I1010" s="1">
        <f t="shared" si="695"/>
        <v>5.3418762445302019E-5</v>
      </c>
      <c r="J1010" s="1">
        <f t="shared" si="695"/>
        <v>5.0358663431928448E-5</v>
      </c>
      <c r="K1010" s="1">
        <f t="shared" si="695"/>
        <v>4.8534523945422096E-5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5.6138450940179697E-2</v>
      </c>
      <c r="G1011" s="1">
        <f t="shared" ref="G1011:K1011" si="696">G1005*IFERROR(G$994/G$992,0)</f>
        <v>5.7990282448751696E-5</v>
      </c>
      <c r="H1011" s="1">
        <f t="shared" si="696"/>
        <v>7.0117271883669922E-5</v>
      </c>
      <c r="I1011" s="1">
        <f t="shared" si="696"/>
        <v>5.3413104298199992E-5</v>
      </c>
      <c r="J1011" s="1">
        <f t="shared" si="696"/>
        <v>5.0344446173068433E-5</v>
      </c>
      <c r="K1011" s="1">
        <f t="shared" si="696"/>
        <v>4.8525293066483855E-5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4.7306521890499653E-9</v>
      </c>
      <c r="I1012" s="1">
        <f t="shared" si="697"/>
        <v>5.6581471020264708E-9</v>
      </c>
      <c r="J1012" s="1">
        <f t="shared" si="697"/>
        <v>1.421725886001163E-8</v>
      </c>
      <c r="K1012" s="1">
        <f t="shared" si="697"/>
        <v>9.230878938239646E-9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0.10000235202953738</v>
      </c>
      <c r="G1013" s="1">
        <f>[1]Residential!C$20</f>
        <v>0.10000204162724592</v>
      </c>
      <c r="H1013" s="1">
        <f>[1]Residential!D$20</f>
        <v>9.9660463205555427E-4</v>
      </c>
      <c r="I1013" s="1">
        <f>[1]Residential!E$20</f>
        <v>4.9155403317551805E-4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0.10000235202953738</v>
      </c>
      <c r="G1014" s="1">
        <f t="shared" ref="G1014:G1015" si="698">G1013</f>
        <v>0.10000204162724592</v>
      </c>
      <c r="H1014" s="1">
        <f t="shared" ref="H1014:H1015" si="699">H1013</f>
        <v>9.9660463205555427E-4</v>
      </c>
      <c r="I1014" s="1">
        <f t="shared" ref="I1014:I1015" si="700">I1013</f>
        <v>4.9155403317551805E-4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0.10000235202953738</v>
      </c>
      <c r="G1015" s="1">
        <f t="shared" si="698"/>
        <v>0.10000204162724592</v>
      </c>
      <c r="H1015" s="1">
        <f t="shared" si="699"/>
        <v>9.9660463205555427E-4</v>
      </c>
      <c r="I1015" s="1">
        <f t="shared" si="700"/>
        <v>4.9155403317551805E-4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13.722990981559031</v>
      </c>
      <c r="G1018" s="1">
        <f t="shared" ref="G1018:K1018" si="704">G1019+G1021</f>
        <v>12.559153388906026</v>
      </c>
      <c r="H1018" s="1">
        <f t="shared" si="704"/>
        <v>11.04570233959385</v>
      </c>
      <c r="I1018" s="1">
        <f t="shared" si="704"/>
        <v>10.378217509107294</v>
      </c>
      <c r="J1018" s="1">
        <f t="shared" si="704"/>
        <v>9.5969687206209873</v>
      </c>
      <c r="K1018" s="1">
        <f t="shared" si="704"/>
        <v>3.8100475386001076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12.682048607646237</v>
      </c>
      <c r="G1019" s="1">
        <f t="shared" ref="G1019:K1019" si="705">G1020</f>
        <v>11.364669519499579</v>
      </c>
      <c r="H1019" s="1">
        <f t="shared" si="705"/>
        <v>10.434896819955281</v>
      </c>
      <c r="I1019" s="1">
        <f t="shared" si="705"/>
        <v>9.8043305155554652</v>
      </c>
      <c r="J1019" s="1">
        <f t="shared" si="705"/>
        <v>9.0662814029112546</v>
      </c>
      <c r="K1019" s="1">
        <f t="shared" si="705"/>
        <v>3.5993563401731583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12.682048607646237</v>
      </c>
      <c r="G1020" s="1">
        <f>[1]Residential!C$22-G1022-G1023</f>
        <v>11.364669519499579</v>
      </c>
      <c r="H1020" s="1">
        <f>[1]Residential!D$22-H1022-H1023</f>
        <v>10.434896819955281</v>
      </c>
      <c r="I1020" s="1">
        <f>[1]Residential!E$22-I1022-I1023</f>
        <v>9.8043305155554652</v>
      </c>
      <c r="J1020" s="1">
        <f>[1]Residential!F$22-J1022-J1023</f>
        <v>9.0662814029112546</v>
      </c>
      <c r="K1020" s="1">
        <f>[1]Residential!G$22-K1022-K1023</f>
        <v>3.5993563401731583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1.0409423739127937</v>
      </c>
      <c r="G1021" s="1">
        <f t="shared" ref="G1021" si="706">G1022</f>
        <v>1.1944838694064479</v>
      </c>
      <c r="H1021" s="1">
        <f t="shared" ref="H1021" si="707">H1022</f>
        <v>0.61080551963856999</v>
      </c>
      <c r="I1021" s="1">
        <f t="shared" ref="I1021" si="708">I1022</f>
        <v>0.57388699355182904</v>
      </c>
      <c r="J1021" s="1">
        <f t="shared" ref="J1021" si="709">J1022</f>
        <v>0.5306873177097331</v>
      </c>
      <c r="K1021" s="1">
        <f t="shared" ref="K1021" si="710">K1022</f>
        <v>0.21069119842694939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1.0409423739127937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1.1944838694064479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0.61080551963856999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0.57388699355182904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0.5306873177097331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0.21069119842694939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3.2682090418717609</v>
      </c>
      <c r="G1023" s="1">
        <f t="shared" ref="G1023:K1023" si="711">G1024+G1026</f>
        <v>3.8319893121374937</v>
      </c>
      <c r="H1023" s="1">
        <f t="shared" si="711"/>
        <v>3.730760439399567</v>
      </c>
      <c r="I1023" s="1">
        <f t="shared" si="711"/>
        <v>3.8841297810087898</v>
      </c>
      <c r="J1023" s="1">
        <f t="shared" si="711"/>
        <v>4.3622686636421486</v>
      </c>
      <c r="K1023" s="1">
        <f t="shared" si="711"/>
        <v>4.4874988422019788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2.9965402744727729</v>
      </c>
      <c r="G1024" s="1">
        <f t="shared" ref="G1024:K1024" si="712">G1025</f>
        <v>3.5202490343827324</v>
      </c>
      <c r="H1024" s="1">
        <f t="shared" si="712"/>
        <v>3.5244543095140264</v>
      </c>
      <c r="I1024" s="1">
        <f t="shared" si="712"/>
        <v>3.6693464194525123</v>
      </c>
      <c r="J1024" s="1">
        <f t="shared" si="712"/>
        <v>4.1210449514776037</v>
      </c>
      <c r="K1024" s="1">
        <f t="shared" si="712"/>
        <v>4.2393518112954505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2.9965402744727729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3.5202490343827324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3.5244543095140264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3.6693464194525123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4.1210449514776037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4.2393518112954505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0.27166876739898788</v>
      </c>
      <c r="G1026" s="1">
        <f t="shared" ref="G1026:K1026" si="713">G1027</f>
        <v>0.31174027775476143</v>
      </c>
      <c r="H1026" s="1">
        <f t="shared" si="713"/>
        <v>0.20630612988554045</v>
      </c>
      <c r="I1026" s="1">
        <f t="shared" si="713"/>
        <v>0.21478336155627747</v>
      </c>
      <c r="J1026" s="1">
        <f t="shared" si="713"/>
        <v>0.24122371216454513</v>
      </c>
      <c r="K1026" s="1">
        <f t="shared" si="713"/>
        <v>0.24814703090652826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0.27166876739898788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0.31174027775476143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0.20630612988554045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0.21478336155627747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0.24122371216454513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0.24814703090652826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2.9287207686905457</v>
      </c>
      <c r="I1028" s="1">
        <f>[1]Residential!E$23</f>
        <v>2.9288321479826092</v>
      </c>
      <c r="J1028" s="1">
        <f>[1]Residential!F$23</f>
        <v>5.4710064828337437</v>
      </c>
      <c r="K1028" s="1">
        <f>[1]Residential!G$23</f>
        <v>5.4709038199032847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0.94199944761538479</v>
      </c>
      <c r="I1029" s="1">
        <f t="shared" si="714"/>
        <v>0.94210777146674429</v>
      </c>
      <c r="J1029" s="1">
        <f t="shared" si="714"/>
        <v>2.4072432024662511</v>
      </c>
      <c r="K1029" s="1">
        <f t="shared" si="714"/>
        <v>2.4071976545993081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0.94199944761538479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0.94210777146674429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2.4072432024662511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2.4071976545993081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1.9867213210751609</v>
      </c>
      <c r="I1031" s="1">
        <f t="shared" si="715"/>
        <v>1.9867243765158649</v>
      </c>
      <c r="J1031" s="1">
        <f t="shared" si="715"/>
        <v>3.0637632803674926</v>
      </c>
      <c r="K1031" s="1">
        <f t="shared" si="715"/>
        <v>3.0637061653039765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1.9867213210751609</v>
      </c>
      <c r="I1032" s="1">
        <f t="shared" si="716"/>
        <v>1.9867243765158649</v>
      </c>
      <c r="J1032" s="1">
        <f t="shared" si="716"/>
        <v>3.0637632803674926</v>
      </c>
      <c r="K1032" s="1">
        <f t="shared" si="716"/>
        <v>3.0637061653039765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8.3122110914452777E-4</v>
      </c>
      <c r="I1033" s="1">
        <f>[1]Residential!E$24</f>
        <v>1.1653371839186217E-4</v>
      </c>
      <c r="J1033" s="1">
        <f>[1]Residential!F$24</f>
        <v>8.8158449866303557E-2</v>
      </c>
      <c r="K1033" s="1">
        <f>[1]Residential!G$24</f>
        <v>7.4535115564931559E-2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8.3122110914452777E-4</v>
      </c>
      <c r="I1034" s="1">
        <f t="shared" si="717"/>
        <v>1.1653371839186217E-4</v>
      </c>
      <c r="J1034" s="1">
        <f t="shared" si="717"/>
        <v>8.8158449866303557E-2</v>
      </c>
      <c r="K1034" s="1">
        <f t="shared" si="717"/>
        <v>7.4535115564931559E-2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5.6038077051698938</v>
      </c>
      <c r="G1040" s="1">
        <f>[1]Residential!C$21</f>
        <v>9.6788777452876555</v>
      </c>
      <c r="H1040" s="1">
        <f>[1]Residential!D$21</f>
        <v>9.7139753690582769</v>
      </c>
      <c r="I1040" s="1">
        <f>[1]Residential!E$21</f>
        <v>10.425909912977088</v>
      </c>
      <c r="J1040" s="1">
        <f>[1]Residential!F$21</f>
        <v>10.551977140528106</v>
      </c>
      <c r="K1040" s="1">
        <f>[1]Residential!G$21</f>
        <v>10.557009837556537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0.13979222149766796</v>
      </c>
      <c r="G1041" s="1">
        <f t="shared" ref="G1041:K1041" si="721">SUM(G1042:G1044)</f>
        <v>1.3390347375319063E-2</v>
      </c>
      <c r="H1041" s="1">
        <f t="shared" si="721"/>
        <v>4.8317800320857224E-2</v>
      </c>
      <c r="I1041" s="1">
        <f t="shared" si="721"/>
        <v>0.55349184400936846</v>
      </c>
      <c r="J1041" s="1">
        <f t="shared" si="721"/>
        <v>1.183710495923183</v>
      </c>
      <c r="K1041" s="1">
        <f t="shared" si="721"/>
        <v>1.1355637983873765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0.13976560655744452</v>
      </c>
      <c r="G1042" s="1">
        <f t="shared" si="722"/>
        <v>1.3355371716979527E-2</v>
      </c>
      <c r="H1042" s="1">
        <f t="shared" si="722"/>
        <v>4.8281374979506977E-2</v>
      </c>
      <c r="I1042" s="1">
        <f t="shared" si="722"/>
        <v>0.54709857516709748</v>
      </c>
      <c r="J1042" s="1">
        <f t="shared" si="722"/>
        <v>1.1723163951610234</v>
      </c>
      <c r="K1042" s="1">
        <f t="shared" si="722"/>
        <v>1.1318232667488086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2.6614940223436759E-5</v>
      </c>
      <c r="G1044" s="1">
        <f t="shared" si="723"/>
        <v>3.4975658339535505E-5</v>
      </c>
      <c r="H1044" s="1">
        <f t="shared" si="723"/>
        <v>3.6425341350244767E-5</v>
      </c>
      <c r="I1044" s="1">
        <f t="shared" si="723"/>
        <v>6.3932688422709411E-3</v>
      </c>
      <c r="J1044" s="1">
        <f t="shared" si="723"/>
        <v>1.1394100762159694E-2</v>
      </c>
      <c r="K1044" s="1">
        <f t="shared" si="723"/>
        <v>3.7405316385680154E-3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5.4640154836722257</v>
      </c>
      <c r="G1045" s="1">
        <f t="shared" ref="G1045:K1045" si="724">G1040-G1041</f>
        <v>9.6654873979123366</v>
      </c>
      <c r="H1045" s="1">
        <f t="shared" si="724"/>
        <v>9.6656575687374193</v>
      </c>
      <c r="I1045" s="1">
        <f t="shared" si="724"/>
        <v>9.8724180689677201</v>
      </c>
      <c r="J1045" s="1">
        <f t="shared" si="724"/>
        <v>9.3682666446049225</v>
      </c>
      <c r="K1045" s="1">
        <f t="shared" si="724"/>
        <v>9.4214460391691599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15.194969916317046</v>
      </c>
      <c r="G1046" s="1">
        <f>[1]Residential!C$25</f>
        <v>18.073764019705475</v>
      </c>
      <c r="H1046" s="1">
        <f>[1]Residential!D$25</f>
        <v>23.2165233669438</v>
      </c>
      <c r="I1046" s="1">
        <f>[1]Residential!E$25</f>
        <v>28.902540874130707</v>
      </c>
      <c r="J1046" s="1">
        <f>[1]Residential!F$25</f>
        <v>35.820484233076954</v>
      </c>
      <c r="K1046" s="1">
        <f>[1]Residential!G$25</f>
        <v>65.691773163934215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13.103976410987862</v>
      </c>
      <c r="G1047" s="1">
        <f t="shared" ref="G1047:K1047" si="725">G1046-G1050</f>
        <v>15.724738671438217</v>
      </c>
      <c r="H1047" s="1">
        <f t="shared" si="725"/>
        <v>17.361009077400492</v>
      </c>
      <c r="I1047" s="1">
        <f t="shared" si="725"/>
        <v>19.846646800908594</v>
      </c>
      <c r="J1047" s="1">
        <f t="shared" si="725"/>
        <v>24.85306259371967</v>
      </c>
      <c r="K1047" s="1">
        <f t="shared" si="725"/>
        <v>52.824272255151051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13.103976410987862</v>
      </c>
      <c r="G1048" s="1">
        <f t="shared" ref="G1048:K1048" si="726">G1047-G1049</f>
        <v>15.724738671438217</v>
      </c>
      <c r="H1048" s="1">
        <f t="shared" si="726"/>
        <v>17.35861181899546</v>
      </c>
      <c r="I1048" s="1">
        <f t="shared" si="726"/>
        <v>19.84404416445906</v>
      </c>
      <c r="J1048" s="1">
        <f t="shared" si="726"/>
        <v>24.847956147484236</v>
      </c>
      <c r="K1048" s="1">
        <f t="shared" si="726"/>
        <v>52.821792795786287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2.3972584050338513E-3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2.6026364495354663E-3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5.1064462354355571E-3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2.4794593647632858E-3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2.090993505329183</v>
      </c>
      <c r="G1050" s="1">
        <f t="shared" ref="G1050:K1050" si="727">SUM(G1051:G1052)</f>
        <v>2.3490253482672578</v>
      </c>
      <c r="H1050" s="1">
        <f t="shared" si="727"/>
        <v>5.8555142895433079</v>
      </c>
      <c r="I1050" s="1">
        <f t="shared" si="727"/>
        <v>9.0558940732221131</v>
      </c>
      <c r="J1050" s="1">
        <f t="shared" si="727"/>
        <v>10.967421639357285</v>
      </c>
      <c r="K1050" s="1">
        <f t="shared" si="727"/>
        <v>12.867500908783162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2.090993505329183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2.3490253482672578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5.8551173018086597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9.0554297576520444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10.966278000729353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12.867081161584162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3.9698773464784311E-4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4.643155700693115E-4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1.1436386279326317E-3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4.1974719900100469E-4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156.63151050795042</v>
      </c>
      <c r="G1053" s="3">
        <f>[1]Residential!C$245</f>
        <v>162.45945095162025</v>
      </c>
      <c r="H1053" s="3">
        <f>[1]Residential!D$245</f>
        <v>164.29396386605868</v>
      </c>
      <c r="I1053" s="3">
        <f>[1]Residential!E$245</f>
        <v>164.27906048205935</v>
      </c>
      <c r="J1053" s="3">
        <f>[1]Residential!F$245</f>
        <v>165.38899953358217</v>
      </c>
      <c r="K1053" s="3">
        <f>[1]Residential!G$245</f>
        <v>163.11619692449136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129.65322417273799</v>
      </c>
      <c r="G1054" s="1">
        <f>[1]Residential!C$116</f>
        <v>136.31458105702126</v>
      </c>
      <c r="H1054" s="1">
        <f>[1]Residential!D$116</f>
        <v>138.16817829999314</v>
      </c>
      <c r="I1054" s="1">
        <f>[1]Residential!E$116</f>
        <v>138.06755515075074</v>
      </c>
      <c r="J1054" s="1">
        <f>[1]Residential!F$116</f>
        <v>138.70266508861187</v>
      </c>
      <c r="K1054" s="1">
        <f>[1]Residential!G$116</f>
        <v>136.79939937279255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27.968331285413317</v>
      </c>
      <c r="G1055" s="1">
        <f t="shared" ref="G1055:K1055" si="730">SUM(G1056:G1057)</f>
        <v>30.096853412061805</v>
      </c>
      <c r="H1055" s="1">
        <f t="shared" si="730"/>
        <v>33.604778207378018</v>
      </c>
      <c r="I1055" s="1">
        <f t="shared" si="730"/>
        <v>32.6308301740535</v>
      </c>
      <c r="J1055" s="1">
        <f t="shared" si="730"/>
        <v>35.682814686133625</v>
      </c>
      <c r="K1055" s="1">
        <f t="shared" si="730"/>
        <v>71.65810624444552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8.9080020039491821</v>
      </c>
      <c r="G1056" s="1">
        <f>[1]Residential!C$102</f>
        <v>7.3936804614926093</v>
      </c>
      <c r="H1056" s="1">
        <f>[1]Residential!D$102</f>
        <v>8.8067613230988044</v>
      </c>
      <c r="I1056" s="1">
        <f>[1]Residential!E$102</f>
        <v>4.7419032402191554</v>
      </c>
      <c r="J1056" s="1">
        <f>[1]Residential!F$102</f>
        <v>1.6319118173589295</v>
      </c>
      <c r="K1056" s="1">
        <f>[1]Residential!G$102</f>
        <v>0.62190213976742192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19.060329281464135</v>
      </c>
      <c r="G1057" s="1">
        <f>[1]Residential!C$104</f>
        <v>22.703172950569197</v>
      </c>
      <c r="H1057" s="1">
        <f>[1]Residential!D$104</f>
        <v>24.798016884279214</v>
      </c>
      <c r="I1057" s="1">
        <f>[1]Residential!E$104</f>
        <v>27.888926933834345</v>
      </c>
      <c r="J1057" s="1">
        <f>[1]Residential!F$104</f>
        <v>34.050902868774692</v>
      </c>
      <c r="K1057" s="1">
        <f>[1]Residential!G$104</f>
        <v>71.036204104678092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45.124389182606521</v>
      </c>
      <c r="G1058" s="1">
        <f t="shared" ref="G1058:K1058" si="731">G1059</f>
        <v>38.450453436111374</v>
      </c>
      <c r="H1058" s="1">
        <f t="shared" si="731"/>
        <v>38.933362020202651</v>
      </c>
      <c r="I1058" s="1">
        <f t="shared" si="731"/>
        <v>37.512790160090404</v>
      </c>
      <c r="J1058" s="1">
        <f t="shared" si="731"/>
        <v>22.708941313539114</v>
      </c>
      <c r="K1058" s="1">
        <f t="shared" si="731"/>
        <v>8.5065183287776449E-4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45.124389182606521</v>
      </c>
      <c r="G1059" s="1">
        <f>[1]Residential!C$105</f>
        <v>38.450453436111374</v>
      </c>
      <c r="H1059" s="1">
        <f>[1]Residential!D$105</f>
        <v>38.933362020202651</v>
      </c>
      <c r="I1059" s="1">
        <f>[1]Residential!E$105</f>
        <v>37.512790160090404</v>
      </c>
      <c r="J1059" s="1">
        <f>[1]Residential!F$105</f>
        <v>22.708941313539114</v>
      </c>
      <c r="K1059" s="1">
        <f>[1]Residential!G$105</f>
        <v>8.5065183287776449E-4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36.56991750599056</v>
      </c>
      <c r="G1060" s="1">
        <f t="shared" ref="G1060:K1060" si="732">SUM(G1061:G1062)</f>
        <v>39.175454100775561</v>
      </c>
      <c r="H1060" s="1">
        <f t="shared" si="732"/>
        <v>37.333608363952976</v>
      </c>
      <c r="I1060" s="1">
        <f t="shared" si="732"/>
        <v>37.160767934575048</v>
      </c>
      <c r="J1060" s="1">
        <f t="shared" si="732"/>
        <v>31.578903776577921</v>
      </c>
      <c r="K1060" s="1">
        <f t="shared" si="732"/>
        <v>16.29326318152998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36.56991750599056</v>
      </c>
      <c r="G1061" s="1">
        <f>[1]Residential!C$106</f>
        <v>39.175454100775561</v>
      </c>
      <c r="H1061" s="1">
        <f>[1]Residential!D$106</f>
        <v>37.328813847142911</v>
      </c>
      <c r="I1061" s="1">
        <f>[1]Residential!E$106</f>
        <v>37.155755449561127</v>
      </c>
      <c r="J1061" s="1">
        <f>[1]Residential!F$106</f>
        <v>31.569611718674096</v>
      </c>
      <c r="K1061" s="1">
        <f>[1]Residential!G$106</f>
        <v>16.288933379355694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4.7945168100677026E-3</v>
      </c>
      <c r="I1062" s="1">
        <f>[1]Residential!E$107</f>
        <v>5.0124850139201555E-3</v>
      </c>
      <c r="J1062" s="1">
        <f>[1]Residential!F$107</f>
        <v>9.2920579038253542E-3</v>
      </c>
      <c r="K1062" s="1">
        <f>[1]Residential!G$107</f>
        <v>4.3298021742881236E-3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7.2001693461266905E-2</v>
      </c>
      <c r="G1063" s="1">
        <f t="shared" ref="G1063:K1063" si="733">G1064</f>
        <v>7.2001469971617105E-2</v>
      </c>
      <c r="H1063" s="1">
        <f t="shared" si="733"/>
        <v>7.1755533507999894E-4</v>
      </c>
      <c r="I1063" s="1">
        <f t="shared" si="733"/>
        <v>3.5391890388637286E-4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7.2001693461266905E-2</v>
      </c>
      <c r="G1064" s="1">
        <f>[1]Residential!C$108</f>
        <v>7.2001469971617105E-2</v>
      </c>
      <c r="H1064" s="1">
        <f>[1]Residential!D$108</f>
        <v>7.1755533507999894E-4</v>
      </c>
      <c r="I1064" s="1">
        <f>[1]Residential!E$108</f>
        <v>3.5391890388637286E-4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3.8544328368893308</v>
      </c>
      <c r="G1065" s="1">
        <f>SUM([1]Residential!C$109:C$110)</f>
        <v>7.7054782133697062</v>
      </c>
      <c r="H1065" s="1">
        <f>SUM([1]Residential!D$109:D$110)</f>
        <v>7.8645354625309825</v>
      </c>
      <c r="I1065" s="1">
        <f>SUM([1]Residential!E$109:E$110)</f>
        <v>8.4507956300871854</v>
      </c>
      <c r="J1065" s="1">
        <f>SUM([1]Residential!F$109:F$110)</f>
        <v>8.5726480908596532</v>
      </c>
      <c r="K1065" s="1">
        <f>SUM([1]Residential!G$109:G$110)</f>
        <v>8.5767794807990292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7.3428682774460172E-2</v>
      </c>
      <c r="G1066" s="1">
        <f>[1]Residential!C$109</f>
        <v>1.2466146948459317E-2</v>
      </c>
      <c r="H1066" s="1">
        <f>[1]Residential!D$109</f>
        <v>3.7656479215204187E-2</v>
      </c>
      <c r="I1066" s="1">
        <f>[1]Residential!E$109</f>
        <v>0.52902145267110001</v>
      </c>
      <c r="J1066" s="1">
        <f>[1]Residential!F$109</f>
        <v>1.07821913122395</v>
      </c>
      <c r="K1066" s="1">
        <f>[1]Residential!G$109</f>
        <v>1.0782194831394998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7.3414702740508431E-2</v>
      </c>
      <c r="G1067" s="1">
        <f t="shared" ref="G1067:K1067" si="734">IFERROR(G$1066/G$1041,0)*G1042</f>
        <v>1.2433585306534821E-2</v>
      </c>
      <c r="H1067" s="1">
        <f t="shared" si="734"/>
        <v>3.7628091124265572E-2</v>
      </c>
      <c r="I1067" s="1">
        <f t="shared" si="734"/>
        <v>0.52291083621511869</v>
      </c>
      <c r="J1067" s="1">
        <f t="shared" si="734"/>
        <v>1.0678404639170656</v>
      </c>
      <c r="K1067" s="1">
        <f t="shared" si="734"/>
        <v>1.0746678428919585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1.3980033951750027E-5</v>
      </c>
      <c r="G1069" s="1">
        <f t="shared" si="736"/>
        <v>3.2561641924496152E-5</v>
      </c>
      <c r="H1069" s="1">
        <f t="shared" si="736"/>
        <v>2.8388090938612387E-5</v>
      </c>
      <c r="I1069" s="1">
        <f t="shared" si="736"/>
        <v>6.110616455981252E-3</v>
      </c>
      <c r="J1069" s="1">
        <f t="shared" si="736"/>
        <v>1.0378667306884495E-2</v>
      </c>
      <c r="K1069" s="1">
        <f t="shared" si="736"/>
        <v>3.5516402475415389E-3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3.7810041541148705</v>
      </c>
      <c r="G1070" s="1">
        <f t="shared" ref="G1070:K1070" si="737">G1065-G1066</f>
        <v>7.6930120664212467</v>
      </c>
      <c r="H1070" s="1">
        <f t="shared" si="737"/>
        <v>7.8268789833157779</v>
      </c>
      <c r="I1070" s="1">
        <f t="shared" si="737"/>
        <v>7.9217741774160855</v>
      </c>
      <c r="J1070" s="1">
        <f t="shared" si="737"/>
        <v>7.4944289596357034</v>
      </c>
      <c r="K1070" s="1">
        <f t="shared" si="737"/>
        <v>7.4985599976595294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9.1310749975052943</v>
      </c>
      <c r="G1071" s="1">
        <f t="shared" ref="G1071:K1071" si="738">G1072</f>
        <v>8.1825620540396962</v>
      </c>
      <c r="H1071" s="1">
        <f t="shared" si="738"/>
        <v>7.5131257103677997</v>
      </c>
      <c r="I1071" s="1">
        <f t="shared" si="738"/>
        <v>7.0591179711999335</v>
      </c>
      <c r="J1071" s="1">
        <f t="shared" si="738"/>
        <v>6.5277226100961006</v>
      </c>
      <c r="K1071" s="1">
        <f t="shared" si="738"/>
        <v>2.5915365649246729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9.1310749975052943</v>
      </c>
      <c r="G1072" s="1">
        <f>[1]Residential!C$111</f>
        <v>8.1825620540396962</v>
      </c>
      <c r="H1072" s="1">
        <f>[1]Residential!D$111</f>
        <v>7.5131257103677997</v>
      </c>
      <c r="I1072" s="1">
        <f>[1]Residential!E$111</f>
        <v>7.0591179711999335</v>
      </c>
      <c r="J1072" s="1">
        <f>[1]Residential!F$111</f>
        <v>6.5277226100961006</v>
      </c>
      <c r="K1072" s="1">
        <f>[1]Residential!G$111</f>
        <v>2.5915365649246729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2.6968862470254935</v>
      </c>
      <c r="G1073" s="1">
        <f t="shared" ref="G1073:K1073" si="739">G1074</f>
        <v>3.1682241309444579</v>
      </c>
      <c r="H1073" s="1">
        <f t="shared" si="739"/>
        <v>3.1720088785626217</v>
      </c>
      <c r="I1073" s="1">
        <f t="shared" si="739"/>
        <v>3.3024117775072606</v>
      </c>
      <c r="J1073" s="1">
        <f t="shared" si="739"/>
        <v>3.7089404563298425</v>
      </c>
      <c r="K1073" s="1">
        <f t="shared" si="739"/>
        <v>3.8154166301659069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2.6968862470254935</v>
      </c>
      <c r="G1074" s="1">
        <f>[1]Residential!C$112</f>
        <v>3.1682241309444579</v>
      </c>
      <c r="H1074" s="1">
        <f>[1]Residential!D$112</f>
        <v>3.1720088785626217</v>
      </c>
      <c r="I1074" s="1">
        <f>[1]Residential!E$112</f>
        <v>3.3024117775072606</v>
      </c>
      <c r="J1074" s="1">
        <f>[1]Residential!F$112</f>
        <v>3.7089404563298425</v>
      </c>
      <c r="K1074" s="1">
        <f>[1]Residential!G$112</f>
        <v>3.8154166301659069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0.94199944761538468</v>
      </c>
      <c r="I1075" s="1">
        <f t="shared" si="740"/>
        <v>0.94210777146674429</v>
      </c>
      <c r="J1075" s="1">
        <f t="shared" si="740"/>
        <v>2.4072432024662511</v>
      </c>
      <c r="K1075" s="1">
        <f t="shared" si="740"/>
        <v>2.4071976545993086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0.94199944761538468</v>
      </c>
      <c r="I1076" s="1">
        <f>[1]Residential!E$113</f>
        <v>0.94210777146674429</v>
      </c>
      <c r="J1076" s="1">
        <f>[1]Residential!F$113</f>
        <v>2.4072432024662511</v>
      </c>
      <c r="K1076" s="1">
        <f>[1]Residential!G$113</f>
        <v>2.4071976545993086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3.4508539514976713</v>
      </c>
      <c r="G1079" s="1">
        <f>[1]Residential!C$10-[1]Residential!C$223</f>
        <v>8.5222845965643046</v>
      </c>
      <c r="H1079" s="1">
        <f>[1]Residential!D$10-[1]Residential!D$223</f>
        <v>8.8040426540476489</v>
      </c>
      <c r="I1079" s="1">
        <f>[1]Residential!E$10-[1]Residential!E$223</f>
        <v>11.008379812866767</v>
      </c>
      <c r="J1079" s="1">
        <f>[1]Residential!F$10-[1]Residential!F$223</f>
        <v>27.51545095260937</v>
      </c>
      <c r="K1079" s="1">
        <f>[1]Residential!G$10-[1]Residential!G$223</f>
        <v>31.456248964495259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26.978286335212424</v>
      </c>
      <c r="G1080" s="1">
        <f>[1]Residential!C$224</f>
        <v>26.144869894598994</v>
      </c>
      <c r="H1080" s="1">
        <f>[1]Residential!D$224</f>
        <v>26.125785566065506</v>
      </c>
      <c r="I1080" s="1">
        <f>[1]Residential!E$224</f>
        <v>26.211505331308615</v>
      </c>
      <c r="J1080" s="1">
        <f>[1]Residential!F$224</f>
        <v>26.686334444970313</v>
      </c>
      <c r="K1080" s="1">
        <f>[1]Residential!G$224</f>
        <v>26.316797551698823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9.8845869742621648</v>
      </c>
      <c r="G1081" s="1">
        <f t="shared" ref="G1081:K1081" si="742">SUM(G1082:G1083)</f>
        <v>10.604167739585039</v>
      </c>
      <c r="H1081" s="1">
        <f t="shared" si="742"/>
        <v>15.948299192487976</v>
      </c>
      <c r="I1081" s="1">
        <f t="shared" si="742"/>
        <v>17.574213809735323</v>
      </c>
      <c r="J1081" s="1">
        <f t="shared" si="742"/>
        <v>17.669309039667972</v>
      </c>
      <c r="K1081" s="1">
        <f t="shared" si="742"/>
        <v>19.411739244795523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6.6446959385323314</v>
      </c>
      <c r="G1082" s="1">
        <f>[1]Residential!C$231-G1056</f>
        <v>6.9687101085865333</v>
      </c>
      <c r="H1082" s="1">
        <f>[1]Residential!D$231-H1056</f>
        <v>6.902382271165056</v>
      </c>
      <c r="I1082" s="1">
        <f>[1]Residential!E$231-I1056</f>
        <v>3.6239571560551411</v>
      </c>
      <c r="J1082" s="1">
        <f>[1]Residential!F$231-J1056</f>
        <v>1.2471713370832154</v>
      </c>
      <c r="K1082" s="1">
        <f>[1]Residential!G$231-K1056</f>
        <v>0.47528017680373369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3.2398910357298334</v>
      </c>
      <c r="G1083" s="1">
        <f>[1]Residential!C$233-G1057</f>
        <v>3.6354576309985056</v>
      </c>
      <c r="H1083" s="1">
        <f>[1]Residential!D$233-H1057</f>
        <v>9.0459169213229202</v>
      </c>
      <c r="I1083" s="1">
        <f>[1]Residential!E$233-I1057</f>
        <v>13.950256653680182</v>
      </c>
      <c r="J1083" s="1">
        <f>[1]Residential!F$233-J1057</f>
        <v>16.422137702584756</v>
      </c>
      <c r="K1083" s="1">
        <f>[1]Residential!G$233-K1057</f>
        <v>18.936459067991791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6.9844572117345578</v>
      </c>
      <c r="G1084" s="1">
        <f t="shared" ref="G1084:K1084" si="743">G1085</f>
        <v>6.0014775774036124</v>
      </c>
      <c r="H1084" s="1">
        <f t="shared" si="743"/>
        <v>3.7225086166188248E-3</v>
      </c>
      <c r="I1084" s="1">
        <f t="shared" si="743"/>
        <v>6.0641558836493914E-4</v>
      </c>
      <c r="J1084" s="1">
        <f t="shared" si="743"/>
        <v>3.5986652165220789E-4</v>
      </c>
      <c r="K1084" s="1">
        <f t="shared" si="743"/>
        <v>9.0617544841745698E-5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6.9844572117345578</v>
      </c>
      <c r="G1085" s="1">
        <f>[1]Residential!C$234-G1059</f>
        <v>6.0014775774036124</v>
      </c>
      <c r="H1085" s="1">
        <f>[1]Residential!D$234-H1059</f>
        <v>3.7225086166188248E-3</v>
      </c>
      <c r="I1085" s="1">
        <f>[1]Residential!E$234-I1059</f>
        <v>6.0641558836493914E-4</v>
      </c>
      <c r="J1085" s="1">
        <f>[1]Residential!F$234-J1059</f>
        <v>3.5986652165220789E-4</v>
      </c>
      <c r="K1085" s="1">
        <f>[1]Residential!G$234-K1059</f>
        <v>9.0617544841745698E-5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6.3804502314637475</v>
      </c>
      <c r="G1086" s="1">
        <f t="shared" ref="G1086:K1086" si="744">SUM(G1087:G1088)</f>
        <v>5.2970504098382278</v>
      </c>
      <c r="H1086" s="1">
        <f t="shared" si="744"/>
        <v>6.3809483332431105</v>
      </c>
      <c r="I1086" s="1">
        <f t="shared" si="744"/>
        <v>4.7547705172427897</v>
      </c>
      <c r="J1086" s="1">
        <f t="shared" si="744"/>
        <v>4.0415318301343737</v>
      </c>
      <c r="K1086" s="1">
        <f t="shared" si="744"/>
        <v>2.0848830162600485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6.3804502314637475</v>
      </c>
      <c r="G1087" s="1">
        <f>[1]Residential!C$235-G1061</f>
        <v>5.2970504098382278</v>
      </c>
      <c r="H1087" s="1">
        <f>[1]Residential!D$235-H1061</f>
        <v>6.3799850291965541</v>
      </c>
      <c r="I1087" s="1">
        <f>[1]Residential!E$235-I1061</f>
        <v>4.7536522360810736</v>
      </c>
      <c r="J1087" s="1">
        <f>[1]Residential!F$235-J1061</f>
        <v>4.0389692850201726</v>
      </c>
      <c r="K1087" s="1">
        <f>[1]Residential!G$235-K1061</f>
        <v>2.0839819075943034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9.6330404655632119E-4</v>
      </c>
      <c r="I1088" s="1">
        <f>[1]Residential!E$236-I1062</f>
        <v>1.1182811617162312E-3</v>
      </c>
      <c r="J1088" s="1">
        <f>[1]Residential!F$236-J1062</f>
        <v>2.5625451142014047E-3</v>
      </c>
      <c r="K1088" s="1">
        <f>[1]Residential!G$236-K1062</f>
        <v>9.0110866574527691E-4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1.3170397265113394</v>
      </c>
      <c r="G1091" s="1">
        <f t="shared" ref="G1091:K1091" si="745">SUM(G1092,G1096)</f>
        <v>1.4633772751990273</v>
      </c>
      <c r="H1091" s="1">
        <f t="shared" si="745"/>
        <v>1.3717501196448953</v>
      </c>
      <c r="I1091" s="1">
        <f t="shared" si="745"/>
        <v>1.4740071144776805</v>
      </c>
      <c r="J1091" s="1">
        <f t="shared" si="745"/>
        <v>1.4952619493211137</v>
      </c>
      <c r="K1091" s="1">
        <f t="shared" si="745"/>
        <v>1.4959410142643776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2.5090200393116782E-2</v>
      </c>
      <c r="G1092" s="1">
        <f>[1]Residential!C$238-G1066</f>
        <v>2.3674943525262785E-3</v>
      </c>
      <c r="H1092" s="1">
        <f>[1]Residential!D$238-H1066</f>
        <v>6.568128545540057E-3</v>
      </c>
      <c r="I1092" s="1">
        <f>[1]Residential!E$238-I1066</f>
        <v>9.2273132505095834E-2</v>
      </c>
      <c r="J1092" s="1">
        <f>[1]Residential!F$238-J1066</f>
        <v>0.18806558053726996</v>
      </c>
      <c r="K1092" s="1">
        <f>[1]Residential!G$238-K1066</f>
        <v>0.1880604195104072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2.5085423487960667E-2</v>
      </c>
      <c r="G1093" s="1">
        <f t="shared" ref="G1093:K1095" si="746">IFERROR(G$1092/G$1041,0)*G1042</f>
        <v>2.3613104447250993E-3</v>
      </c>
      <c r="H1093" s="1">
        <f t="shared" si="746"/>
        <v>6.5631770303072679E-3</v>
      </c>
      <c r="I1093" s="1">
        <f t="shared" si="746"/>
        <v>9.1207304797951555E-2</v>
      </c>
      <c r="J1093" s="1">
        <f t="shared" si="746"/>
        <v>0.18625530836183871</v>
      </c>
      <c r="K1093" s="1">
        <f t="shared" si="746"/>
        <v>0.18744095105769676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4.7769051561140873E-6</v>
      </c>
      <c r="G1095" s="1">
        <f t="shared" si="746"/>
        <v>6.1839078011794965E-6</v>
      </c>
      <c r="H1095" s="1">
        <f t="shared" si="746"/>
        <v>4.9515152327890308E-6</v>
      </c>
      <c r="I1095" s="1">
        <f t="shared" si="746"/>
        <v>1.0658277071442846E-3</v>
      </c>
      <c r="J1095" s="1">
        <f t="shared" si="746"/>
        <v>1.8102721754312912E-3</v>
      </c>
      <c r="K1095" s="1">
        <f t="shared" si="746"/>
        <v>6.1946845271046967E-4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1.2919495261182226</v>
      </c>
      <c r="G1096" s="1">
        <f>[1]Residential!C$239-G1070</f>
        <v>1.461009780846501</v>
      </c>
      <c r="H1096" s="1">
        <f>[1]Residential!D$239-H1070</f>
        <v>1.3651819910993552</v>
      </c>
      <c r="I1096" s="1">
        <f>[1]Residential!E$239-I1070</f>
        <v>1.3817339819725847</v>
      </c>
      <c r="J1096" s="1">
        <f>[1]Residential!F$239-J1070</f>
        <v>1.3071963687838437</v>
      </c>
      <c r="K1096" s="1">
        <f>[1]Residential!G$239-K1070</f>
        <v>1.3078805947539704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0.5204711869563976</v>
      </c>
      <c r="G1097" s="1">
        <f t="shared" ref="G1097:K1097" si="747">G1098</f>
        <v>0.59724193470322362</v>
      </c>
      <c r="H1097" s="1">
        <f t="shared" si="747"/>
        <v>0.30540275981928477</v>
      </c>
      <c r="I1097" s="1">
        <f t="shared" si="747"/>
        <v>0.28694349677591457</v>
      </c>
      <c r="J1097" s="1">
        <f t="shared" si="747"/>
        <v>0.26534365885486633</v>
      </c>
      <c r="K1097" s="1">
        <f t="shared" si="747"/>
        <v>0.10534559921347464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0.5204711869563976</v>
      </c>
      <c r="G1098" s="1">
        <f>[1]Residential!C$240-G1072</f>
        <v>0.59724193470322362</v>
      </c>
      <c r="H1098" s="1">
        <f>[1]Residential!D$240-H1072</f>
        <v>0.30540275981928477</v>
      </c>
      <c r="I1098" s="1">
        <f>[1]Residential!E$240-I1072</f>
        <v>0.28694349677591457</v>
      </c>
      <c r="J1098" s="1">
        <f>[1]Residential!F$240-J1072</f>
        <v>0.26534365885486633</v>
      </c>
      <c r="K1098" s="1">
        <f>[1]Residential!G$240-K1072</f>
        <v>0.10534559921347464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0.16979297962436712</v>
      </c>
      <c r="G1099" s="1">
        <f t="shared" ref="G1099" si="748">G1100</f>
        <v>0.1948376735967261</v>
      </c>
      <c r="H1099" s="1">
        <f t="shared" ref="H1099" si="749">H1100</f>
        <v>0.12894133117846307</v>
      </c>
      <c r="I1099" s="1">
        <f t="shared" ref="I1099" si="750">I1100</f>
        <v>0.1342396009726734</v>
      </c>
      <c r="J1099" s="1">
        <f t="shared" ref="J1099" si="751">J1100</f>
        <v>0.15076482010284087</v>
      </c>
      <c r="K1099" s="1">
        <f t="shared" ref="K1099" si="752">K1100</f>
        <v>0.15509189431658044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0.16979297962436712</v>
      </c>
      <c r="G1100" s="1">
        <f>[1]Residential!C$241-G1074</f>
        <v>0.1948376735967261</v>
      </c>
      <c r="H1100" s="1">
        <f>[1]Residential!D$241-H1074</f>
        <v>0.12894133117846307</v>
      </c>
      <c r="I1100" s="1">
        <f>[1]Residential!E$241-I1074</f>
        <v>0.1342396009726734</v>
      </c>
      <c r="J1100" s="1">
        <f>[1]Residential!F$241-J1074</f>
        <v>0.15076482010284087</v>
      </c>
      <c r="K1100" s="1">
        <f>[1]Residential!G$241-K1074</f>
        <v>0.15509189431658044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1.9867213210751609</v>
      </c>
      <c r="I1101" s="1">
        <f t="shared" ref="I1101" si="755">I1102</f>
        <v>1.9867243765158649</v>
      </c>
      <c r="J1101" s="1">
        <f t="shared" ref="J1101" si="756">J1102</f>
        <v>3.0637632803674926</v>
      </c>
      <c r="K1101" s="1">
        <f t="shared" ref="K1101" si="757">K1102</f>
        <v>3.0637061653039761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1.9867213210751609</v>
      </c>
      <c r="I1102" s="1">
        <f>[1]Residential!E$242-I1076</f>
        <v>1.9867243765158649</v>
      </c>
      <c r="J1102" s="1">
        <f>[1]Residential!F$242-J1076</f>
        <v>3.0637632803674926</v>
      </c>
      <c r="K1102" s="1">
        <f>[1]Residential!G$242-K1076</f>
        <v>3.0637061653039761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0.94999999999999973</v>
      </c>
      <c r="G1107" s="4">
        <f t="shared" ref="G1107:K1108" si="765">IFERROR(G1056/G973,"-")</f>
        <v>0.94999999999999984</v>
      </c>
      <c r="H1107" s="4">
        <f t="shared" si="765"/>
        <v>0.94999999999999984</v>
      </c>
      <c r="I1107" s="4">
        <f t="shared" si="765"/>
        <v>0.95</v>
      </c>
      <c r="J1107" s="4">
        <f t="shared" si="765"/>
        <v>0.95</v>
      </c>
      <c r="K1107" s="4">
        <f t="shared" si="765"/>
        <v>0.95000000000000095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3.2000000161071811</v>
      </c>
      <c r="G1108" s="4">
        <f t="shared" si="765"/>
        <v>3.2533333470608281</v>
      </c>
      <c r="H1108" s="4">
        <f t="shared" si="765"/>
        <v>3.3333333333333384</v>
      </c>
      <c r="I1108" s="4">
        <f t="shared" si="765"/>
        <v>3.4666666666666703</v>
      </c>
      <c r="J1108" s="4">
        <f t="shared" si="765"/>
        <v>3.6999999999999984</v>
      </c>
      <c r="K1108" s="4">
        <f t="shared" si="765"/>
        <v>3.9000000000000008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0.89583333333333437</v>
      </c>
      <c r="G1109" s="4">
        <f t="shared" ref="G1109:K1109" si="766">IFERROR(G1059/G983,"-")</f>
        <v>0.89583333333333426</v>
      </c>
      <c r="H1109" s="4">
        <f t="shared" si="766"/>
        <v>0.89583333333333393</v>
      </c>
      <c r="I1109" s="4">
        <f t="shared" si="766"/>
        <v>0.8958333333333347</v>
      </c>
      <c r="J1109" s="4">
        <f t="shared" si="766"/>
        <v>0.89583333333333337</v>
      </c>
      <c r="K1109" s="4">
        <f t="shared" si="766"/>
        <v>0.89583333333333404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0.95000000000000029</v>
      </c>
      <c r="G1110" s="4">
        <f t="shared" ref="G1110:K1110" si="767">IFERROR(G1061/G996,"-")</f>
        <v>0.9500000000000004</v>
      </c>
      <c r="H1110" s="4">
        <f t="shared" si="767"/>
        <v>0.95000000000000051</v>
      </c>
      <c r="I1110" s="4">
        <f t="shared" si="767"/>
        <v>0.9500000000000004</v>
      </c>
      <c r="J1110" s="4">
        <f t="shared" si="767"/>
        <v>0.95000000000000018</v>
      </c>
      <c r="K1110" s="4">
        <f t="shared" si="767"/>
        <v>0.95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2.080000000000001</v>
      </c>
      <c r="J1111" s="4">
        <f t="shared" si="768"/>
        <v>2.2200000000000002</v>
      </c>
      <c r="K1111" s="4">
        <f t="shared" si="768"/>
        <v>2.3400000000000016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</v>
      </c>
      <c r="G1112" s="4">
        <f t="shared" ref="G1112:K1112" si="769">IFERROR(G1064/G1015,"-")</f>
        <v>0.72000000000000042</v>
      </c>
      <c r="H1112" s="4">
        <f t="shared" si="769"/>
        <v>0.71999999999999986</v>
      </c>
      <c r="I1112" s="4">
        <f t="shared" si="769"/>
        <v>0.71999999999999975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0.72000000000000031</v>
      </c>
      <c r="G1117" s="4">
        <f t="shared" ref="G1117:K1117" si="770">IFERROR(G1072/G1020,"-")</f>
        <v>0.72</v>
      </c>
      <c r="H1117" s="4">
        <f t="shared" si="770"/>
        <v>0.71999999999999975</v>
      </c>
      <c r="I1117" s="4">
        <f t="shared" si="770"/>
        <v>0.71999999999999986</v>
      </c>
      <c r="J1117" s="4">
        <f t="shared" si="770"/>
        <v>0.71999999999999964</v>
      </c>
      <c r="K1117" s="4">
        <f t="shared" si="770"/>
        <v>0.71999999999999964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0.89999999999999925</v>
      </c>
      <c r="G1118" s="4">
        <f t="shared" ref="G1118:K1118" si="771">IFERROR(G1074/G1025,"-")</f>
        <v>0.89999999999999969</v>
      </c>
      <c r="H1118" s="4">
        <f t="shared" si="771"/>
        <v>0.89999999999999947</v>
      </c>
      <c r="I1118" s="4">
        <f t="shared" si="771"/>
        <v>0.89999999999999991</v>
      </c>
      <c r="J1118" s="4">
        <f t="shared" si="771"/>
        <v>0.8999999999999998</v>
      </c>
      <c r="K1118" s="4">
        <f t="shared" si="771"/>
        <v>0.90000000000000036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0.78999999999999937</v>
      </c>
      <c r="G1121" s="4">
        <f t="shared" ref="G1121:K1122" si="773">IFERROR(G1082/G976,"-")</f>
        <v>0.79200000000000015</v>
      </c>
      <c r="H1121" s="4">
        <f t="shared" si="773"/>
        <v>0.79499999999999926</v>
      </c>
      <c r="I1121" s="4">
        <f t="shared" si="773"/>
        <v>0.79999999999999927</v>
      </c>
      <c r="J1121" s="4">
        <f t="shared" si="773"/>
        <v>0.8100000000000005</v>
      </c>
      <c r="K1121" s="4">
        <f t="shared" si="773"/>
        <v>0.82000000000000028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2.8199999999999981</v>
      </c>
      <c r="G1122" s="4">
        <f t="shared" si="773"/>
        <v>2.8259999999999965</v>
      </c>
      <c r="H1122" s="4">
        <f t="shared" si="773"/>
        <v>2.835</v>
      </c>
      <c r="I1122" s="4">
        <f t="shared" si="773"/>
        <v>2.8499999999999992</v>
      </c>
      <c r="J1122" s="4">
        <f t="shared" si="773"/>
        <v>3.0099999999999989</v>
      </c>
      <c r="K1122" s="4">
        <f t="shared" si="773"/>
        <v>3.1199999999999979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0.70833333333333259</v>
      </c>
      <c r="G1123" s="4">
        <f t="shared" ref="G1123:K1123" si="774">IFERROR(G1085/G989,"-")</f>
        <v>0.71458333333333257</v>
      </c>
      <c r="H1123" s="4">
        <f t="shared" si="774"/>
        <v>0.72395833333272874</v>
      </c>
      <c r="I1123" s="4">
        <f t="shared" si="774"/>
        <v>0.73958333333656501</v>
      </c>
      <c r="J1123" s="4">
        <f t="shared" si="774"/>
        <v>0.75520833333663184</v>
      </c>
      <c r="K1123" s="4">
        <f t="shared" si="774"/>
        <v>0.75520833333333348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0.75000000000000044</v>
      </c>
      <c r="G1124" s="4">
        <f t="shared" ref="G1124:K1124" si="775">IFERROR(G1087/G1005,"-")</f>
        <v>0.75399999999999934</v>
      </c>
      <c r="H1124" s="4">
        <f t="shared" si="775"/>
        <v>0.76007526049898488</v>
      </c>
      <c r="I1124" s="4">
        <f t="shared" si="775"/>
        <v>0.77001453496015992</v>
      </c>
      <c r="J1124" s="4">
        <f t="shared" si="775"/>
        <v>0.80386122348339839</v>
      </c>
      <c r="K1124" s="4">
        <f t="shared" si="775"/>
        <v>0.82356429671766795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1.7010000000000012</v>
      </c>
      <c r="I1125" s="4">
        <f t="shared" si="776"/>
        <v>1.7099999999999989</v>
      </c>
      <c r="J1125" s="4">
        <f t="shared" si="776"/>
        <v>1.8059999999999994</v>
      </c>
      <c r="K1125" s="4">
        <f t="shared" si="776"/>
        <v>1.8719999999999999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0.50000000000000078</v>
      </c>
      <c r="G1130" s="4">
        <f t="shared" ref="G1130:K1130" si="777">IFERROR(G1098/G1022,"-")</f>
        <v>0.49999999999999972</v>
      </c>
      <c r="H1130" s="4">
        <f t="shared" si="777"/>
        <v>0.49999999999999961</v>
      </c>
      <c r="I1130" s="4">
        <f t="shared" si="777"/>
        <v>0.50000000000000011</v>
      </c>
      <c r="J1130" s="4">
        <f t="shared" si="777"/>
        <v>0.49999999999999956</v>
      </c>
      <c r="K1130" s="4">
        <f t="shared" si="777"/>
        <v>0.49999999999999972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0.62499999999999889</v>
      </c>
      <c r="G1131" s="4">
        <f t="shared" ref="G1131:K1131" si="778">IFERROR(G1100/G1027,"-")</f>
        <v>0.62500000000000067</v>
      </c>
      <c r="H1131" s="4">
        <f t="shared" si="778"/>
        <v>0.62500000000000144</v>
      </c>
      <c r="I1131" s="4">
        <f t="shared" si="778"/>
        <v>0.62499999999999989</v>
      </c>
      <c r="J1131" s="4">
        <f t="shared" si="778"/>
        <v>0.62500000000000067</v>
      </c>
      <c r="K1131" s="4">
        <f t="shared" si="778"/>
        <v>0.62500000000000111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139.1497992049942</v>
      </c>
      <c r="G1134" s="3">
        <f t="shared" si="780"/>
        <v>139.1070551428372</v>
      </c>
      <c r="H1134" s="3">
        <f t="shared" si="780"/>
        <v>124.93312237530006</v>
      </c>
      <c r="I1134" s="3">
        <f t="shared" si="780"/>
        <v>85.419867219831502</v>
      </c>
      <c r="J1134" s="3">
        <f t="shared" si="780"/>
        <v>52.437558110466476</v>
      </c>
      <c r="K1134" s="3">
        <f t="shared" si="780"/>
        <v>44.811258931021001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0.73772917848545372</v>
      </c>
      <c r="G1135" s="1">
        <f t="shared" ref="G1135:K1135" si="781">SUM(G1136:G1149)</f>
        <v>1.6571127211889176</v>
      </c>
      <c r="H1135" s="1">
        <f t="shared" si="781"/>
        <v>4.4914700507511123</v>
      </c>
      <c r="I1135" s="1">
        <f t="shared" si="781"/>
        <v>18.364929928077089</v>
      </c>
      <c r="J1135" s="1">
        <f t="shared" si="781"/>
        <v>36.381032102405939</v>
      </c>
      <c r="K1135" s="1">
        <f t="shared" si="781"/>
        <v>36.827083191130306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0.46789347747310744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0.37693359756758377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0.26223095025558535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0.11309697889148465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7.5868261750468282E-3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0.18252646880898318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0.44054300160213017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0.87981586647344889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1.2097398782944411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1.1355316011135039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6.6147412553998045E-2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0.10239934921779069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0.12907888417628452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5.0565236284006714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11.548661726386838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10.305552698020476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4.5608447453059912E-2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6.8364230556450883E-2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9.0488521582107351E-2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7.8090644629183983E-2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0.46773691596041239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0.52172162097970431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0.14991695502197736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0.82799967607575808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3.1962929120359753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10.201774193551499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16.293049602469004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15.231942236472667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7.4825600255455546E-5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8.0292438989213873E-5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1.2790049152554316E-4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1.366401621134263E-4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1.2447325611848672E-4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5.7605980826415707E-4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7.9548389259719767E-3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8.4374126442522104E-4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1.2258096798768338E-2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5.5738954838107733E-3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3.9473530550108377E-3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1.7538747641656766E-2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0.19506737533852306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1.1481942962875558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3.3073739045041384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3.7171162418820116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1.7672511813234412E-2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2.0645030266291969E-2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2.5774765875058486E-2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2.6697982282839101E-3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1.9813970889485826E-3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1.1430801853806516E-4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1.1028178167596762E-4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1.6755280355404685E-4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1.3707341770738412E-4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1.2591924859442876E-4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2.5917883728180843E-5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1.2288436691751571E-4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3.5387464967155804E-4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2.6553609655103692E-2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1.8445686887242661E-2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1.8790520797519104E-4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9.2652846578924503E-2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0.75036099533513489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2.2846549960342344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2.5745730965251319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5.5320343870991003E-2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6.3313329063281992E-2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7.8615874906381042E-2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2.9966254553205913E-3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2.2000757663913416E-3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1.9775258983152414E-2</v>
      </c>
      <c r="J1149" s="1">
        <f>[1]Transport!F$32</f>
        <v>1.2317474363545406</v>
      </c>
      <c r="K1149" s="1">
        <f>[1]Transport!G$32</f>
        <v>3.3138207908345114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9.4659074978632231E-4</v>
      </c>
      <c r="G1150" s="1">
        <f t="shared" ref="G1150:K1150" si="786">SUM(G1151:G1154)</f>
        <v>2.0901369092691043E-3</v>
      </c>
      <c r="H1150" s="1">
        <f t="shared" si="786"/>
        <v>2.0875938088295849E-3</v>
      </c>
      <c r="I1150" s="1">
        <f t="shared" si="786"/>
        <v>1.8741059505345591E-3</v>
      </c>
      <c r="J1150" s="1">
        <f t="shared" si="786"/>
        <v>1.1956934407897184E-3</v>
      </c>
      <c r="K1150" s="1">
        <f t="shared" si="786"/>
        <v>3.7041251867664916E-2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2.1647687870854909E-5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5.1753995192272751E-5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7.5607251538927392E-5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3.833520411619148E-4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1.7355569671305984E-4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8.801274559454434E-5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1.2015618244521394E-4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1.4988716938020116E-4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1.6720822920549553E-4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2.1376176076405456E-4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1.356381450499701E-4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8.5857800419177792E-4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1.9180946738802855E-3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1.8158371264931923E-3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1.5281625176389931E-3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1.9659372197388902E-4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1.495641400521593E-4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3.0238365072749891E-5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7.011551776391894E-5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1.0312795215114297E-4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4.0198591688985993E-4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3.6582493885849728E-2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77.55515412002589</v>
      </c>
      <c r="G1155" s="1">
        <f t="shared" ref="G1155:K1155" si="787">SUM(G1160:G1177)</f>
        <v>78.103700261822809</v>
      </c>
      <c r="H1155" s="1">
        <f t="shared" si="787"/>
        <v>73.895126254185058</v>
      </c>
      <c r="I1155" s="1">
        <f t="shared" si="787"/>
        <v>40.386874263783469</v>
      </c>
      <c r="J1155" s="1">
        <f t="shared" si="787"/>
        <v>9.3793848174396715</v>
      </c>
      <c r="K1155" s="1">
        <f t="shared" si="787"/>
        <v>4.6857041676997353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73.309732184902188</v>
      </c>
      <c r="G1156" s="1">
        <f t="shared" ref="G1156:K1156" si="788">G1155-G1157</f>
        <v>73.82823388118149</v>
      </c>
      <c r="H1156" s="1">
        <f t="shared" si="788"/>
        <v>69.849987096609581</v>
      </c>
      <c r="I1156" s="1">
        <f t="shared" si="788"/>
        <v>38.175836189959412</v>
      </c>
      <c r="J1156" s="1">
        <f t="shared" si="788"/>
        <v>4.7985847658561571</v>
      </c>
      <c r="K1156" s="1">
        <f t="shared" si="788"/>
        <v>-1.078351225660068E-2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4.2454219351237015</v>
      </c>
      <c r="G1157" s="1">
        <f t="shared" ref="G1157" si="790">SUM(G1158:G1159)</f>
        <v>4.2754663806413138</v>
      </c>
      <c r="H1157" s="1">
        <f t="shared" ref="H1157" si="791">SUM(H1158:H1159)</f>
        <v>4.045139157575476</v>
      </c>
      <c r="I1157" s="1">
        <f t="shared" ref="I1157" si="792">SUM(I1158:I1159)</f>
        <v>2.21103807382406</v>
      </c>
      <c r="J1157" s="1">
        <f t="shared" ref="J1157" si="793">SUM(J1158:J1159)</f>
        <v>4.5808000515835143</v>
      </c>
      <c r="K1157" s="1">
        <f t="shared" ref="K1157" si="794">SUM(K1158:K1159)</f>
        <v>4.696487679956336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4.2454219351237015</v>
      </c>
      <c r="G1158" s="1">
        <f>[1]Transport!C$25/SUM([1]Transport!C$21,[1]Transport!C$25)*G1155*(G$34+G$598)/(G$34+G$598+G$37)</f>
        <v>4.2754663806413138</v>
      </c>
      <c r="H1158" s="1">
        <f>[1]Transport!D$25/SUM([1]Transport!D$21,[1]Transport!D$25)*H1155*(H$34+H$598)/(H$34+H$598+H$37)</f>
        <v>4.045139157575476</v>
      </c>
      <c r="I1158" s="1">
        <f>[1]Transport!E$25/SUM([1]Transport!E$21,[1]Transport!E$25)*I1155*(I$34+I$598)/(I$34+I$598+I$37)</f>
        <v>2.21103807382406</v>
      </c>
      <c r="J1158" s="1">
        <f>[1]Transport!F$25/SUM([1]Transport!F$21,[1]Transport!F$25)*J1155*(J$34+J$598)/(J$34+J$598+J$37)</f>
        <v>4.0205261404937662</v>
      </c>
      <c r="K1158" s="1">
        <f>[1]Transport!G$25/SUM([1]Transport!G$21,[1]Transport!G$25)*K1155*(K$34+K$598)/(K$34+K$598+K$37)</f>
        <v>3.9643668444953213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0.56027391108974767</v>
      </c>
      <c r="K1159" s="1">
        <f>(K$37+K$717)/([1]Transport!G$21+[1]Transport!G$25)*K1155</f>
        <v>0.7321208354610147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1.4653322514889024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1.2428820512594378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0.92518282873437063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0.43896524442455309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4.555336374363652E-2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5.3143842911045867E-2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3.743393331917487E-2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5.3759832549863266E-2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2.1565358623652317E-2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3.3949961512016982E-3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0.13701089828309371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0.20472796109382496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0.96667359372288375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0.840958973930792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4.8894291542011602E-2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3.5362550660456628E-4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0.10188397470457577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1.4787325937713707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1.3976580605101196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1.1185604689699065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4.170207397197241E-4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1.229277490596796E-4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8.3766484544881101E-2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0.12707133342735552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0.12173067765952345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0.10334018658104251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5.2982425037608198E-4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1.6805149923467471E-4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63.987653623031662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58.476001336186535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49.285990999996045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14.902033500761366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0.48434888674712889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0.54970427699494617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0.39012019084847216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0.29719042313728017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1.3428251865321814E-3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9.8404016813331084E-5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3.6646001451445387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5.3066024441334161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4.9009102377542604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4.1059685881265287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1.0867749094478245E-3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1.406260574368395E-4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3.6213100877067514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5.7399503957376563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5.6554656468150881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4.5553986248064948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1.1564544399050626E-3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1.6628800920192249E-4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3.61852196186606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4.2736988691378199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7.7344655637563164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6.6337099039878913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0.2147588121779565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1.1493942633183547E-3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5.7734176481688949E-5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6.3734272120710711E-4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1.2993223830311098E-3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6.3838931700717122E-4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1.1910564525529317E-4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5.876885710371262E-5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5.6199280856224232E-4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9.3796596777904237E-4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6.1073879890327762E-4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1.5819966348156589E-4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6.3389495277793738E-5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5.6341399548536994E-4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9.2863804252043289E-4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6.5196337243442887E-4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1.7323688003441869E-4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8.1328271088469399E-5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8.9878205361961817E-4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1.614533479964711E-3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1.6582627409243379E-3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5.9017037992057427E-4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3.0876838617838821E-4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1.6649718839379676E-3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1.425062517648572E-3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1.2989349019648978E-3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6.3678464102244524E-4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2.8070023561763591E-4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8.3794120884203488E-2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0.14793266239123251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0.12102869681646709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0.10293900454177429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2.1436355602937551E-2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7.1330280315922241E-3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8.509086618576002E-2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0.23895237218437967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2.110444097878847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7.053630797915857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9.055714344036744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4.6688315852163331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0.17597868730851224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0.26237392990989716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0.2439351322769939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0.17433931927485141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8.2866170600964136E-3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2.8238283946292893E-3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60.743622074228071</v>
      </c>
      <c r="G1178" s="1">
        <f t="shared" ref="G1178:K1178" si="795">SUM(G1183:G1200)</f>
        <v>59.226849852301321</v>
      </c>
      <c r="H1178" s="1">
        <f t="shared" si="795"/>
        <v>46.364135701412337</v>
      </c>
      <c r="I1178" s="1">
        <f t="shared" si="795"/>
        <v>26.31110147513883</v>
      </c>
      <c r="J1178" s="1">
        <f t="shared" si="795"/>
        <v>6.5143468952611929</v>
      </c>
      <c r="K1178" s="1">
        <f t="shared" si="795"/>
        <v>3.2328336537014462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59.238661248634294</v>
      </c>
      <c r="G1179" s="1">
        <f t="shared" ref="G1179:K1179" si="796">G1178-G1180</f>
        <v>57.652206933501198</v>
      </c>
      <c r="H1179" s="1">
        <f t="shared" si="796"/>
        <v>44.845659509813821</v>
      </c>
      <c r="I1179" s="1">
        <f t="shared" si="796"/>
        <v>25.090424659296307</v>
      </c>
      <c r="J1179" s="1">
        <f t="shared" si="796"/>
        <v>5.5285801246917732</v>
      </c>
      <c r="K1179" s="1">
        <f t="shared" si="796"/>
        <v>-0.3511591011072146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1.5049608255937801</v>
      </c>
      <c r="G1180" s="1">
        <f t="shared" ref="G1180" si="800">SUM(G1181:G1182)</f>
        <v>1.5746429188001252</v>
      </c>
      <c r="H1180" s="1">
        <f t="shared" ref="H1180" si="801">SUM(H1181:H1182)</f>
        <v>1.5184761915985197</v>
      </c>
      <c r="I1180" s="1">
        <f t="shared" ref="I1180" si="802">SUM(I1181:I1182)</f>
        <v>1.2206768158425247</v>
      </c>
      <c r="J1180" s="1">
        <f t="shared" ref="J1180" si="803">SUM(J1181:J1182)</f>
        <v>0.98576677056941953</v>
      </c>
      <c r="K1180" s="1">
        <f t="shared" ref="K1180" si="804">SUM(K1181:K1182)</f>
        <v>3.5839927548086608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1.5049608255937801</v>
      </c>
      <c r="G1181" s="1">
        <f>[1]Transport!C$26/SUM([1]Transport!C$22,[1]Transport!C$26)*G1178*(G$33+G$580)/(G$33+G$580+G$36)</f>
        <v>1.5746429188001252</v>
      </c>
      <c r="H1181" s="1">
        <f>[1]Transport!D$26/SUM([1]Transport!D$22,[1]Transport!D$26)*H1178*(H$33+H$580)/(H$33+H$580+H$36)</f>
        <v>1.5184761915985197</v>
      </c>
      <c r="I1181" s="1">
        <f>[1]Transport!E$26/SUM([1]Transport!E$22,[1]Transport!E$26)*I1178*(I$33+I$580)/(I$33+I$580+I$36)</f>
        <v>1.2206768158425247</v>
      </c>
      <c r="J1181" s="1">
        <f>[1]Transport!F$26/SUM([1]Transport!F$22,[1]Transport!F$26)*J1178*(J$33+J$580)/(J$33+J$580+J$36)</f>
        <v>0.44581970341743637</v>
      </c>
      <c r="K1181" s="1">
        <f>[1]Transport!G$26/SUM([1]Transport!G$22,[1]Transport!G$26)*K1178*(K$33+K$580)/(K$33+K$580+K$36)</f>
        <v>0.41492058604452625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0.53994706715198315</v>
      </c>
      <c r="K1182" s="1">
        <f>(K$36+K$716)/([1]Transport!G$22+[1]Transport!G$26)*K1178</f>
        <v>3.1690721687641346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3.4847804236541397E-5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1.5011665511737858E-4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7.6302840834404728E-4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1.0027395247273047E-3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7.7593038524869911E-3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2.2765384765369443E-3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2.7888618924379969E-3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0.67395230481499702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1.5803067833936413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1.3411527818882425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5.8619110829124493E-2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3.4224603562656766E-4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2.9231851027094496E-2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4.526503081489229E-2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4.3341394581015685E-2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3.2498761366550361E-2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3.9698804312309985E-4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1.212970817075651E-4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3.5417618712356776E-2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0.16579164463092261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0.15671712518377559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0.12703124483232744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5.0336263862095281E-4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1.6548725868030235E-4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52.476819635335488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48.700926261911121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34.441510387678541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13.202144525992367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5.1371510987673306E-3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5.8740502569351542E-3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4.3881493821213337E-3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3.1922577642427455E-3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2.5101968508246445E-4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4.8093889826301301E-5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1.2197341048596297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1.2815492094367107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0.95804574728899994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0.82817101698288154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3.2262348940507497E-4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6.3799897678319594E-5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5.0281648978279394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5.3267395281673062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5.275541680963129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4.0289497743964837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3.4803315407672879E-4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7.0519125751023398E-5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1.940293657398755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2.2108403410556359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2.1721823271162304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1.6721255857050641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2.2932271174089627E-4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4.7568888227070267E-5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5.782910704946767E-5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5.0473257802195043E-4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1.0288049336550813E-3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6.7527101964469794E-4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1.7886711419373924E-4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5.8730995759391726E-5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4.8272139351272065E-4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8.6985223422826477E-4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6.1942781865662424E-4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1.822475431410747E-4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6.2809429109805931E-5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4.6638696272414341E-4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7.801796232871196E-4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6.4676483448298421E-4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1.9455618400842175E-4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5.9010251039084363E-5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2.7368791295789233E-4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4.3318723753381507E-4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4.0345331273363924E-4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1.3159658640557481E-4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1.9157762868161839E-5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2.5004682183414387E-3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1.9206538451744005E-3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1.6676265491069203E-3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6.2705442245871682E-4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2.7867117531195937E-4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6.8429833992509953E-6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4.6460302931718763E-4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2.0386743792599853E-3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2.9862661518641827E-3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0.1027763438189099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3.3069956354731013E-2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1.025425084577069E-4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2.5184960846674534E-3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0.98785006217357607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4.5426455132896182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6.3309425169236322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3.1925652384848462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5.8709050166370806E-3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0.81003941744239705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0.73780215817131101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0.52442135666665224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9.2262987070136065E-3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3.0969696047741272E-3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0.11234724150497613</v>
      </c>
      <c r="G1201" s="1">
        <f t="shared" ref="G1201:K1201" si="805">SUM(G1206:G1210)</f>
        <v>0.11730217061488174</v>
      </c>
      <c r="H1201" s="1">
        <f t="shared" si="805"/>
        <v>0.18030277514271734</v>
      </c>
      <c r="I1201" s="1">
        <f t="shared" si="805"/>
        <v>0.35508744688157934</v>
      </c>
      <c r="J1201" s="1">
        <f t="shared" si="805"/>
        <v>0.16159860191887937</v>
      </c>
      <c r="K1201" s="1">
        <f t="shared" si="805"/>
        <v>2.85966666218531E-2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0.10394682349125646</v>
      </c>
      <c r="G1202" s="1">
        <f t="shared" ref="G1202:K1202" si="806">G1201-G1203</f>
        <v>9.9436636778972631E-2</v>
      </c>
      <c r="H1202" s="1">
        <f t="shared" si="806"/>
        <v>0.18021124650704431</v>
      </c>
      <c r="I1202" s="1">
        <f t="shared" si="806"/>
        <v>0.35507837780308932</v>
      </c>
      <c r="J1202" s="1">
        <f t="shared" si="806"/>
        <v>-0.24109042270022851</v>
      </c>
      <c r="K1202" s="1">
        <f t="shared" si="806"/>
        <v>-7.0652793443253342E-2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8.4004180137196762E-3</v>
      </c>
      <c r="G1203" s="1">
        <f t="shared" ref="G1203" si="807">SUM(G1204:G1205)</f>
        <v>1.7865533835909102E-2</v>
      </c>
      <c r="H1203" s="1">
        <f t="shared" ref="H1203" si="808">SUM(H1204:H1205)</f>
        <v>9.1528635673012121E-5</v>
      </c>
      <c r="I1203" s="1">
        <f t="shared" ref="I1203" si="809">SUM(I1204:I1205)</f>
        <v>9.0690784900070751E-6</v>
      </c>
      <c r="J1203" s="1">
        <f t="shared" ref="J1203" si="810">SUM(J1204:J1205)</f>
        <v>0.40268902461910788</v>
      </c>
      <c r="K1203" s="1">
        <f t="shared" ref="K1203" si="811">SUM(K1204:K1205)</f>
        <v>9.9249460065106446E-2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8.4004180137196762E-3</v>
      </c>
      <c r="G1204" s="1">
        <f>[1]Transport!C$27/SUM([1]Transport!C$24,[1]Transport!C$27)*G1201*(G$45+G$612)/(G$45+G$612+G$47)</f>
        <v>1.7865533835909102E-2</v>
      </c>
      <c r="H1204" s="1">
        <f>[1]Transport!D$27/SUM([1]Transport!D$24,[1]Transport!D$27)*H1201*(H$45+H$612)/(H$45+H$612+H$47)</f>
        <v>9.1528635673012121E-5</v>
      </c>
      <c r="I1204" s="1">
        <f>[1]Transport!E$27/SUM([1]Transport!E$24,[1]Transport!E$27)*I1201*(I$45+I$612)/(I$45+I$612+I$47)</f>
        <v>9.0690784900070751E-6</v>
      </c>
      <c r="J1204" s="1">
        <f>[1]Transport!F$27/SUM([1]Transport!F$24,[1]Transport!F$27)*J1201*(J$45+J$612)/(J$45+J$612+J$47)</f>
        <v>1.5340826377381881E-5</v>
      </c>
      <c r="K1204" s="1">
        <f>[1]Transport!G$27/SUM([1]Transport!G$24,[1]Transport!G$27)*K1201*(K$45+K$612)/(K$45+K$612+K$47)</f>
        <v>2.9068935256093476E-6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0.4026736837927305</v>
      </c>
      <c r="K1205" s="1">
        <f>(K$47+K$714)/([1]Transport!G$24+[1]Transport!G$27)*K1201</f>
        <v>9.9246553171580834E-2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3.6171765681077979E-3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4.0540298345907088E-3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3.0722600358799291E-3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2.4015891090208566E-3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1.8920338693908007E-4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3.2517891627479993E-5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5.6018519023328127E-2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6.0861062348474541E-2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6.0295867022155059E-2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4.9378022724061582E-2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4.3974856015259814E-4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7.6151707538833142E-5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4.3272977639398002E-3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5.0425663149871146E-3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9.6047353966642983E-3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9.8662036624148387E-3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2.3302791032221927E-3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3.3185450913810019E-4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4.8384248149600399E-2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4.7344512116829371E-2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0.10732991268801804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0.29344163138608204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0.1586393708685655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2.8156142513548688E-2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49.003365991031075</v>
      </c>
      <c r="G1211" s="3">
        <f t="shared" ref="G1211:K1211" si="812">SUM(G1212:G1261)</f>
        <v>57.664473958332373</v>
      </c>
      <c r="H1211" s="3">
        <f t="shared" si="812"/>
        <v>60.261669606909429</v>
      </c>
      <c r="I1211" s="3">
        <f t="shared" si="812"/>
        <v>62.14361352778181</v>
      </c>
      <c r="J1211" s="3">
        <f t="shared" si="812"/>
        <v>61.954568291203721</v>
      </c>
      <c r="K1211" s="3">
        <f t="shared" si="812"/>
        <v>60.216407584029717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0.41619686027343528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0.3607048608566914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0.27746537076415045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0.13873367437792758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1.3744840349197511E-2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0.33067808796433412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0.79811940912698598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1.5939377471362397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2.3253637884019072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2.4036085096078148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9.6826467870879951E-2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0.14989198993900982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0.18894544697876672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7.4017305248939822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17.948283420125978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17.701200459592329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6.0999142335919236E-2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9.1433926460453466E-2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0.12102411978471167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0.10444254546795984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0.65908445637614232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0.82623796030744634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0.19413839753348658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1.0722371612205492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4.1391127767992515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13.211021352749736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22.505539623156874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23.152582115302856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2.187234871796215E-4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1.3283602929966016E-3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1.168811486131516E-3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1.1666088112719636E-3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7.406311314589679E-4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4.8457336769645214E-4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4.9975889118341665E-2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9.8655046643968083E-2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7.2201690128609303E-2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7.8759884201459157E-2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2.2906388354758781E-2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1.2294450161502934E-2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4.6420176575180647E-2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0.15493897716976415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1.4246547185882874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5.45683352481488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10.621701353694682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9.447709765750588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9.1465923121094209E-2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0.16004794237712297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0.15444742400135469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0.12514713171190411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8.4425555931762104E-3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4.8439251122311851E-3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1.3954623592444681E-5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2.0276865719539403E-3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1.599544268661454E-3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1.5209421853227931E-3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7.4326387554440312E-4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4.9021698560581411E-4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4.4269495631592052E-6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3.1384685121011016E-4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1.3981059060461281E-3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2.3110848865611055E-3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0.10984233439827162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5.805646189716366E-2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5.5547711622309543E-5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1.6582670717709431E-3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0.67668111411731213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3.5661145522589757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7.3370045556623325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6.5425412635717315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3.0932937187602488E-3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0.50099222136503363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0.47363067226340294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0.38167711280235933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9.4909541693099179E-3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5.3855795413845914E-3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2.3738197849914188E-5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5.6751861202309565E-5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8.2908618538225752E-5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4.5172757560341814E-4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2.1606719862192922E-4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7.846294006575531E-5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1.0711865966732424E-4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1.3362369175349837E-4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1.4906533341308608E-4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2.0727251569982021E-4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1.4295030193742253E-4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7.1262409867182844E-4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1.5920283089803646E-3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1.5071540259410285E-3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1.2683826413439237E-3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1.7790516020991821E-4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1.489938344891146E-4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2.5302037276039632E-5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5.8669357282488876E-5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8.6292604882971517E-5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3.6745656841728953E-4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3.8782257598485984E-2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0.72357424751627331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0.62769546737997683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0.4828413545359585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0.24142195378456507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5.1859741477036161E-2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6.1524311356222182E-2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4.3226296769521506E-2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5.653388974477562E-2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1.9516007412125353E-2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3.1452153099797106E-3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0.22081282600873853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0.38791185713497001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1.8180665345441323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1.5771784705975309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8.9507142442860871E-2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2.7706416042241048E-4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0.20227557732407098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3.7011213318034391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3.4951638617003864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2.8125596258822956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3.033090469797908E-4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8.7056036490269426E-5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0.10185934381404031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0.17867074316284681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0.17095029899018976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0.14410452024860934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3.7330509100966681E-4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1.1751765031373574E-4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18.302990402260274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17.107069396629356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14.899759648973042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4.7475662445661362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0.33204817812851339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0.37175197607930471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0.2634895102063961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0.20277039687944026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8.0835487980649996E-4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6.1813664780522879E-5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2.2176772877371822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3.2076279673539951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2.9871407025771441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2.5020423189951848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5.5533943641432489E-4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7.0951894064473909E-5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1.8660926530691875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2.9619729574880522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2.9182283459307778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2.3700785353406233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5.3691673311954914E-4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7.7981061034137445E-5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1.6563297575890037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1.9398641697995305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3.4439267709916703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2.9561924836707711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9.3455818710409727E-2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5.4400717570488011E-4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2.9928027417247253E-5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3.5059717361281452E-4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7.5927124624337405E-4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4.1644249414434133E-4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8.6760861063116319E-5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2.4526425113035389E-5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2.4930428045791102E-4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4.3923728036030483E-4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3.3521880382109923E-4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9.3853236892230398E-5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2.4593216775043042E-5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2.3233330266061875E-4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4.0370553791710569E-4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3.3565159159598272E-4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9.5493549551864873E-5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3.1988408676099105E-5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3.7556945237714846E-4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7.1306266765331359E-4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8.9064399132950123E-4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3.3310915245076458E-4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1.4574786641307826E-5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2.0686957992753656E-4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1.0543100509508791E-3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1.2154398954339288E-3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7.2031610435093207E-3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2.1099847956509259E-3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3.2693472396376796E-3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1.8071431007838707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3.5493861627692809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2.9907009388317531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0.11321937706460192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2.680159822814204E-4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2.6263973746883967E-2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5.3717271083268847E-2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5.1239549110132669E-2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4.0800070738286599E-2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2.8424547512208851E-4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8.5837015430201318E-5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4.7636924541278346E-2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0.27030394156631204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0.25608095169401568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0.20946714859401686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3.5560007105796894E-4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1.1564027063593917E-4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17.790612690181561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17.235952847444374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12.958891363340319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5.4590518730699644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3.8537895878031411E-3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4.4943419865730123E-3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3.3709539547492852E-3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2.5091071156122047E-3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1.6440686967369528E-4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3.1322473530119293E-5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0.84983292336003913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0.90221380105544569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0.68427381868981096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0.63201406464108278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1.7009796206760421E-4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3.3343461319326546E-5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2.6555816142730908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2.8360508529498856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2.8063362863254357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2.1805349814544344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1.6802083309370582E-4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3.4256554407752039E-5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0.90418440033840697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1.007591266994861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0.99222330041553586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0.77462733556102514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1.0272817394855244E-4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2.1836585116079834E-5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3.250200805823713E-5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2.976456825424945E-4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6.3844505752331062E-4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4.7305385312789501E-4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1.3501669063498449E-4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2.6552368792809573E-5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2.2945522424013475E-4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4.333206241249845E-4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3.5788744416729819E-4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1.1181933406792523E-4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2.6397640849824956E-5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2.0604064734012153E-4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3.6064578978248218E-4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3.497300529173777E-4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1.109792430758738E-4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2.3570702929989938E-5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1.1436453866234108E-4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1.8911075740219254E-4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2.0739500836502558E-4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7.0948954732777061E-5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2.2258697759942351E-3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2.4895043377956539E-3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1.8782607118996448E-3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1.4771535144244513E-3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1.1133681552586272E-4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1.9880041156322615E-5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3.5369158917677092E-2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3.7564964089037728E-2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3.7156180841753851E-2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3.0981826726460333E-2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2.0758742984466514E-4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3.7263191574518116E-5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2.0245509247436007E-3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2.3908766959669578E-3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4.6620245092565422E-3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4.6862062411927733E-3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1.0780139894221719E-3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1.5589668640227951E-4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3.3031427726017068E-2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3.2267520790111776E-2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5.806240582529526E-2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0.13617880723041206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7.2733811723304606E-2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1.3349168865075138E-2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0.88951199431361283</v>
      </c>
      <c r="G1263" s="1">
        <f t="shared" si="816"/>
        <v>0.95694536964701704</v>
      </c>
      <c r="H1263" s="1">
        <f t="shared" si="816"/>
        <v>1.0580954326471257</v>
      </c>
      <c r="I1263" s="1">
        <f t="shared" si="816"/>
        <v>1.2266788709806393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1.8116719735064541</v>
      </c>
      <c r="G1264" s="1">
        <f t="shared" si="816"/>
        <v>1.8116719735064504</v>
      </c>
      <c r="H1264" s="1">
        <f t="shared" si="816"/>
        <v>1.8116719735064493</v>
      </c>
      <c r="I1264" s="1">
        <f t="shared" si="816"/>
        <v>1.811671973506449</v>
      </c>
      <c r="J1264" s="1">
        <f t="shared" si="816"/>
        <v>1.9222014832480641</v>
      </c>
      <c r="K1264" s="1">
        <f t="shared" si="816"/>
        <v>2.1167253357377573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1.4637982671179723</v>
      </c>
      <c r="G1265" s="1">
        <f t="shared" si="816"/>
        <v>1.4637982671179695</v>
      </c>
      <c r="H1265" s="1">
        <f t="shared" si="816"/>
        <v>1.4637982671179721</v>
      </c>
      <c r="I1265" s="1">
        <f t="shared" si="816"/>
        <v>1.4637982671179719</v>
      </c>
      <c r="J1265" s="1">
        <f t="shared" si="816"/>
        <v>1.5541440077959019</v>
      </c>
      <c r="K1265" s="1">
        <f t="shared" si="816"/>
        <v>1.7176371785467104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1.3374527251492037</v>
      </c>
      <c r="G1266" s="1">
        <f t="shared" si="816"/>
        <v>1.3374527251492003</v>
      </c>
      <c r="H1266" s="1">
        <f t="shared" si="816"/>
        <v>1.3374527251491999</v>
      </c>
      <c r="I1266" s="1">
        <f t="shared" si="816"/>
        <v>1.3374527251491997</v>
      </c>
      <c r="J1266" s="1">
        <f t="shared" si="816"/>
        <v>1.4090922351570918</v>
      </c>
      <c r="K1266" s="1">
        <f t="shared" si="816"/>
        <v>1.5836759050849996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1.2949729235430809</v>
      </c>
      <c r="G1267" s="1">
        <f t="shared" si="816"/>
        <v>1.2949729235430818</v>
      </c>
      <c r="H1267" s="1">
        <f t="shared" si="816"/>
        <v>1.29497292354308</v>
      </c>
      <c r="I1267" s="1">
        <f t="shared" si="816"/>
        <v>1.2949729235430805</v>
      </c>
      <c r="J1267" s="1">
        <f t="shared" si="816"/>
        <v>1.3812969439279461</v>
      </c>
      <c r="K1267" s="1">
        <f t="shared" si="816"/>
        <v>1.5200019640216551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0.70837396887275872</v>
      </c>
      <c r="G1268" s="1">
        <f t="shared" si="820"/>
        <v>0.76351431995111463</v>
      </c>
      <c r="H1268" s="1">
        <f t="shared" si="820"/>
        <v>0.77643580404588386</v>
      </c>
      <c r="I1268" s="1">
        <f t="shared" si="820"/>
        <v>0.8176197595001552</v>
      </c>
      <c r="J1268" s="1">
        <f t="shared" si="820"/>
        <v>0.95759940521180487</v>
      </c>
      <c r="K1268" s="1">
        <f t="shared" si="820"/>
        <v>1.1959651299499137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0.59234066714288058</v>
      </c>
      <c r="G1269" s="1">
        <f t="shared" si="820"/>
        <v>0.63286052961501948</v>
      </c>
      <c r="H1269" s="1">
        <f t="shared" si="820"/>
        <v>0.59243657766726332</v>
      </c>
      <c r="I1269" s="1">
        <f t="shared" si="820"/>
        <v>0.68369675352013648</v>
      </c>
      <c r="J1269" s="1">
        <f t="shared" si="820"/>
        <v>0.84806276999020702</v>
      </c>
      <c r="K1269" s="1">
        <f t="shared" si="820"/>
        <v>1.1095692526647631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0.54553653824420789</v>
      </c>
      <c r="G1270" s="1">
        <f t="shared" si="820"/>
        <v>0.60407150654903985</v>
      </c>
      <c r="H1270" s="1">
        <f t="shared" si="820"/>
        <v>0.61793434348004517</v>
      </c>
      <c r="I1270" s="1">
        <f t="shared" si="820"/>
        <v>0.66531942124338428</v>
      </c>
      <c r="J1270" s="1">
        <f t="shared" si="820"/>
        <v>0.85914628611894583</v>
      </c>
      <c r="K1270" s="1">
        <f t="shared" si="820"/>
        <v>1.1266120372489399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0.51975568473665912</v>
      </c>
      <c r="G1271" s="1">
        <f t="shared" si="820"/>
        <v>0.57150500250010194</v>
      </c>
      <c r="H1271" s="1">
        <f t="shared" si="820"/>
        <v>0.58374529109334405</v>
      </c>
      <c r="I1271" s="1">
        <f t="shared" si="820"/>
        <v>0.62537892631672398</v>
      </c>
      <c r="J1271" s="1">
        <f t="shared" si="820"/>
        <v>0.77055819544644744</v>
      </c>
      <c r="K1271" s="1">
        <f t="shared" si="820"/>
        <v>1.0080536550856087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0.72840569582556935</v>
      </c>
      <c r="G1272" s="1">
        <f t="shared" si="821"/>
        <v>0.77547231130331773</v>
      </c>
      <c r="H1272" s="1">
        <f t="shared" si="821"/>
        <v>0.7875898416052074</v>
      </c>
      <c r="I1272" s="1">
        <f t="shared" si="821"/>
        <v>0.82877032324794986</v>
      </c>
      <c r="J1272" s="1">
        <f t="shared" si="821"/>
        <v>0.97269571461083981</v>
      </c>
      <c r="K1272" s="1">
        <f t="shared" si="821"/>
        <v>1.2116376380653977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0.64693267612541061</v>
      </c>
      <c r="G1273" s="1">
        <f t="shared" si="821"/>
        <v>0.63982358929736871</v>
      </c>
      <c r="H1273" s="1">
        <f t="shared" si="821"/>
        <v>0.64680449167460174</v>
      </c>
      <c r="I1273" s="1">
        <f t="shared" si="821"/>
        <v>0.69191241444028573</v>
      </c>
      <c r="J1273" s="1">
        <f t="shared" si="821"/>
        <v>0.84931859517248143</v>
      </c>
      <c r="K1273" s="1">
        <f t="shared" si="821"/>
        <v>1.1269676207762205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0.54170424010272678</v>
      </c>
      <c r="G1274" s="1">
        <f t="shared" si="821"/>
        <v>0.6127203221040961</v>
      </c>
      <c r="H1274" s="1">
        <f t="shared" si="821"/>
        <v>0.62626496295005563</v>
      </c>
      <c r="I1274" s="1">
        <f t="shared" si="821"/>
        <v>0.67374082129846757</v>
      </c>
      <c r="J1274" s="1">
        <f t="shared" si="821"/>
        <v>0.85159555615585236</v>
      </c>
      <c r="K1274" s="1">
        <f t="shared" si="821"/>
        <v>1.1344519384691354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0.52688532858126902</v>
      </c>
      <c r="G1275" s="1">
        <f t="shared" si="821"/>
        <v>0.57894097202377359</v>
      </c>
      <c r="H1275" s="1">
        <f t="shared" si="821"/>
        <v>0.59121397577564028</v>
      </c>
      <c r="I1275" s="1">
        <f t="shared" si="821"/>
        <v>0.63292462358708412</v>
      </c>
      <c r="J1275" s="1">
        <f t="shared" si="821"/>
        <v>0.77648801900914688</v>
      </c>
      <c r="K1275" s="1">
        <f t="shared" si="821"/>
        <v>1.0167138780235978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1.0965696656165211</v>
      </c>
      <c r="H1276" s="1">
        <f t="shared" si="822"/>
        <v>1.0965696656165209</v>
      </c>
      <c r="I1276" s="1">
        <f t="shared" si="822"/>
        <v>1.0965696656165203</v>
      </c>
      <c r="J1276" s="1">
        <f t="shared" si="822"/>
        <v>1.1783622547939527</v>
      </c>
      <c r="K1276" s="1">
        <f t="shared" si="822"/>
        <v>1.2449444340576949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0.89149519806162036</v>
      </c>
      <c r="G1277" s="1">
        <f t="shared" si="823"/>
        <v>0.8914951980616207</v>
      </c>
      <c r="H1277" s="1">
        <f t="shared" si="823"/>
        <v>0.89149519806162236</v>
      </c>
      <c r="I1277" s="1">
        <f t="shared" si="823"/>
        <v>0.89149519806162048</v>
      </c>
      <c r="J1277" s="1">
        <f t="shared" si="823"/>
        <v>0.96964262906031617</v>
      </c>
      <c r="K1277" s="1">
        <f t="shared" si="823"/>
        <v>1.0539092958308931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0.83000507256490552</v>
      </c>
      <c r="G1278" s="1">
        <f t="shared" si="824"/>
        <v>0.83000507256490519</v>
      </c>
      <c r="H1278" s="1">
        <f t="shared" si="824"/>
        <v>0.83000507256490386</v>
      </c>
      <c r="I1278" s="1">
        <f t="shared" si="824"/>
        <v>0.83000507256490719</v>
      </c>
      <c r="J1278" s="1">
        <f t="shared" si="824"/>
        <v>0.90493815582547965</v>
      </c>
      <c r="K1278" s="1">
        <f t="shared" si="824"/>
        <v>0.99618688301322889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0.83675282096654224</v>
      </c>
      <c r="H1279" s="1">
        <f t="shared" si="825"/>
        <v>0.83675282096654224</v>
      </c>
      <c r="I1279" s="1">
        <f t="shared" si="825"/>
        <v>0.83675282096654269</v>
      </c>
      <c r="J1279" s="1">
        <f t="shared" si="825"/>
        <v>0.91410308913376415</v>
      </c>
      <c r="K1279" s="1">
        <f t="shared" si="825"/>
        <v>1.0601315951695447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0.49379534694678301</v>
      </c>
      <c r="G1280" s="1">
        <f t="shared" si="826"/>
        <v>0.50503220860251397</v>
      </c>
      <c r="H1280" s="1">
        <f t="shared" si="826"/>
        <v>0.52188750108610926</v>
      </c>
      <c r="I1280" s="1">
        <f t="shared" si="826"/>
        <v>0.54997965522543624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1.1384393426770947</v>
      </c>
      <c r="G1281" s="1">
        <f t="shared" si="826"/>
        <v>1.1576940617411475</v>
      </c>
      <c r="H1281" s="1">
        <f t="shared" si="826"/>
        <v>1.1547356352045326</v>
      </c>
      <c r="I1281" s="1">
        <f t="shared" si="826"/>
        <v>1.0516009269995281</v>
      </c>
      <c r="J1281" s="1">
        <f t="shared" si="826"/>
        <v>0.90497022343605782</v>
      </c>
      <c r="K1281" s="1">
        <f t="shared" si="826"/>
        <v>0.92642676748438291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1.6116442471057462</v>
      </c>
      <c r="G1282" s="1">
        <f t="shared" si="826"/>
        <v>1.8947673540166481</v>
      </c>
      <c r="H1282" s="1">
        <f t="shared" si="826"/>
        <v>1.8807450067424902</v>
      </c>
      <c r="I1282" s="1">
        <f t="shared" si="826"/>
        <v>1.8754523341674063</v>
      </c>
      <c r="J1282" s="1">
        <f t="shared" si="826"/>
        <v>1.8306256133387955</v>
      </c>
      <c r="K1282" s="1">
        <f t="shared" si="826"/>
        <v>0.78349597313474106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1.9853522392563907</v>
      </c>
      <c r="G1283" s="1">
        <f t="shared" si="826"/>
        <v>2.5029010298366869</v>
      </c>
      <c r="H1283" s="1">
        <f t="shared" si="826"/>
        <v>2.500728869566792</v>
      </c>
      <c r="I1283" s="1">
        <f t="shared" si="826"/>
        <v>2.5144457576552925</v>
      </c>
      <c r="J1283" s="1">
        <f t="shared" si="826"/>
        <v>0.72732365105783969</v>
      </c>
      <c r="K1283" s="1">
        <f t="shared" si="826"/>
        <v>0.70818864866715336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1.2159916268118578</v>
      </c>
      <c r="G1284" s="1">
        <f t="shared" si="826"/>
        <v>1.4060664852076159</v>
      </c>
      <c r="H1284" s="1">
        <f t="shared" si="826"/>
        <v>1.4043321065568362</v>
      </c>
      <c r="I1284" s="1">
        <f t="shared" si="826"/>
        <v>1.394467389853203</v>
      </c>
      <c r="J1284" s="1">
        <f t="shared" si="826"/>
        <v>0.70458287015870991</v>
      </c>
      <c r="K1284" s="1">
        <f t="shared" si="826"/>
        <v>0.69929545912368674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0.28603940550919515</v>
      </c>
      <c r="G1285" s="1">
        <f t="shared" si="826"/>
        <v>0.29254854993039747</v>
      </c>
      <c r="H1285" s="1">
        <f t="shared" si="826"/>
        <v>0.30231226656220095</v>
      </c>
      <c r="I1285" s="1">
        <f t="shared" si="826"/>
        <v>0.31858512761520608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0.68555577851853444</v>
      </c>
      <c r="G1286" s="1">
        <f t="shared" si="826"/>
        <v>0.67627630279966422</v>
      </c>
      <c r="H1286" s="1">
        <f t="shared" si="826"/>
        <v>0.67540598099609495</v>
      </c>
      <c r="I1286" s="1">
        <f t="shared" si="826"/>
        <v>0.68229115440161814</v>
      </c>
      <c r="J1286" s="1">
        <f t="shared" si="826"/>
        <v>0.60198072534970837</v>
      </c>
      <c r="K1286" s="1">
        <f t="shared" si="826"/>
        <v>0.62816200783532239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0.60516214590984052</v>
      </c>
      <c r="G1287" s="1">
        <f t="shared" si="826"/>
        <v>0.60445982172644375</v>
      </c>
      <c r="H1287" s="1">
        <f t="shared" si="826"/>
        <v>0.60950732775427019</v>
      </c>
      <c r="I1287" s="1">
        <f t="shared" si="826"/>
        <v>0.60936713598601022</v>
      </c>
      <c r="J1287" s="1">
        <f t="shared" si="826"/>
        <v>0.5109976606807064</v>
      </c>
      <c r="K1287" s="1">
        <f t="shared" si="826"/>
        <v>0.50454300829944765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0.51530871642392784</v>
      </c>
      <c r="G1288" s="1">
        <f t="shared" si="826"/>
        <v>0.51602762276265302</v>
      </c>
      <c r="H1288" s="1">
        <f t="shared" si="826"/>
        <v>0.5160014273226462</v>
      </c>
      <c r="I1288" s="1">
        <f t="shared" si="826"/>
        <v>0.52027906458818407</v>
      </c>
      <c r="J1288" s="1">
        <f t="shared" si="826"/>
        <v>0.46427832743988301</v>
      </c>
      <c r="K1288" s="1">
        <f t="shared" si="826"/>
        <v>0.46895179880014998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0.45773654963112059</v>
      </c>
      <c r="G1289" s="1">
        <f t="shared" si="826"/>
        <v>0.4539075468812524</v>
      </c>
      <c r="H1289" s="1">
        <f t="shared" si="826"/>
        <v>0.44527016671066472</v>
      </c>
      <c r="I1289" s="1">
        <f t="shared" si="826"/>
        <v>0.44563186006877387</v>
      </c>
      <c r="J1289" s="1">
        <f t="shared" si="826"/>
        <v>0.43516639788903766</v>
      </c>
      <c r="K1289" s="1">
        <f t="shared" si="826"/>
        <v>0.47329901763586857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0.51837627625535232</v>
      </c>
      <c r="H1290" s="1">
        <f t="shared" si="826"/>
        <v>0.55009206498631458</v>
      </c>
      <c r="I1290" s="1">
        <f t="shared" si="826"/>
        <v>0.58435939852903684</v>
      </c>
      <c r="J1290" s="1">
        <f t="shared" si="826"/>
        <v>0.65233311875684674</v>
      </c>
      <c r="K1290" s="1">
        <f t="shared" si="826"/>
        <v>0.72843617846283892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0.41733711223535053</v>
      </c>
      <c r="H1291" s="1">
        <f t="shared" si="826"/>
        <v>0.44360759899350183</v>
      </c>
      <c r="I1291" s="1">
        <f t="shared" si="826"/>
        <v>0.46828701194815248</v>
      </c>
      <c r="J1291" s="1">
        <f t="shared" si="826"/>
        <v>0.5488742559389741</v>
      </c>
      <c r="K1291" s="1">
        <f t="shared" si="826"/>
        <v>0.59325813232950764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0.3879699099553866</v>
      </c>
      <c r="H1292" s="1">
        <f t="shared" si="826"/>
        <v>0.41236693536600599</v>
      </c>
      <c r="I1292" s="1">
        <f t="shared" si="826"/>
        <v>0.43472862345957891</v>
      </c>
      <c r="J1292" s="1">
        <f t="shared" si="826"/>
        <v>0.51483197643858569</v>
      </c>
      <c r="K1292" s="1">
        <f t="shared" si="826"/>
        <v>0.55123106311365233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0.3933245874771138</v>
      </c>
      <c r="H1293" s="1">
        <f t="shared" si="826"/>
        <v>0.41786487710189268</v>
      </c>
      <c r="I1293" s="1">
        <f t="shared" si="826"/>
        <v>0.44165245038393325</v>
      </c>
      <c r="J1293" s="1">
        <f t="shared" si="826"/>
        <v>0.53709461676323034</v>
      </c>
      <c r="K1293" s="1">
        <f t="shared" si="826"/>
        <v>0.56442878833667443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0.41824117647058834</v>
      </c>
      <c r="G1295" s="1">
        <f t="shared" si="827"/>
        <v>1.3780588154311191</v>
      </c>
      <c r="H1295" s="1">
        <f t="shared" si="827"/>
        <v>1.381744164989849</v>
      </c>
      <c r="I1295" s="1">
        <f t="shared" si="827"/>
        <v>1.2121192647357428</v>
      </c>
      <c r="J1295" s="1">
        <f t="shared" si="827"/>
        <v>0.92832568236138646</v>
      </c>
      <c r="K1295" s="1">
        <f t="shared" si="827"/>
        <v>0.92683906615126543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1.172287250402223</v>
      </c>
      <c r="G1296" s="1">
        <f t="shared" si="827"/>
        <v>2.6814109661364536</v>
      </c>
      <c r="H1296" s="1">
        <f t="shared" si="827"/>
        <v>2.2460108379381412</v>
      </c>
      <c r="I1296" s="1">
        <f t="shared" si="827"/>
        <v>2.2299479814828187</v>
      </c>
      <c r="J1296" s="1">
        <f t="shared" si="827"/>
        <v>1.9314413928017085</v>
      </c>
      <c r="K1296" s="1">
        <f t="shared" si="827"/>
        <v>0.78310909223754654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0.89847111366777099</v>
      </c>
      <c r="G1297" s="1">
        <f t="shared" si="827"/>
        <v>1.1867278143019788</v>
      </c>
      <c r="H1297" s="1">
        <f t="shared" si="827"/>
        <v>1.1822312042671677</v>
      </c>
      <c r="I1297" s="1">
        <f t="shared" si="827"/>
        <v>1.2554346388192024</v>
      </c>
      <c r="J1297" s="1">
        <f t="shared" si="827"/>
        <v>0.71600512923747783</v>
      </c>
      <c r="K1297" s="1">
        <f t="shared" si="827"/>
        <v>0.70765936180678779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1.3450064197754323</v>
      </c>
      <c r="G1298" s="1">
        <f t="shared" si="827"/>
        <v>1.630383377691015</v>
      </c>
      <c r="H1298" s="1">
        <f t="shared" si="827"/>
        <v>1.6340329839111092</v>
      </c>
      <c r="I1298" s="1">
        <f t="shared" si="827"/>
        <v>1.648941950230427</v>
      </c>
      <c r="J1298" s="1">
        <f t="shared" si="827"/>
        <v>0.70644907622106312</v>
      </c>
      <c r="K1298" s="1">
        <f t="shared" si="827"/>
        <v>0.69878655044579341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0.33901850024086022</v>
      </c>
      <c r="G1299" s="1">
        <f t="shared" si="827"/>
        <v>0.3539142716660108</v>
      </c>
      <c r="H1299" s="1">
        <f t="shared" si="827"/>
        <v>0.37625792880373693</v>
      </c>
      <c r="I1299" s="1">
        <f t="shared" si="827"/>
        <v>0.41349735736661491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0.75018030688796855</v>
      </c>
      <c r="G1300" s="1">
        <f t="shared" si="827"/>
        <v>0.76511806845145747</v>
      </c>
      <c r="H1300" s="1">
        <f t="shared" si="827"/>
        <v>0.76819489520652717</v>
      </c>
      <c r="I1300" s="1">
        <f t="shared" si="827"/>
        <v>0.7859976546121441</v>
      </c>
      <c r="J1300" s="1">
        <f t="shared" si="827"/>
        <v>0.65495608290515017</v>
      </c>
      <c r="K1300" s="1">
        <f t="shared" si="827"/>
        <v>0.65127760809627511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0.69673621486368142</v>
      </c>
      <c r="G1301" s="1">
        <f t="shared" si="827"/>
        <v>0.70400246390226617</v>
      </c>
      <c r="H1301" s="1">
        <f t="shared" si="827"/>
        <v>0.71423919017031645</v>
      </c>
      <c r="I1301" s="1">
        <f t="shared" si="827"/>
        <v>0.76314438887704594</v>
      </c>
      <c r="J1301" s="1">
        <f t="shared" si="827"/>
        <v>0.5272336567348791</v>
      </c>
      <c r="K1301" s="1">
        <f t="shared" si="827"/>
        <v>0.52262562375013466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0.52814131362721328</v>
      </c>
      <c r="G1302" s="1">
        <f t="shared" si="827"/>
        <v>0.53241778351524616</v>
      </c>
      <c r="H1302" s="1">
        <f t="shared" si="827"/>
        <v>0.53195225363343113</v>
      </c>
      <c r="I1302" s="1">
        <f t="shared" si="827"/>
        <v>0.54121671987858611</v>
      </c>
      <c r="J1302" s="1">
        <f t="shared" si="827"/>
        <v>0.48277249200420508</v>
      </c>
      <c r="K1302" s="1">
        <f t="shared" si="827"/>
        <v>0.48577678811134289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0.46600389425103683</v>
      </c>
      <c r="G1303" s="1">
        <f t="shared" si="827"/>
        <v>0.45575035351207432</v>
      </c>
      <c r="H1303" s="1">
        <f t="shared" si="827"/>
        <v>0.45678637931503779</v>
      </c>
      <c r="I1303" s="1">
        <f t="shared" si="827"/>
        <v>0.46325906509850923</v>
      </c>
      <c r="J1303" s="1">
        <f t="shared" si="827"/>
        <v>0.44796336642234297</v>
      </c>
      <c r="K1303" s="1">
        <f t="shared" si="827"/>
        <v>0.45905182841025866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0.56203544748554646</v>
      </c>
      <c r="H1304" s="1">
        <f t="shared" si="827"/>
        <v>0.58970967102811045</v>
      </c>
      <c r="I1304" s="1">
        <f t="shared" si="827"/>
        <v>0.62056959160866221</v>
      </c>
      <c r="J1304" s="1">
        <f t="shared" si="827"/>
        <v>0.70053924922884747</v>
      </c>
      <c r="K1304" s="1">
        <f t="shared" si="827"/>
        <v>0.75484356777144435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0.45210145766281445</v>
      </c>
      <c r="H1305" s="1">
        <f t="shared" si="827"/>
        <v>0.47533676220647586</v>
      </c>
      <c r="I1305" s="1">
        <f t="shared" si="827"/>
        <v>0.49815429227405239</v>
      </c>
      <c r="J1305" s="1">
        <f t="shared" si="827"/>
        <v>0.57777102252763168</v>
      </c>
      <c r="K1305" s="1">
        <f t="shared" si="827"/>
        <v>0.6135574293112297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0.42028149632876866</v>
      </c>
      <c r="H1306" s="1">
        <f t="shared" si="827"/>
        <v>0.44178046087876943</v>
      </c>
      <c r="I1306" s="1">
        <f t="shared" si="827"/>
        <v>0.46225994504057727</v>
      </c>
      <c r="J1306" s="1">
        <f t="shared" si="827"/>
        <v>0.54073758230369395</v>
      </c>
      <c r="K1306" s="1">
        <f t="shared" si="827"/>
        <v>0.57042259356335767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0.39943403925494764</v>
      </c>
      <c r="H1307" s="1">
        <f t="shared" si="827"/>
        <v>0.41786477680487261</v>
      </c>
      <c r="I1307" s="1">
        <f t="shared" si="827"/>
        <v>0.43655662267157708</v>
      </c>
      <c r="J1307" s="1">
        <f t="shared" si="827"/>
        <v>0.51404958596026751</v>
      </c>
      <c r="K1307" s="1">
        <f t="shared" si="827"/>
        <v>0.53913978067877499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0.61536110667625565</v>
      </c>
      <c r="G1309" s="1">
        <f t="shared" si="828"/>
        <v>5.3583471925579129</v>
      </c>
      <c r="H1309" s="1">
        <f t="shared" si="828"/>
        <v>0.92131471852872904</v>
      </c>
      <c r="I1309" s="1">
        <f t="shared" si="828"/>
        <v>0.49464898281164099</v>
      </c>
      <c r="J1309" s="1">
        <f t="shared" si="828"/>
        <v>1.0832922381636403E-3</v>
      </c>
      <c r="K1309" s="1">
        <f t="shared" si="828"/>
        <v>6.011511156251817E-4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0.63138332705561351</v>
      </c>
      <c r="G1310" s="1">
        <f t="shared" si="828"/>
        <v>14.915633308994352</v>
      </c>
      <c r="H1310" s="1">
        <f t="shared" si="828"/>
        <v>3.7613178623483352E-2</v>
      </c>
      <c r="I1310" s="1">
        <f t="shared" si="828"/>
        <v>6.8202166855904243E-3</v>
      </c>
      <c r="J1310" s="1">
        <f t="shared" si="828"/>
        <v>3.2789340495471317E-5</v>
      </c>
      <c r="K1310" s="1">
        <f t="shared" si="828"/>
        <v>1.1671865346815211E-5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0.46785570006634875</v>
      </c>
      <c r="G1311" s="1">
        <f t="shared" si="828"/>
        <v>2.951555991578615E-3</v>
      </c>
      <c r="H1311" s="1">
        <f t="shared" si="828"/>
        <v>6.3188003147234793E-3</v>
      </c>
      <c r="I1311" s="1">
        <f t="shared" si="828"/>
        <v>8.9359561383606165E-3</v>
      </c>
      <c r="J1311" s="1">
        <f t="shared" si="828"/>
        <v>0.11684143594903253</v>
      </c>
      <c r="K1311" s="1">
        <f t="shared" si="828"/>
        <v>5.0338461882853902E-2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0.68268969735535456</v>
      </c>
      <c r="G1312" s="1">
        <f t="shared" si="828"/>
        <v>0.27508033841974022</v>
      </c>
      <c r="H1312" s="1">
        <f t="shared" si="828"/>
        <v>0.32202724433573687</v>
      </c>
      <c r="I1312" s="1">
        <f t="shared" si="828"/>
        <v>0.38350780470092855</v>
      </c>
      <c r="J1312" s="1">
        <f t="shared" si="828"/>
        <v>0.45008936252936232</v>
      </c>
      <c r="K1312" s="1">
        <f t="shared" si="828"/>
        <v>0.46680856344543054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0.75553859278720392</v>
      </c>
      <c r="G1313" s="3">
        <f t="shared" ref="G1313:K1313" si="831">G1314+G1320+G1325+G1339</f>
        <v>1.2654849087960938</v>
      </c>
      <c r="H1313" s="3">
        <f t="shared" si="831"/>
        <v>2.3281392761007242</v>
      </c>
      <c r="I1313" s="3">
        <f t="shared" si="831"/>
        <v>3.7678111873566364</v>
      </c>
      <c r="J1313" s="3">
        <f t="shared" si="831"/>
        <v>2.5756236163579378</v>
      </c>
      <c r="K1313" s="3">
        <f t="shared" si="831"/>
        <v>1.2089622233710091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6.1697261293801138E-3</v>
      </c>
      <c r="G1314" s="1">
        <f t="shared" ref="G1314:K1314" si="832">SUM(G1315:G1319)</f>
        <v>1.3100135751483761E-2</v>
      </c>
      <c r="H1314" s="1">
        <f t="shared" si="832"/>
        <v>1.0518348480929073E-2</v>
      </c>
      <c r="I1314" s="1">
        <f t="shared" si="832"/>
        <v>5.4480861523731577E-2</v>
      </c>
      <c r="J1314" s="1">
        <f t="shared" si="832"/>
        <v>0.53078867959274789</v>
      </c>
      <c r="K1314" s="1">
        <f t="shared" si="832"/>
        <v>1.0793101824597475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4.7570831538566537E-4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4.7589811426501394E-4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4.6670981983966002E-4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1.5689756790905237E-5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8.2855454114407086E-4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5.7515017275048897E-3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5.2210793803508876E-2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0.1014426245910845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0.20754781714652976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1.3998624522570792E-3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2.3870608194438443E-3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2.5990146165614774E-3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1.5994430175071599E-3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0.11162615438879173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0.12015021154013403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4.0945759020178125E-3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9.3300666457288919E-3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1.4688886338887213E-3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6.1687105115555653E-4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0.31764522659402566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0.7515762634444505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1.838897029286515E-4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7.8555630901940821E-5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2.322336831343247E-4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5.3753651559981179E-5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7.4674018846026489E-5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3.5890328633274087E-5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9.4146604651551108E-5</v>
      </c>
      <c r="J1320" s="1">
        <f t="shared" si="835"/>
        <v>1.4631001931292404E-4</v>
      </c>
      <c r="K1320" s="1">
        <f t="shared" si="835"/>
        <v>1.4733402153157922E-3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3.9455558930100195E-5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3.5397662159260501E-5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1.0532077218156713E-3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2.7747038338239054E-5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4.7445244695933841E-5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1.6995213313902239E-4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2.6944007383211851E-5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6.34671124577297E-5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2.5018036036109857E-4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0.74905243497305196</v>
      </c>
      <c r="G1325" s="1">
        <f t="shared" ref="G1325:K1325" si="836">SUM(G1330:G1338)</f>
        <v>1.251790179687581</v>
      </c>
      <c r="H1325" s="1">
        <f t="shared" si="836"/>
        <v>2.1857744734983164</v>
      </c>
      <c r="I1325" s="1">
        <f t="shared" si="836"/>
        <v>3.6059718307015474</v>
      </c>
      <c r="J1325" s="1">
        <f t="shared" si="836"/>
        <v>1.8122459743450241</v>
      </c>
      <c r="K1325" s="1">
        <f t="shared" si="836"/>
        <v>9.6633663248104185E-2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0.73049419737614785</v>
      </c>
      <c r="G1326" s="1">
        <f t="shared" ref="G1326:K1326" si="837">G1325-G1327</f>
        <v>1.2185092851746342</v>
      </c>
      <c r="H1326" s="1">
        <f t="shared" si="837"/>
        <v>2.1141879670747774</v>
      </c>
      <c r="I1326" s="1">
        <f t="shared" si="837"/>
        <v>3.4386764319711762</v>
      </c>
      <c r="J1326" s="1">
        <f t="shared" si="837"/>
        <v>1.538012518508175</v>
      </c>
      <c r="K1326" s="1">
        <f t="shared" si="837"/>
        <v>-1.0496608844704686E-2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1.8558237596904139E-2</v>
      </c>
      <c r="G1327" s="1">
        <f t="shared" ref="G1327" si="838">SUM(G1328:G1329)</f>
        <v>3.3280894512946912E-2</v>
      </c>
      <c r="H1327" s="1">
        <f t="shared" ref="H1327" si="839">SUM(H1328:H1329)</f>
        <v>7.1586506423538879E-2</v>
      </c>
      <c r="I1327" s="1">
        <f t="shared" ref="I1327" si="840">SUM(I1328:I1329)</f>
        <v>0.16729539873037105</v>
      </c>
      <c r="J1327" s="1">
        <f t="shared" ref="J1327" si="841">SUM(J1328:J1329)</f>
        <v>0.2742334558368491</v>
      </c>
      <c r="K1327" s="1">
        <f t="shared" ref="K1327" si="842">SUM(K1328:K1329)</f>
        <v>0.10713027209280887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1.8558237596904139E-2</v>
      </c>
      <c r="G1328" s="1">
        <f>[1]Transport!C$26/SUM([1]Transport!C$22,[1]Transport!C$26)*G1325*(G$33+G$580)/(G$33+G$580+G$36)</f>
        <v>3.3280894512946912E-2</v>
      </c>
      <c r="H1328" s="1">
        <f>[1]Transport!D$26/SUM([1]Transport!D$22,[1]Transport!D$26)*H1325*(H$33+H$580)/(H$33+H$580+H$36)</f>
        <v>7.1586506423538879E-2</v>
      </c>
      <c r="I1328" s="1">
        <f>[1]Transport!E$26/SUM([1]Transport!E$22,[1]Transport!E$26)*I1325*(I$33+I$580)/(I$33+I$580+I$36)</f>
        <v>0.16729539873037105</v>
      </c>
      <c r="J1328" s="1">
        <f>[1]Transport!F$26/SUM([1]Transport!F$22,[1]Transport!F$26)*J1325*(J$33+J$580)/(J$33+J$580+J$36)</f>
        <v>0.12402393912882767</v>
      </c>
      <c r="K1328" s="1">
        <f>[1]Transport!G$26/SUM([1]Transport!G$22,[1]Transport!G$26)*K1325*(K$33+K$580)/(K$33+K$580+K$36)</f>
        <v>1.2402523755166157E-2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0.15020951670802146</v>
      </c>
      <c r="K1329" s="1">
        <f>(K$36+K$716)/([1]Transport!G$22+[1]Transport!G$26)*K1325</f>
        <v>9.4727748337642706E-2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0.21415136078651795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0.2106665834826015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1.0816145490898687E-3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1.2478140686004915E-3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6.3537256767936784E-2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3.8820246127503674E-3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4.0718852658762072E-3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4.0904185018588177E-3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8.7902993351368511E-4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3.293009473334178E-4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0.12481600656203047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0.12494455438275559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7.4674087134017145E-2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0.19093563950699691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3.1826404428618456E-2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1.7339701168658218E-2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1.7318295929105491E-2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1.725022636399566E-2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3.2111744969543524E-4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7.8941235899351577E-4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0.17756555504686969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0.61533779972678182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0.45430306175713692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2.8451327287306059E-4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0.11048254994930454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0.13234942884781387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0.24055685937802526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0.40301224162231325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4.0123660692325661E-2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2.2788998535540643E-4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0.61756338241571951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0.75848365059036937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1.4106845434004363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2.5077756691674864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1.1247567683864506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4.2829784598705201E-4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3.3456839896742656E-3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3.4266177755937648E-5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3.1643168477183526E-4</v>
      </c>
      <c r="G1339" s="1">
        <f t="shared" ref="G1339:K1339" si="843">SUM(G1344:G1348)</f>
        <v>5.9459335702896122E-4</v>
      </c>
      <c r="H1339" s="1">
        <f t="shared" si="843"/>
        <v>0.13184645412147872</v>
      </c>
      <c r="I1339" s="1">
        <f t="shared" si="843"/>
        <v>0.10726434852670598</v>
      </c>
      <c r="J1339" s="1">
        <f t="shared" si="843"/>
        <v>0.23244265240085263</v>
      </c>
      <c r="K1339" s="1">
        <f t="shared" si="843"/>
        <v>3.154503744784163E-2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2.9277148280104404E-4</v>
      </c>
      <c r="G1340" s="1">
        <f t="shared" ref="G1340:K1340" si="844">G1339-G1341</f>
        <v>5.040346940227711E-4</v>
      </c>
      <c r="H1340" s="1">
        <f t="shared" si="844"/>
        <v>0.13177952378136326</v>
      </c>
      <c r="I1340" s="1">
        <f t="shared" si="844"/>
        <v>0.107261608951414</v>
      </c>
      <c r="J1340" s="1">
        <f t="shared" si="844"/>
        <v>-0.34678330539651037</v>
      </c>
      <c r="K1340" s="1">
        <f t="shared" si="844"/>
        <v>-7.7937231091783132E-2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2.3660201970791197E-5</v>
      </c>
      <c r="G1341" s="1">
        <f t="shared" ref="G1341" si="845">SUM(G1342:G1343)</f>
        <v>9.0558663006190079E-5</v>
      </c>
      <c r="H1341" s="1">
        <f t="shared" ref="H1341" si="846">SUM(H1342:H1343)</f>
        <v>6.6930340115459747E-5</v>
      </c>
      <c r="I1341" s="1">
        <f t="shared" ref="I1341" si="847">SUM(I1342:I1343)</f>
        <v>2.7395752919775661E-6</v>
      </c>
      <c r="J1341" s="1">
        <f t="shared" ref="J1341" si="848">SUM(J1342:J1343)</f>
        <v>0.57922595779736297</v>
      </c>
      <c r="K1341" s="1">
        <f t="shared" ref="K1341" si="849">SUM(K1342:K1343)</f>
        <v>0.10948226853962476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2.3660201970791197E-5</v>
      </c>
      <c r="G1342" s="1">
        <f>[1]Transport!C$27/SUM([1]Transport!C$24,[1]Transport!C$27)*G1339*(G$45+G$612)/(G$45+G$612+G$47)</f>
        <v>9.0558663006190079E-5</v>
      </c>
      <c r="H1342" s="1">
        <f>[1]Transport!D$27/SUM([1]Transport!D$24,[1]Transport!D$27)*H1339*(H$45+H$612)/(H$45+H$612+H$47)</f>
        <v>6.6930340115459747E-5</v>
      </c>
      <c r="I1342" s="1">
        <f>[1]Transport!E$27/SUM([1]Transport!E$24,[1]Transport!E$27)*I1339*(I$45+I$612)/(I$45+I$612+I$47)</f>
        <v>2.7395752919775661E-6</v>
      </c>
      <c r="J1342" s="1">
        <f>[1]Transport!F$27/SUM([1]Transport!F$24,[1]Transport!F$27)*J1339*(J$45+J$612)/(J$45+J$612+J$47)</f>
        <v>2.2066170937355194E-5</v>
      </c>
      <c r="K1342" s="1">
        <f>[1]Transport!G$27/SUM([1]Transport!G$24,[1]Transport!G$27)*K1339*(K$45+K$612)/(K$45+K$612+K$47)</f>
        <v>3.2065997878284555E-6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0.5792038916264256</v>
      </c>
      <c r="K1343" s="1">
        <f>(K$47+K$714)/([1]Transport!G$24+[1]Transport!G$27)*K1339</f>
        <v>0.10947906193983693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3.1643168477183526E-4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3.1715066336139163E-4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3.1599692533234458E-4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8.4127942954267664E-5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2.8336219260885229E-2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5.3231326766242193E-4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7.2144204571775346E-4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2.4521391092070886E-3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9.8007803464015072E-5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1.0770518881853023E-3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1.5506100952135116E-3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8.740489410345284E-4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3.9541256495360721E-4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9.5306947249286915E-5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0.10211718604707584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0.10518142516383004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0.23084716141410036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2.8697485773680937E-2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0.29540921080261301</v>
      </c>
      <c r="G1349" s="3">
        <f t="shared" ref="G1349:K1349" si="850">SUM(G1350:G1372)</f>
        <v>0.30249865207638149</v>
      </c>
      <c r="H1349" s="3">
        <f t="shared" si="850"/>
        <v>0.31312340241763786</v>
      </c>
      <c r="I1349" s="3">
        <f t="shared" si="850"/>
        <v>0.33080698307572232</v>
      </c>
      <c r="J1349" s="3">
        <f t="shared" si="850"/>
        <v>0.35547493629642751</v>
      </c>
      <c r="K1349" s="3">
        <f t="shared" si="850"/>
        <v>0.37217461923579059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1.993505271311704E-3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1.6055616116844955E-3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1.0027122846579611E-3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5.9416044733891833E-6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3.2493662789465999E-4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2.358574760105312E-3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2.3353308141522332E-2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4.7914570364528591E-2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0.11161352125947599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3.8521513646600641E-4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6.6230840540875064E-4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7.2663677776868335E-4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5.0678207944119126E-4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3.9316559189026094E-2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4.557193968461376E-2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7.4918621983489822E-4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1.7200842578414446E-3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2.7328760873519651E-4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1.243053720380963E-4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7.5929458339876049E-2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0.19451948150699733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2.243217276770047E-5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9.7803288126154678E-6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2.9336415815448363E-5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7.683094387878365E-6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1.1731737861311347E-5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6.1641662703211712E-6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9.2484525238271026E-6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9.1241497667343885E-6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3.1913081389527045E-4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4.6920662061770163E-6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8.8486242847617815E-6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3.6747185728425829E-5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3.0475933322768051E-6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8.0166486136938848E-6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3.6430573648579331E-5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3.4802529934816299E-2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3.423859033859343E-2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1.9167685262987946E-4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2.4621560330134019E-4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1.4284374725709703E-2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4.5223232041171295E-4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4.7553011271092409E-4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4.8588355071781526E-4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1.2400623885466507E-4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4.9031325987042866E-5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9.7650836415759772E-3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9.7757105122966738E-3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5.8487224373849371E-3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1.8363958817680041E-2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3.1432129058917239E-3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0.24221274931653594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0.19378474423303826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0.12111332664949218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3.9792607031477731E-5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9.9946407263117661E-5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2.403657928050347E-2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8.8959239501366888E-2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7.2705861066587732E-2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4.6680133722666797E-5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9.6634498747361387E-3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1.1610532497906062E-2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2.1908036825550502E-2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3.951602112582342E-2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4.1366023269924137E-3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2.5832462618479592E-5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3.5787506512767325E-2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4.4089125351782346E-2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8.521805329061484E-2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0.16532714931908993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8.0618531661676179E-2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3.2489151831560352E-5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1.2929891403690039E-4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1.3330656496245576E-6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4.4201331726514735E-3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3.5479632266956504E-3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2.2165506744482007E-3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1.0115335202362102E-5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3.5923819157856309E-3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6.947094037023582E-5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1.064375379622905E-4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4.0861784017732816E-4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8.3304747503229112E-6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9.5783043081045012E-5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1.4169237994103272E-4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9.004722000919958E-5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4.3322164659763847E-5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5.377421297482354E-6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6.06097886182865E-3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6.2580601689463554E-3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1.588496676940639E-2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2.0376433345626215E-3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4.1906042144660285</v>
      </c>
      <c r="G1374" s="1">
        <f t="shared" ref="G1374:K1374" si="856">IFERROR(G1350/G1315,"-")</f>
        <v>3.3737507326839387</v>
      </c>
      <c r="H1374" s="1">
        <f t="shared" si="856"/>
        <v>2.1484705100107959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0.37869321701871811</v>
      </c>
      <c r="G1375" s="1">
        <f t="shared" si="857"/>
        <v>0.39217288875876105</v>
      </c>
      <c r="H1375" s="1">
        <f t="shared" si="857"/>
        <v>0.41007981425548601</v>
      </c>
      <c r="I1375" s="1">
        <f t="shared" si="857"/>
        <v>0.44728889258819987</v>
      </c>
      <c r="J1375" s="1">
        <f t="shared" si="857"/>
        <v>0.47233172995742528</v>
      </c>
      <c r="K1375" s="1">
        <f t="shared" si="857"/>
        <v>0.53777256149447383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0.27518070496490693</v>
      </c>
      <c r="G1376" s="1">
        <f t="shared" si="858"/>
        <v>0.27745770028727645</v>
      </c>
      <c r="H1376" s="1">
        <f t="shared" si="858"/>
        <v>0.27958164341916292</v>
      </c>
      <c r="I1376" s="1">
        <f t="shared" si="858"/>
        <v>0.31684909927647525</v>
      </c>
      <c r="J1376" s="1">
        <f t="shared" si="858"/>
        <v>0.35221637262614353</v>
      </c>
      <c r="K1376" s="1">
        <f t="shared" si="858"/>
        <v>0.37929138118405453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0.18297040713439902</v>
      </c>
      <c r="G1377" s="1">
        <f t="shared" si="859"/>
        <v>0.18435926806898673</v>
      </c>
      <c r="H1377" s="1">
        <f t="shared" si="859"/>
        <v>0.18605059800326565</v>
      </c>
      <c r="I1377" s="1">
        <f t="shared" si="859"/>
        <v>0.20150949182206021</v>
      </c>
      <c r="J1377" s="1">
        <f t="shared" si="859"/>
        <v>0.23903856246805677</v>
      </c>
      <c r="K1377" s="1">
        <f t="shared" si="859"/>
        <v>0.25881536042067194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0.12198710645807105</v>
      </c>
      <c r="G1378" s="1">
        <f t="shared" si="860"/>
        <v>0.1245019446769389</v>
      </c>
      <c r="H1378" s="1">
        <f t="shared" si="860"/>
        <v>0.12632282888300955</v>
      </c>
      <c r="I1378" s="1">
        <f t="shared" si="860"/>
        <v>0.14293158073745299</v>
      </c>
      <c r="J1378" s="1">
        <f t="shared" si="860"/>
        <v>0.15710601950460859</v>
      </c>
      <c r="K1378" s="1">
        <f t="shared" si="860"/>
        <v>0.17175006485190955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0.23440176174444113</v>
      </c>
      <c r="J1379" s="1">
        <f t="shared" si="861"/>
        <v>0.25776136643383918</v>
      </c>
      <c r="K1379" s="1">
        <f t="shared" si="861"/>
        <v>0.30300842586408955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0.16910151451049585</v>
      </c>
      <c r="J1380" s="1">
        <f t="shared" si="862"/>
        <v>0.18650181575562888</v>
      </c>
      <c r="K1380" s="1">
        <f t="shared" si="862"/>
        <v>0.21622079728982452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0.11310839137372289</v>
      </c>
      <c r="J1381" s="1">
        <f t="shared" si="863"/>
        <v>0.12631185354514315</v>
      </c>
      <c r="K1381" s="1">
        <f t="shared" si="863"/>
        <v>0.14561724028215944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0.16251369968883858</v>
      </c>
      <c r="H1383" s="1">
        <f t="shared" si="865"/>
        <v>0.16252501831369531</v>
      </c>
      <c r="I1383" s="1">
        <f t="shared" si="865"/>
        <v>0.1772136412099552</v>
      </c>
      <c r="J1383" s="1">
        <f t="shared" si="865"/>
        <v>0.19731754072743207</v>
      </c>
      <c r="K1383" s="1">
        <f t="shared" si="865"/>
        <v>0.22481887718070509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0.1167837700870477</v>
      </c>
      <c r="I1384" s="1">
        <f t="shared" si="866"/>
        <v>0.11878577962059729</v>
      </c>
      <c r="J1384" s="1">
        <f t="shared" si="866"/>
        <v>0.14107169065219835</v>
      </c>
      <c r="K1384" s="1">
        <f t="shared" si="866"/>
        <v>0.14889518655832643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7.8235828164578969E-2</v>
      </c>
      <c r="H1385" s="1">
        <f t="shared" si="867"/>
        <v>7.8240388791573315E-2</v>
      </c>
      <c r="I1385" s="1">
        <f t="shared" si="867"/>
        <v>7.832332020193658E-2</v>
      </c>
      <c r="J1385" s="1">
        <f t="shared" si="867"/>
        <v>9.6178790220078775E-2</v>
      </c>
      <c r="K1385" s="1">
        <f t="shared" si="867"/>
        <v>9.8761168982862912E-2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13.968680714886787</v>
      </c>
      <c r="G1387" s="1">
        <f t="shared" ref="G1387:K1387" si="869">IFERROR(G1363/G1334,"-")</f>
        <v>11.189596541502652</v>
      </c>
      <c r="H1387" s="1">
        <f t="shared" si="869"/>
        <v>7.0209702814264263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0.12391916748597481</v>
      </c>
      <c r="G1388" s="1">
        <f t="shared" si="870"/>
        <v>0.12660861731446318</v>
      </c>
      <c r="H1388" s="1">
        <f t="shared" si="870"/>
        <v>0.13536735361854862</v>
      </c>
      <c r="I1388" s="1">
        <f t="shared" si="870"/>
        <v>0.14456976239858169</v>
      </c>
      <c r="J1388" s="1">
        <f t="shared" si="870"/>
        <v>0.16003823699840067</v>
      </c>
      <c r="K1388" s="1">
        <f t="shared" si="870"/>
        <v>0.16407014425472433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8.7465847585616555E-2</v>
      </c>
      <c r="G1389" s="1">
        <f t="shared" si="871"/>
        <v>8.7726351363833957E-2</v>
      </c>
      <c r="H1389" s="1">
        <f t="shared" si="871"/>
        <v>9.1072176790947035E-2</v>
      </c>
      <c r="I1389" s="1">
        <f t="shared" si="871"/>
        <v>9.8051664551808415E-2</v>
      </c>
      <c r="J1389" s="1">
        <f t="shared" si="871"/>
        <v>0.10309633407361582</v>
      </c>
      <c r="K1389" s="1">
        <f t="shared" si="871"/>
        <v>0.11335497072498604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5.7949527986548552E-2</v>
      </c>
      <c r="G1390" s="1">
        <f t="shared" si="872"/>
        <v>5.8127983796968284E-2</v>
      </c>
      <c r="H1390" s="1">
        <f t="shared" si="872"/>
        <v>6.0409007590880567E-2</v>
      </c>
      <c r="I1390" s="1">
        <f t="shared" si="872"/>
        <v>6.5925812803652437E-2</v>
      </c>
      <c r="J1390" s="1">
        <f t="shared" si="872"/>
        <v>7.1676413894649973E-2</v>
      </c>
      <c r="K1390" s="1">
        <f t="shared" si="872"/>
        <v>7.5856444612010826E-2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3.8646481387947483E-2</v>
      </c>
      <c r="G1391" s="1" t="str">
        <f t="shared" si="873"/>
        <v>-</v>
      </c>
      <c r="H1391" s="1">
        <f t="shared" si="873"/>
        <v>3.8903249119857375E-2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13.968680714886798</v>
      </c>
      <c r="G1392" s="1">
        <f t="shared" ref="G1392:K1392" si="874">IFERROR(G1368/G1344,"-")</f>
        <v>11.186996076539067</v>
      </c>
      <c r="H1392" s="1">
        <f t="shared" si="874"/>
        <v>7.0144691190174715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0.12023751974847222</v>
      </c>
      <c r="H1393" s="1">
        <f t="shared" si="875"/>
        <v>0.12677703693323991</v>
      </c>
      <c r="I1393" s="1">
        <f t="shared" si="875"/>
        <v>0.13050762509698016</v>
      </c>
      <c r="J1393" s="1">
        <f t="shared" si="875"/>
        <v>0.14753442579909126</v>
      </c>
      <c r="K1393" s="1">
        <f t="shared" si="875"/>
        <v>0.16663729991625834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8.4998076233608902E-2</v>
      </c>
      <c r="H1394" s="1">
        <f t="shared" si="876"/>
        <v>8.8930760097758577E-2</v>
      </c>
      <c r="I1394" s="1">
        <f t="shared" si="876"/>
        <v>9.1378471208471243E-2</v>
      </c>
      <c r="J1394" s="1">
        <f t="shared" si="876"/>
        <v>0.10302308690245568</v>
      </c>
      <c r="K1394" s="1">
        <f t="shared" si="876"/>
        <v>0.10956193226901308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5.6422133461237138E-2</v>
      </c>
      <c r="H1395" s="1">
        <f t="shared" si="877"/>
        <v>5.9353171551696983E-2</v>
      </c>
      <c r="I1395" s="1">
        <f t="shared" si="877"/>
        <v>5.9497769299083306E-2</v>
      </c>
      <c r="J1395" s="1">
        <f t="shared" si="877"/>
        <v>6.8811618354325241E-2</v>
      </c>
      <c r="K1395" s="1">
        <f t="shared" si="877"/>
        <v>7.1004245829486112E-2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0.81232752391487606</v>
      </c>
      <c r="G1397" s="3">
        <f t="shared" ref="G1397" si="879">G1398+G1404+G1409+G1423</f>
        <v>0.77900826632993514</v>
      </c>
      <c r="H1397" s="3">
        <f t="shared" ref="H1397" si="880">H1398+H1404+H1409+H1423</f>
        <v>0.96543625023256452</v>
      </c>
      <c r="I1397" s="3">
        <f t="shared" ref="I1397" si="881">I1398+I1404+I1409+I1423</f>
        <v>1.1741790096431326</v>
      </c>
      <c r="J1397" s="3">
        <f t="shared" ref="J1397" si="882">J1398+J1404+J1409+J1423</f>
        <v>0.7512941286910364</v>
      </c>
      <c r="K1397" s="3">
        <f t="shared" ref="K1397" si="883">K1398+K1404+K1409+K1423</f>
        <v>0.35802379196444756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1.5016808612432243E-3</v>
      </c>
      <c r="G1398" s="1">
        <f t="shared" ref="G1398" si="884">SUM(G1399:G1403)</f>
        <v>2.6954974688191543E-3</v>
      </c>
      <c r="H1398" s="1">
        <f t="shared" ref="H1398" si="885">SUM(H1399:H1403)</f>
        <v>2.7392447017672819E-3</v>
      </c>
      <c r="I1398" s="1">
        <f t="shared" ref="I1398" si="886">SUM(I1399:I1403)</f>
        <v>1.6908788641203817E-2</v>
      </c>
      <c r="J1398" s="1">
        <f t="shared" ref="J1398" si="887">SUM(J1399:J1403)</f>
        <v>0.14619200147205216</v>
      </c>
      <c r="K1398" s="1">
        <f t="shared" ref="K1398" si="888">SUM(K1399:K1403)</f>
        <v>0.26149693546870079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4.1282600663986805E-4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9.5088165181325928E-4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1.0252574855887688E-3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1.5176463460695974E-2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5.0466454590086772E-2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0.11155778544935741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7.8344440119631651E-4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1.1476873580114628E-3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1.1224306870278083E-3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1.168099803281379E-3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9.3643544696739522E-2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0.14483717340492538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3.0541045340703972E-4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5.7242881869322339E-4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5.0972108866254246E-4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5.2653439763469345E-4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2.0135398452164363E-3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5.0771194074969708E-3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2.4499640301209064E-5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8.1835440488161969E-5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3.7690979591767654E-5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6.8462340009416234E-5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2.4857206921089305E-5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1.9399491482196395E-2</v>
      </c>
      <c r="J1404" s="1">
        <f t="shared" ref="J1404" si="894">SUM(J1405:J1408)</f>
        <v>6.4655015165280286E-2</v>
      </c>
      <c r="K1404" s="1">
        <f t="shared" ref="K1404" si="895">SUM(K1405:K1408)</f>
        <v>8.2130032314943424E-2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1.9107794538009495E-2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3.8768448400400987E-2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1.2498593899718267E-2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1.7900428968110188E-4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6.4977193595213431E-3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2.4208046567926345E-3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1.1269265450579826E-4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1.938884740535796E-2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6.7210633758432517E-2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0.81068857798833194</v>
      </c>
      <c r="G1409" s="1">
        <f t="shared" ref="G1409:K1409" si="896">SUM(G1414:G1422)</f>
        <v>0.77593639470244735</v>
      </c>
      <c r="H1409" s="1">
        <f t="shared" si="896"/>
        <v>0.93465987083979518</v>
      </c>
      <c r="I1409" s="1">
        <f t="shared" si="896"/>
        <v>1.0962245078537669</v>
      </c>
      <c r="J1409" s="1">
        <f t="shared" si="896"/>
        <v>0.45413751995497209</v>
      </c>
      <c r="K1409" s="1">
        <f t="shared" si="896"/>
        <v>1.0206685188266899E-3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0.79060326680721937</v>
      </c>
      <c r="G1410" s="1">
        <f t="shared" ref="G1410" si="897">G1409-G1411</f>
        <v>0.75530685333051106</v>
      </c>
      <c r="H1410" s="1">
        <f t="shared" ref="H1410" si="898">H1409-H1411</f>
        <v>0.9040487370476572</v>
      </c>
      <c r="I1410" s="1">
        <f t="shared" ref="I1410" si="899">I1409-I1411</f>
        <v>1.0453662857850379</v>
      </c>
      <c r="J1410" s="1">
        <f t="shared" ref="J1410" si="900">J1409-J1411</f>
        <v>0.38541632907610213</v>
      </c>
      <c r="K1410" s="1">
        <f t="shared" ref="K1410" si="901">K1409-K1411</f>
        <v>-1.1086776431853897E-4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2.0085311181112543E-2</v>
      </c>
      <c r="G1411" s="1">
        <f t="shared" ref="G1411" si="902">SUM(G1412:G1413)</f>
        <v>2.0629541371936271E-2</v>
      </c>
      <c r="H1411" s="1">
        <f t="shared" ref="H1411" si="903">SUM(H1412:H1413)</f>
        <v>3.0611133792138024E-2</v>
      </c>
      <c r="I1411" s="1">
        <f t="shared" ref="I1411" si="904">SUM(I1412:I1413)</f>
        <v>5.0858222068729045E-2</v>
      </c>
      <c r="J1411" s="1">
        <f t="shared" ref="J1411" si="905">SUM(J1412:J1413)</f>
        <v>6.8721190878869937E-2</v>
      </c>
      <c r="K1411" s="1">
        <f t="shared" ref="K1411" si="906">SUM(K1412:K1413)</f>
        <v>1.1315362831452289E-3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2.0085311181112543E-2</v>
      </c>
      <c r="G1412" s="1">
        <f>[1]Transport!C$26/SUM([1]Transport!C$22,[1]Transport!C$26)*G1409*(G$33+G$580)/(G$33+G$580+G$36)</f>
        <v>2.0629541371936271E-2</v>
      </c>
      <c r="H1412" s="1">
        <f>[1]Transport!D$26/SUM([1]Transport!D$22,[1]Transport!D$26)*H1409*(H$33+H$580)/(H$33+H$580+H$36)</f>
        <v>3.0611133792138024E-2</v>
      </c>
      <c r="I1412" s="1">
        <f>[1]Transport!E$26/SUM([1]Transport!E$22,[1]Transport!E$26)*I1409*(I$33+I$580)/(I$33+I$580+I$36)</f>
        <v>5.0858222068729045E-2</v>
      </c>
      <c r="J1412" s="1">
        <f>[1]Transport!F$26/SUM([1]Transport!F$22,[1]Transport!F$26)*J1409*(J$33+J$580)/(J$33+J$580+J$36)</f>
        <v>3.1079624360246475E-2</v>
      </c>
      <c r="K1412" s="1">
        <f>[1]Transport!G$26/SUM([1]Transport!G$22,[1]Transport!G$26)*K1409*(K$33+K$580)/(K$33+K$580+K$36)</f>
        <v>1.3099850637346736E-4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3.7641566518623465E-2</v>
      </c>
      <c r="K1413" s="1">
        <f>(K$36+K$716)/([1]Transport!G$22+[1]Transport!G$26)*K1409</f>
        <v>1.0005377767717614E-3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0.2368769972691645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0.23666586286971053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5.898052151243463E-3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9.1455359911683971E-4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2.0979982337222821E-4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2.3340995664701496E-4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3.7854794364133848E-4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6.4322604369686778E-3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1.8808115133455764E-3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2.4538373871632238E-4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2.0202985446343542E-4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2.9025596751468453E-4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7.0254021537783123E-2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1.5833822513039563E-3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1.6411895779735831E-4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6.027522382561535E-3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6.0133618158698266E-3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5.9688068657807181E-3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0.1134918682773515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7.1983532531401107E-3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7.563311896137713E-2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0.36170430699709877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0.18893234199342615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1.1728550811917678E-4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0.51961012343349122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0.39767223783013184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0.48437633967523058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0.59234528870153047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0.21343671131952305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1.5025589581080319E-4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0.15866551728715611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0.12774000472303065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0.13133817754869392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5.9590578029142381E-2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4.7389719278256505E-2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1.3382459501080104E-4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1.2893546607771516E-2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8.7610078461836803E-6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1.3726506530086936E-4</v>
      </c>
      <c r="G1423" s="1">
        <f t="shared" ref="G1423" si="907">SUM(G1428:G1432)</f>
        <v>3.763741586686679E-4</v>
      </c>
      <c r="H1423" s="1">
        <f t="shared" ref="H1423" si="908">SUM(H1428:H1432)</f>
        <v>2.8037134691002129E-2</v>
      </c>
      <c r="I1423" s="1">
        <f t="shared" ref="I1423" si="909">SUM(I1428:I1432)</f>
        <v>4.1646221665965426E-2</v>
      </c>
      <c r="J1423" s="1">
        <f t="shared" ref="J1423" si="910">SUM(J1428:J1432)</f>
        <v>8.6309592098731749E-2</v>
      </c>
      <c r="K1423" s="1">
        <f t="shared" ref="K1423" si="911">SUM(K1428:K1432)</f>
        <v>1.3376155661976667E-2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1.2700149396826341E-4</v>
      </c>
      <c r="G1424" s="1">
        <f t="shared" ref="G1424" si="912">G1423-G1425</f>
        <v>3.1905104835101589E-4</v>
      </c>
      <c r="H1424" s="1">
        <f t="shared" ref="H1424" si="913">H1423-H1425</f>
        <v>2.8022901961170785E-2</v>
      </c>
      <c r="I1424" s="1">
        <f t="shared" ref="I1424" si="914">I1423-I1425</f>
        <v>4.16451580044465E-2</v>
      </c>
      <c r="J1424" s="1">
        <f t="shared" ref="J1424" si="915">J1423-J1425</f>
        <v>-0.12876606477457719</v>
      </c>
      <c r="K1424" s="1">
        <f t="shared" ref="K1424" si="916">K1423-K1425</f>
        <v>-3.3048004354753704E-2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1.0263571332605952E-5</v>
      </c>
      <c r="G1425" s="1">
        <f t="shared" ref="G1425" si="917">SUM(G1426:G1427)</f>
        <v>5.7323110317652033E-5</v>
      </c>
      <c r="H1425" s="1">
        <f t="shared" ref="H1425" si="918">SUM(H1426:H1427)</f>
        <v>1.4232729831344226E-5</v>
      </c>
      <c r="I1425" s="1">
        <f t="shared" ref="I1425" si="919">SUM(I1426:I1427)</f>
        <v>1.0636615189239093E-6</v>
      </c>
      <c r="J1425" s="1">
        <f t="shared" ref="J1425" si="920">SUM(J1426:J1427)</f>
        <v>0.21507565687330896</v>
      </c>
      <c r="K1425" s="1">
        <f t="shared" ref="K1425" si="921">SUM(K1426:K1427)</f>
        <v>4.6424160016730373E-2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1.0263571332605952E-5</v>
      </c>
      <c r="G1426" s="1">
        <f>[1]Transport!C$27/SUM([1]Transport!C$24,[1]Transport!C$27)*G1423*(G$45+G$612)/(G$45+G$612+G$47)</f>
        <v>5.7323110317652033E-5</v>
      </c>
      <c r="H1426" s="1">
        <f>[1]Transport!D$27/SUM([1]Transport!D$24,[1]Transport!D$27)*H1423*(H$45+H$612)/(H$45+H$612+H$47)</f>
        <v>1.4232729831344226E-5</v>
      </c>
      <c r="I1426" s="1">
        <f>[1]Transport!E$27/SUM([1]Transport!E$24,[1]Transport!E$27)*I1423*(I$45+I$612)/(I$45+I$612+I$47)</f>
        <v>1.0636615189239093E-6</v>
      </c>
      <c r="J1426" s="1">
        <f>[1]Transport!F$27/SUM([1]Transport!F$24,[1]Transport!F$27)*J1423*(J$45+J$612)/(J$45+J$612+J$47)</f>
        <v>8.1935143705881668E-6</v>
      </c>
      <c r="K1426" s="1">
        <f>[1]Transport!G$27/SUM([1]Transport!G$24,[1]Transport!G$27)*K1423*(K$45+K$612)/(K$45+K$612+K$47)</f>
        <v>1.3597060386621773E-6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0.21506746335893837</v>
      </c>
      <c r="K1427" s="1">
        <f>(K$47+K$714)/([1]Transport!G$24+[1]Transport!G$27)*K1423</f>
        <v>4.6422800310691709E-2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1.3726506530086936E-4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1.3746436436369922E-4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1.3615530026329857E-4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9.1670301317418805E-5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9.5004114119759864E-4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4.637221618136963E-4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1.3857156310560018E-3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2.2794334158279334E-4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8.1302345059080432E-5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6.394937400362624E-4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1.1584181326085513E-3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1.2268012964036198E-3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3.9395031875059055E-4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6.593714792846943E-5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2.6311444509504969E-2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4.0024081371543181E-2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8.3697075171272131E-2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1.2754262001643283E-2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0.13097381780461251</v>
      </c>
      <c r="G1433" s="3">
        <f t="shared" ref="G1433" si="922">SUM(G1434:G1456)</f>
        <v>0.13169288836285326</v>
      </c>
      <c r="H1433" s="3">
        <f t="shared" ref="H1433" si="923">SUM(H1434:H1456)</f>
        <v>0.13275164656875491</v>
      </c>
      <c r="I1433" s="3">
        <f t="shared" ref="I1433" si="924">SUM(I1434:I1456)</f>
        <v>0.13450264994267275</v>
      </c>
      <c r="J1433" s="3">
        <f t="shared" ref="J1433" si="925">SUM(J1434:J1456)</f>
        <v>0.13478978043739709</v>
      </c>
      <c r="K1433" s="3">
        <f t="shared" ref="K1433" si="926">SUM(K1434:K1456)</f>
        <v>0.13120501991334141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1.5633440852344215E-4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3.6484037423165907E-4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4.0028912040966625E-4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6.7868565601486835E-3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2.4630103015680457E-2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5.9729080643318035E-2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2.1558878262201164E-4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3.203856343831522E-4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3.1505074360425292E-4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3.7354291714166631E-4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3.3082414445788327E-2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5.5466049468679848E-2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5.5881075002987418E-5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1.0577798922087317E-4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9.4806228414210994E-5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1.0543992060961712E-4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4.7602689252307785E-4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1.318584860656846E-3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3.0975946512727967E-6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1.0605831679808005E-5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5.4359072492879229E-6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1.0821781744398307E-5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4.3362310660597716E-6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4.4789007027602259E-3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1.0201876774144978E-2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3.3478361755467775E-3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3.0269896488949879E-5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1.2206390662336767E-3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4.7097860365078131E-4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1.2746484870785579E-5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2.5162224667950573E-3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9.7420241737770311E-3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3.8495757197394842E-2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3.8463418657458462E-2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1.0804783526681093E-3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1.7581232776325056E-4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4.3734943770465172E-5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2.7190844168010599E-5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4.5023892211523757E-5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8.4502505404707759E-4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2.5544834572108671E-4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3.5885964716368062E-5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1.5805972977916215E-5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2.3107596914361839E-5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6.2374726050308561E-3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1.4980071125248357E-4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1.6826288740237409E-5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5.9975352141088206E-2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4.7984983545406777E-2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2.9986940915744241E-2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1.4063817833357336E-2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9.0264011651005108E-4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1.0155900650691082E-2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5.2347370729889653E-2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2.9677961090829517E-2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1.9272731217022429E-5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4.5448139860177164E-2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3.4921791989062007E-2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4.3173996671116696E-2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5.6080999700903252E-2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2.2877980700480527E-2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1.7042106749451171E-5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9.1945918345322716E-3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7.4324386252929194E-3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7.6610973446150799E-3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3.5083477277712961E-3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3.3974762960483186E-3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1.0282821569081849E-5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4.9829020900187557E-4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3.4091239863601906E-7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1.3658216603072162E-3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1.0965254124049731E-3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6.8303935077213224E-4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1.1022209665001536E-5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1.1975000557989802E-4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6.0349596054566369E-5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2.0881866651922945E-4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3.535939248501729E-5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6.9105429233028932E-6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5.6754514182877427E-5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1.0691941699250817E-4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1.2639842182347817E-4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4.2053931963880741E-5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3.7203145604734402E-6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1.5615241329619469E-3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2.4424943700462206E-3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5.7819794340492631E-3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9.0567157543451377E-4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0.37869321701871772</v>
      </c>
      <c r="G1459" s="1">
        <f t="shared" si="933"/>
        <v>0.38368641726963193</v>
      </c>
      <c r="H1459" s="1">
        <f t="shared" si="933"/>
        <v>0.39042789351573914</v>
      </c>
      <c r="I1459" s="1">
        <f t="shared" si="933"/>
        <v>0.4471961849165515</v>
      </c>
      <c r="J1459" s="1">
        <f t="shared" si="933"/>
        <v>0.48804900632981257</v>
      </c>
      <c r="K1459" s="1">
        <f t="shared" si="933"/>
        <v>0.53540934326302625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0.27518070496490676</v>
      </c>
      <c r="G1460" s="1">
        <f t="shared" si="934"/>
        <v>0.27915758777570526</v>
      </c>
      <c r="H1460" s="1">
        <f t="shared" si="934"/>
        <v>0.28068614592007096</v>
      </c>
      <c r="I1460" s="1">
        <f t="shared" si="934"/>
        <v>0.31978681623978067</v>
      </c>
      <c r="J1460" s="1">
        <f t="shared" si="934"/>
        <v>0.35328024534872388</v>
      </c>
      <c r="K1460" s="1">
        <f t="shared" si="934"/>
        <v>0.38295451481652326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0.18297040713439888</v>
      </c>
      <c r="G1461" s="1">
        <f t="shared" si="935"/>
        <v>0.1847880221375818</v>
      </c>
      <c r="H1461" s="1">
        <f t="shared" si="935"/>
        <v>0.18599628409131183</v>
      </c>
      <c r="I1461" s="1">
        <f t="shared" si="935"/>
        <v>0.20025267310792244</v>
      </c>
      <c r="J1461" s="1">
        <f t="shared" si="935"/>
        <v>0.23641294889394629</v>
      </c>
      <c r="K1461" s="1">
        <f t="shared" si="935"/>
        <v>0.25971121709483502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0.12643429100140419</v>
      </c>
      <c r="H1462" s="1">
        <f t="shared" si="936"/>
        <v>0.1295994940155813</v>
      </c>
      <c r="I1462" s="1">
        <f t="shared" si="936"/>
        <v>0.14422302917473698</v>
      </c>
      <c r="J1462" s="1">
        <f t="shared" si="936"/>
        <v>0.15806911862653089</v>
      </c>
      <c r="K1462" s="1">
        <f t="shared" si="936"/>
        <v>0.1744456277740857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0.23440176174444063</v>
      </c>
      <c r="J1463" s="1">
        <f t="shared" si="937"/>
        <v>0.26314895733715921</v>
      </c>
      <c r="K1463" s="1">
        <f t="shared" si="937"/>
        <v>0.26785702475077949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0.16910151451049599</v>
      </c>
      <c r="J1464" s="1">
        <f t="shared" si="938"/>
        <v>0.18785653837835117</v>
      </c>
      <c r="K1464" s="1">
        <f t="shared" si="938"/>
        <v>0.19455456776706176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0.11310839137372301</v>
      </c>
      <c r="J1465" s="1">
        <f t="shared" si="939"/>
        <v>0.12977679457623245</v>
      </c>
      <c r="K1465" s="1">
        <f t="shared" si="939"/>
        <v>0.14494766124050656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0.16251369968883861</v>
      </c>
      <c r="H1467" s="1">
        <f t="shared" si="941"/>
        <v>0.16252203926272785</v>
      </c>
      <c r="I1467" s="1">
        <f t="shared" si="941"/>
        <v>0.1831924040278817</v>
      </c>
      <c r="J1467" s="1">
        <f t="shared" si="941"/>
        <v>0.19223840782325705</v>
      </c>
      <c r="K1467" s="1">
        <f t="shared" si="941"/>
        <v>0.20846034599786267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0.11649393435744138</v>
      </c>
      <c r="H1468" s="1">
        <f t="shared" si="942"/>
        <v>0.11893841445400213</v>
      </c>
      <c r="I1468" s="1">
        <f t="shared" si="942"/>
        <v>0.13137295392928949</v>
      </c>
      <c r="J1468" s="1">
        <f t="shared" si="942"/>
        <v>0.13581815291352439</v>
      </c>
      <c r="K1468" s="1">
        <f t="shared" si="942"/>
        <v>0.14624426583480452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7.8235828164578886E-2</v>
      </c>
      <c r="H1469" s="1">
        <f t="shared" si="943"/>
        <v>7.9611100203108784E-2</v>
      </c>
      <c r="I1469" s="1">
        <f t="shared" si="943"/>
        <v>8.878456305417759E-2</v>
      </c>
      <c r="J1469" s="1">
        <f t="shared" si="943"/>
        <v>9.4608052559082806E-2</v>
      </c>
      <c r="K1469" s="1">
        <f t="shared" si="943"/>
        <v>0.10252495486239463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9.9502495941956663</v>
      </c>
      <c r="G1471" s="1">
        <f t="shared" ref="G1471:K1471" si="945">IFERROR(G1447/G1418,"-")</f>
        <v>7.9797266512003153</v>
      </c>
      <c r="H1471" s="1">
        <f t="shared" si="945"/>
        <v>5.0239422367072955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0.12391916748597502</v>
      </c>
      <c r="G1472" s="1">
        <f t="shared" si="946"/>
        <v>0.12539536262912573</v>
      </c>
      <c r="H1472" s="1">
        <f t="shared" si="946"/>
        <v>0.13427848527412048</v>
      </c>
      <c r="I1472" s="1">
        <f t="shared" si="946"/>
        <v>0.14472421178636818</v>
      </c>
      <c r="J1472" s="1">
        <f t="shared" si="946"/>
        <v>0.1570824813671243</v>
      </c>
      <c r="K1472" s="1">
        <f t="shared" si="946"/>
        <v>0.16432321031033875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8.7465847585616582E-2</v>
      </c>
      <c r="G1473" s="1">
        <f t="shared" si="947"/>
        <v>8.7815514051496513E-2</v>
      </c>
      <c r="H1473" s="1">
        <f t="shared" si="947"/>
        <v>8.9133165959477748E-2</v>
      </c>
      <c r="I1473" s="1">
        <f t="shared" si="947"/>
        <v>9.4676197769441889E-2</v>
      </c>
      <c r="J1473" s="1">
        <f t="shared" si="947"/>
        <v>0.10718859262327791</v>
      </c>
      <c r="K1473" s="1">
        <f t="shared" si="947"/>
        <v>0.11342055270103996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5.7949527986548649E-2</v>
      </c>
      <c r="G1474" s="1">
        <f t="shared" si="948"/>
        <v>5.8184111088833403E-2</v>
      </c>
      <c r="H1474" s="1">
        <f t="shared" si="948"/>
        <v>5.833107697702529E-2</v>
      </c>
      <c r="I1474" s="1">
        <f t="shared" si="948"/>
        <v>5.8874201993066116E-2</v>
      </c>
      <c r="J1474" s="1">
        <f t="shared" si="948"/>
        <v>7.1692264647095286E-2</v>
      </c>
      <c r="K1474" s="1">
        <f t="shared" si="948"/>
        <v>7.6838054830294211E-2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3.8646481387947504E-2</v>
      </c>
      <c r="G1475" s="1" t="str">
        <f t="shared" si="949"/>
        <v>-</v>
      </c>
      <c r="H1475" s="1">
        <f t="shared" si="949"/>
        <v>3.8912463568277871E-2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9.950249594195661</v>
      </c>
      <c r="G1476" s="1">
        <f t="shared" ref="G1476:K1476" si="950">IFERROR(G1452/G1428,"-")</f>
        <v>7.9767976048237355</v>
      </c>
      <c r="H1476" s="1">
        <f t="shared" si="950"/>
        <v>5.0166196207658711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0.12023751974847215</v>
      </c>
      <c r="H1477" s="1">
        <f t="shared" si="951"/>
        <v>0.12604717878737765</v>
      </c>
      <c r="I1477" s="1">
        <f t="shared" si="951"/>
        <v>0.13014171205130423</v>
      </c>
      <c r="J1477" s="1">
        <f t="shared" si="951"/>
        <v>0.1506937367518158</v>
      </c>
      <c r="K1477" s="1">
        <f t="shared" si="951"/>
        <v>0.15512360325811092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8.4998076233608888E-2</v>
      </c>
      <c r="H1478" s="1">
        <f t="shared" si="952"/>
        <v>8.8749131742336007E-2</v>
      </c>
      <c r="I1478" s="1">
        <f t="shared" si="952"/>
        <v>9.2297775719156511E-2</v>
      </c>
      <c r="J1478" s="1">
        <f t="shared" si="952"/>
        <v>0.10303088380654341</v>
      </c>
      <c r="K1478" s="1">
        <f t="shared" si="952"/>
        <v>0.10674932843627176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5.6422133461237173E-2</v>
      </c>
      <c r="H1479" s="1">
        <f t="shared" si="953"/>
        <v>5.9347715873138349E-2</v>
      </c>
      <c r="I1479" s="1">
        <f t="shared" si="953"/>
        <v>6.1025619735592875E-2</v>
      </c>
      <c r="J1479" s="1">
        <f t="shared" si="953"/>
        <v>6.9082216101547217E-2</v>
      </c>
      <c r="K1479" s="1">
        <f t="shared" si="953"/>
        <v>7.1009328122460191E-2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2.4012041002674294</v>
      </c>
      <c r="G1495" s="3">
        <f t="shared" ref="G1495:K1495" si="976">SUM(G1496,G1501,G1506)</f>
        <v>1.6673039114801389</v>
      </c>
      <c r="H1495" s="3">
        <f t="shared" si="976"/>
        <v>1.3863772704981472</v>
      </c>
      <c r="I1495" s="3">
        <f t="shared" si="976"/>
        <v>1.0926079648746243</v>
      </c>
      <c r="J1495" s="3">
        <f t="shared" si="976"/>
        <v>0.95304102801143398</v>
      </c>
      <c r="K1495" s="3">
        <f t="shared" si="976"/>
        <v>0.56501224465142563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2.0697018554356496E-3</v>
      </c>
      <c r="G1496" s="1">
        <f t="shared" ref="G1496:K1496" si="978">SUM(G1497:G1500)</f>
        <v>5.1303966506749323E-2</v>
      </c>
      <c r="H1496" s="1">
        <f t="shared" si="978"/>
        <v>5.1342789442233402E-2</v>
      </c>
      <c r="I1496" s="1">
        <f t="shared" si="978"/>
        <v>4.4198450340257898E-2</v>
      </c>
      <c r="J1496" s="1">
        <f t="shared" si="978"/>
        <v>7.1549732988975825E-4</v>
      </c>
      <c r="K1496" s="1">
        <f t="shared" si="978"/>
        <v>7.2370315030293231E-2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1.6039930671203498E-3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5.0642099281125563E-2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5.0656635368480182E-2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4.3539688189187062E-2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3.442086137972444E-4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7.2147789730735268E-2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3.5624165295330127E-4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4.5588622324893189E-4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4.5521973893604661E-4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4.002552207820301E-4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1.0196249622704349E-4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7.0492259232235547E-5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7.9143829399547818E-5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1.4094611761028474E-4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1.4812685678122282E-4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1.6077832478347118E-4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1.1947205583473454E-4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5.4597170693046888E-5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3.0323305962450194E-5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6.503488476454612E-5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8.2807478035954742E-5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9.7728605505335186E-5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1.4985416403073576E-4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9.7435869632681721E-5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4.36646711231516E-5</v>
      </c>
      <c r="J1501" s="1">
        <f t="shared" si="982"/>
        <v>1.6961634960456165E-4</v>
      </c>
      <c r="K1501" s="1">
        <f t="shared" si="982"/>
        <v>1.5195366852969403E-4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1.466338736224352E-5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6.4850293869816466E-5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5.3525033053331394E-5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1.2647515312295169E-5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4.7970623019209719E-5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3.6399083979460174E-5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1.0562288131046945E-5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3.6238760750208543E-5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3.709126439327879E-5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5.7914803175659654E-6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2.0556671965326939E-5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2.4938287103623676E-5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2.3991343984119937</v>
      </c>
      <c r="G1506" s="1">
        <f t="shared" ref="G1506:K1506" si="986">SUM(G1511:G1515)</f>
        <v>1.6159999449733895</v>
      </c>
      <c r="H1506" s="1">
        <f t="shared" si="986"/>
        <v>1.3350344810559138</v>
      </c>
      <c r="I1506" s="1">
        <f t="shared" si="986"/>
        <v>1.0483658498632433</v>
      </c>
      <c r="J1506" s="1">
        <f t="shared" si="986"/>
        <v>0.95215591433193969</v>
      </c>
      <c r="K1506" s="1">
        <f t="shared" si="986"/>
        <v>0.49248997595260274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2.2678041481417788</v>
      </c>
      <c r="G1507" s="1">
        <f t="shared" ref="G1507:K1507" si="987">G1506-G1508</f>
        <v>1.5275386632070871</v>
      </c>
      <c r="H1507" s="1">
        <f t="shared" si="987"/>
        <v>1.2619525265376093</v>
      </c>
      <c r="I1507" s="1">
        <f t="shared" si="987"/>
        <v>0.99097153917198066</v>
      </c>
      <c r="J1507" s="1">
        <f t="shared" si="987"/>
        <v>0.48713225378466835</v>
      </c>
      <c r="K1507" s="1">
        <f t="shared" si="987"/>
        <v>-1.133398845054423E-3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0.13133025027021483</v>
      </c>
      <c r="G1508" s="1">
        <f t="shared" ref="G1508" si="990">SUM(G1509:G1510)</f>
        <v>8.8461281766302469E-2</v>
      </c>
      <c r="H1508" s="1">
        <f t="shared" ref="H1508" si="991">SUM(H1509:H1510)</f>
        <v>7.308195451830464E-2</v>
      </c>
      <c r="I1508" s="1">
        <f t="shared" ref="I1508" si="992">SUM(I1509:I1510)</f>
        <v>5.7394310691262683E-2</v>
      </c>
      <c r="J1508" s="1">
        <f t="shared" ref="J1508" si="993">SUM(J1509:J1510)</f>
        <v>0.46502366054727134</v>
      </c>
      <c r="K1508" s="1">
        <f t="shared" ref="K1508" si="994">SUM(K1509:K1510)</f>
        <v>0.49362337479765717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0.13133025027021483</v>
      </c>
      <c r="G1509" s="1">
        <f>[1]Transport!C$25/SUM([1]Transport!C$21,[1]Transport!C$25)*G1506*(G$34+G$598)/(G$34+G$598+G$37)</f>
        <v>8.8461281766302469E-2</v>
      </c>
      <c r="H1509" s="1">
        <f>[1]Transport!D$25/SUM([1]Transport!D$21,[1]Transport!D$25)*H1506*(H$34+H$598)/(H$34+H$598+H$37)</f>
        <v>7.308195451830464E-2</v>
      </c>
      <c r="I1509" s="1">
        <f>[1]Transport!E$25/SUM([1]Transport!E$21,[1]Transport!E$25)*I1506*(I$34+I$598)/(I$34+I$598+I$37)</f>
        <v>5.7394310691262683E-2</v>
      </c>
      <c r="J1509" s="1">
        <f>[1]Transport!F$25/SUM([1]Transport!F$21,[1]Transport!F$25)*J1506*(J$34+J$598)/(J$34+J$598+J$37)</f>
        <v>0.40814699662171405</v>
      </c>
      <c r="K1509" s="1">
        <f>[1]Transport!G$25/SUM([1]Transport!G$21,[1]Transport!G$25)*K1506*(K$34+K$598)/(K$34+K$598+K$37)</f>
        <v>0.41667396447506772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5.6876663925557271E-2</v>
      </c>
      <c r="K1510" s="1">
        <f>(K$37+K$717)/([1]Transport!G$21+[1]Transport!G$25)*K1506</f>
        <v>7.6949410322589479E-2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2.0886497733154452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1.3962423124733367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0.95159361306907009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0.453041405872881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4.4275123839126358E-2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5.2955674810066869E-2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0.22945006459243084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0.48993079134556361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0.94911580690132857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0.49199808786370791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0.1122921412218332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0.16289050965091084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0.14963682735586187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0.10129597286547279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2.6207442593341272E-4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1.339313727009243E-4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0.10542449127801552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1.8810741217542733E-3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2.0800883437872611E-3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1.977078624168693E-3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7.3863022552860371E-4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1.2247457775718071E-4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4.8492868757573623E-2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2.0303739173207981E-3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2.2738876947636633E-3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2.1206011551572418E-3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2.0394027791492022E-3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2.3548213843678566E-4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1.7802601980415566E-2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0.56484685389448941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0.56501111723063946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0.485662368916839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3.982011422241089E-3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0.85952827035341972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2.2388093470776093E-3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2.8667316380483502E-3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2.8638942101999638E-3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2.5218211120857023E-3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6.6675896496241156E-4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4.6815038395455865E-4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3.2370960146261695E-4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5.7740602563061767E-4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6.0768447094786105E-4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6.613292082142927E-4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5.0016808949638486E-4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2.366301725413811E-4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1.1416886872878597E-4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2.4555176009991161E-4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3.138222046868585E-4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3.721431598873427E-4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5.7979701432271549E-4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3.8614032443508067E-4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6.8025183498531311E-5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3.0792766508759524E-4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2.6069133565752566E-4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3.4159507804791119E-5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1.3203452629157917E-4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1.0223739774986656E-4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1.8596477126000092E-5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6.4883862529905987E-5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6.7567052577143457E-5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9.0465307409604064E-6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3.2746032973816421E-5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4.0318185762577225E-5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1.6106938224692404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1.0991754663012197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0.77207373359698905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0.38577890488323013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8.4471784139918529E-2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0.10113494216276281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0.44575795413623182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0.97081559899660219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1.9567341507661498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1.0514681145900904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0.12383161681745621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0.17987883259402615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0.16525292185414811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0.11189195688036467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3.0946136578325169E-4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1.6249206963685734E-4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7.6899468336963206E-2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1.3739671450440911E-3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1.5203709382978652E-3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1.4471074442886304E-3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5.4828174104712369E-4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9.7111068803007846E-5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3.2771561459451204E-2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1.3737958875517464E-3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1.5390682367403756E-3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1.4362057875059485E-3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1.3839344239326228E-3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1.6410032499890884E-4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11.098927012431913</v>
      </c>
      <c r="G1531" s="1">
        <f t="shared" si="1000"/>
        <v>11.153701404811416</v>
      </c>
      <c r="H1531" s="1">
        <f t="shared" si="1000"/>
        <v>11.153743495214517</v>
      </c>
      <c r="I1531" s="1">
        <f t="shared" si="1000"/>
        <v>11.154475126384844</v>
      </c>
      <c r="J1531" s="1">
        <f t="shared" si="1000"/>
        <v>11.568598990920917</v>
      </c>
      <c r="K1531" s="1">
        <f t="shared" si="1000"/>
        <v>11.913438700773629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6.284524362935989</v>
      </c>
      <c r="G1532" s="1">
        <f t="shared" si="1000"/>
        <v>6.28826117538323</v>
      </c>
      <c r="H1532" s="1">
        <f t="shared" si="1000"/>
        <v>6.2912346834817496</v>
      </c>
      <c r="I1532" s="1">
        <f t="shared" si="1000"/>
        <v>6.3005327129987112</v>
      </c>
      <c r="J1532" s="1">
        <f t="shared" si="1000"/>
        <v>6.5392569781512195</v>
      </c>
      <c r="K1532" s="1">
        <f t="shared" si="1000"/>
        <v>6.6411601650082623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4.0901432735634904</v>
      </c>
      <c r="G1533" s="1">
        <f t="shared" si="1000"/>
        <v>4.0966437062647039</v>
      </c>
      <c r="H1533" s="1">
        <f t="shared" si="1000"/>
        <v>4.1024597709879558</v>
      </c>
      <c r="I1533" s="1">
        <f t="shared" si="1000"/>
        <v>4.1132982888392471</v>
      </c>
      <c r="J1533" s="1">
        <f t="shared" si="1000"/>
        <v>4.1864860029550881</v>
      </c>
      <c r="K1533" s="1">
        <f t="shared" si="1000"/>
        <v>4.3341105324257514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3.7650534829600373</v>
      </c>
      <c r="G1534" s="1">
        <f t="shared" si="1000"/>
        <v>3.7756930144323801</v>
      </c>
      <c r="H1534" s="1">
        <f t="shared" si="1000"/>
        <v>3.7897809730492926</v>
      </c>
      <c r="I1534" s="1">
        <f t="shared" si="1000"/>
        <v>3.8079245883338295</v>
      </c>
      <c r="J1534" s="1">
        <f t="shared" si="1000"/>
        <v>3.8690750975981989</v>
      </c>
      <c r="K1534" s="1">
        <f t="shared" si="1000"/>
        <v>3.9630202500451883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4.6391179485367804</v>
      </c>
      <c r="J1535" s="1">
        <f t="shared" si="1001"/>
        <v>4.7482848066308492</v>
      </c>
      <c r="K1535" s="1">
        <f t="shared" si="1001"/>
        <v>4.8704563227037605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2.7008868509993627</v>
      </c>
      <c r="J1536" s="1">
        <f t="shared" si="1001"/>
        <v>2.752403825122435</v>
      </c>
      <c r="K1536" s="1">
        <f t="shared" si="1001"/>
        <v>2.8087904027353718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1.7606485351727277</v>
      </c>
      <c r="J1537" s="1">
        <f t="shared" si="1001"/>
        <v>1.7904547834057101</v>
      </c>
      <c r="K1537" s="1">
        <f t="shared" si="1001"/>
        <v>1.821643281305533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1.5620411785777195</v>
      </c>
      <c r="J1538" s="1">
        <f t="shared" si="1001"/>
        <v>1.5929637360098634</v>
      </c>
      <c r="K1538" s="1">
        <f t="shared" si="1001"/>
        <v>1.6167183253223019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0.77116510534577787</v>
      </c>
      <c r="G1539" s="1">
        <f t="shared" si="1002"/>
        <v>0.78723832996732079</v>
      </c>
      <c r="H1539" s="1">
        <f t="shared" si="1002"/>
        <v>0.81134816689963341</v>
      </c>
      <c r="I1539" s="1">
        <f t="shared" si="1002"/>
        <v>0.85153122845348916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1.9078836334110938</v>
      </c>
      <c r="G1540" s="1">
        <f t="shared" si="1002"/>
        <v>1.9098036711928947</v>
      </c>
      <c r="H1540" s="1">
        <f t="shared" si="1002"/>
        <v>1.9427231582088498</v>
      </c>
      <c r="I1540" s="1">
        <f t="shared" si="1002"/>
        <v>1.9815362009199691</v>
      </c>
      <c r="J1540" s="1">
        <f t="shared" si="1002"/>
        <v>2.0616389870847178</v>
      </c>
      <c r="K1540" s="1">
        <f t="shared" si="1002"/>
        <v>2.1371386201024536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1.1027629847473186</v>
      </c>
      <c r="G1541" s="1">
        <f t="shared" si="1002"/>
        <v>1.1042928957587697</v>
      </c>
      <c r="H1541" s="1">
        <f t="shared" si="1002"/>
        <v>1.1043599678917846</v>
      </c>
      <c r="I1541" s="1">
        <f t="shared" si="1002"/>
        <v>1.1046041981250725</v>
      </c>
      <c r="J1541" s="1">
        <f t="shared" si="1002"/>
        <v>1.1808148188479823</v>
      </c>
      <c r="K1541" s="1">
        <f t="shared" si="1002"/>
        <v>1.2132487434419907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0.72942698043636922</v>
      </c>
      <c r="G1542" s="1">
        <f t="shared" si="1002"/>
        <v>0.73041627076488691</v>
      </c>
      <c r="H1542" s="1">
        <f t="shared" si="1002"/>
        <v>0.73091652229043957</v>
      </c>
      <c r="I1542" s="1">
        <f t="shared" si="1002"/>
        <v>0.73194228423621699</v>
      </c>
      <c r="J1542" s="1">
        <f t="shared" si="1002"/>
        <v>0.74229529485439572</v>
      </c>
      <c r="K1542" s="1">
        <f t="shared" si="1002"/>
        <v>0.79290796981183465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0.67580166525687213</v>
      </c>
      <c r="G1543" s="1">
        <f t="shared" si="1002"/>
        <v>0.67662211173622322</v>
      </c>
      <c r="H1543" s="1">
        <f t="shared" si="1002"/>
        <v>0.67684443707776809</v>
      </c>
      <c r="I1543" s="1">
        <f t="shared" si="1002"/>
        <v>0.67726351276058527</v>
      </c>
      <c r="J1543" s="1">
        <f t="shared" si="1002"/>
        <v>0.67859789055988851</v>
      </c>
      <c r="K1543" s="1">
        <f t="shared" si="1002"/>
        <v>0.69686952092530363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16.699966401615484</v>
      </c>
      <c r="G1544" s="3">
        <f t="shared" ref="G1544:K1544" si="1003">G1545+G1548+G1550+G1557+G1565</f>
        <v>15.585585136529556</v>
      </c>
      <c r="H1544" s="3">
        <f t="shared" si="1003"/>
        <v>14.274368937707044</v>
      </c>
      <c r="I1544" s="3">
        <f t="shared" si="1003"/>
        <v>11.885298538542131</v>
      </c>
      <c r="J1544" s="3">
        <f t="shared" si="1003"/>
        <v>9.4163768595023498</v>
      </c>
      <c r="K1544" s="3">
        <f t="shared" si="1003"/>
        <v>8.5659916773549334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7.5962829030663342E-2</v>
      </c>
      <c r="G1545" s="1">
        <f t="shared" ref="G1545:K1545" si="1006">SUM(G1546:G1547)</f>
        <v>0.11352190403873365</v>
      </c>
      <c r="H1545" s="1">
        <f t="shared" si="1006"/>
        <v>0.31766558854710181</v>
      </c>
      <c r="I1545" s="1">
        <f t="shared" si="1006"/>
        <v>1.2493687877828497</v>
      </c>
      <c r="J1545" s="1">
        <f t="shared" si="1006"/>
        <v>3.1218447064702946</v>
      </c>
      <c r="K1545" s="1">
        <f t="shared" si="1006"/>
        <v>6.7163779648038293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4.0519556812684446E-2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3.484772556398355E-2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2.6401553205922162E-2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1.3200539958103327E-2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3.544327221797889E-2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7.8674178474750098E-2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0.29126403534117962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1.2361682478247464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3.1218447064702946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6.7163779648038293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3.5076650328000287E-5</v>
      </c>
      <c r="H1548" s="1">
        <f t="shared" si="1008"/>
        <v>6.1981638179132032E-5</v>
      </c>
      <c r="I1548" s="1">
        <f t="shared" si="1008"/>
        <v>1.0570923163467546E-4</v>
      </c>
      <c r="J1548" s="1">
        <f t="shared" si="1008"/>
        <v>2.6040975647173537E-4</v>
      </c>
      <c r="K1548" s="1">
        <f t="shared" si="1008"/>
        <v>8.115342685467904E-3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3.5076650328000287E-5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6.1981638179132032E-5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1.0570923163467546E-4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2.6040975647173537E-4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8.115342685467904E-3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1.1994659732999298</v>
      </c>
      <c r="G1550" s="1">
        <f t="shared" ref="G1550:K1550" si="1009">SUM(G1555:G1556)</f>
        <v>2.3239256335174572</v>
      </c>
      <c r="H1550" s="1">
        <f t="shared" si="1009"/>
        <v>1.47130557206067</v>
      </c>
      <c r="I1550" s="1">
        <f t="shared" si="1009"/>
        <v>1.6436533258853299</v>
      </c>
      <c r="J1550" s="1">
        <f t="shared" si="1009"/>
        <v>0.14570646714797134</v>
      </c>
      <c r="K1550" s="1">
        <f t="shared" si="1009"/>
        <v>2.9625160338353509E-3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1.1338063893398338</v>
      </c>
      <c r="G1551" s="1">
        <f t="shared" ref="G1551:K1551" si="1010">G1550-G1552</f>
        <v>2.1967118666420467</v>
      </c>
      <c r="H1551" s="1">
        <f t="shared" si="1010"/>
        <v>1.3907639168258021</v>
      </c>
      <c r="I1551" s="1">
        <f t="shared" si="1010"/>
        <v>1.5536691379542791</v>
      </c>
      <c r="J1551" s="1">
        <f t="shared" si="1010"/>
        <v>7.4544849918401726E-2</v>
      </c>
      <c r="K1551" s="1">
        <f t="shared" si="1010"/>
        <v>-6.8178286161250413E-6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6.5659583960095955E-2</v>
      </c>
      <c r="G1552" s="1">
        <f t="shared" ref="G1552:K1552" si="1011">SUM(G1553:G1554)</f>
        <v>0.12721376687541036</v>
      </c>
      <c r="H1552" s="1">
        <f t="shared" si="1011"/>
        <v>8.0541655234867809E-2</v>
      </c>
      <c r="I1552" s="1">
        <f t="shared" si="1011"/>
        <v>8.9984187931050785E-2</v>
      </c>
      <c r="J1552" s="1">
        <f t="shared" si="1011"/>
        <v>7.116161722956961E-2</v>
      </c>
      <c r="K1552" s="1">
        <f t="shared" si="1011"/>
        <v>2.9693338624514759E-3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6.5659583960095955E-2</v>
      </c>
      <c r="G1553" s="1">
        <f>[1]Transport!C$25/SUM([1]Transport!C$21,[1]Transport!C$25)*G1550*(G$34+G$598)/(G$34+G$598+G$37)</f>
        <v>0.12721376687541036</v>
      </c>
      <c r="H1553" s="1">
        <f>[1]Transport!D$25/SUM([1]Transport!D$21,[1]Transport!D$25)*H1550*(H$34+H$598)/(H$34+H$598+H$37)</f>
        <v>8.0541655234867809E-2</v>
      </c>
      <c r="I1553" s="1">
        <f>[1]Transport!E$25/SUM([1]Transport!E$21,[1]Transport!E$25)*I1550*(I$34+I$598)/(I$34+I$598+I$37)</f>
        <v>8.9984187931050785E-2</v>
      </c>
      <c r="J1553" s="1">
        <f>[1]Transport!F$25/SUM([1]Transport!F$21,[1]Transport!F$25)*J1550*(J$34+J$598)/(J$34+J$598+J$37)</f>
        <v>6.2457897976226494E-2</v>
      </c>
      <c r="K1553" s="1">
        <f>[1]Transport!G$25/SUM([1]Transport!G$21,[1]Transport!G$25)*K1550*(K$34+K$598)/(K$34+K$598+K$37)</f>
        <v>2.5064536557347691E-3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8.7037192533431108E-3</v>
      </c>
      <c r="K1554" s="1">
        <f>(K$37+K$717)/([1]Transport!G$21+[1]Transport!G$25)*K1550</f>
        <v>4.6288020671670689E-4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0.83231144136853119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1.7469656353340663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0.54273809090986647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0.2709561715981802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0.36715453193139863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0.57695999818339072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0.92856748115080356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1.3726971542871498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0.14570646714797134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2.9625160338353509E-3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15.399019234808041</v>
      </c>
      <c r="G1557" s="1">
        <f t="shared" ref="G1557:K1557" si="1012">SUM(G1562:G1564)</f>
        <v>13.120324856168432</v>
      </c>
      <c r="H1557" s="1">
        <f t="shared" si="1012"/>
        <v>12.431859073016781</v>
      </c>
      <c r="I1557" s="1">
        <f t="shared" si="1012"/>
        <v>8.9165194947806459</v>
      </c>
      <c r="J1557" s="1">
        <f t="shared" si="1012"/>
        <v>6.0519749851265496</v>
      </c>
      <c r="K1557" s="1">
        <f t="shared" si="1012"/>
        <v>1.7340129277589522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15.017499004212775</v>
      </c>
      <c r="G1558" s="1">
        <f t="shared" ref="G1558:K1558" si="1013">G1557-G1559</f>
        <v>12.771499506202261</v>
      </c>
      <c r="H1558" s="1">
        <f t="shared" si="1013"/>
        <v>12.024702081214841</v>
      </c>
      <c r="I1558" s="1">
        <f t="shared" si="1013"/>
        <v>8.5028466337044559</v>
      </c>
      <c r="J1558" s="1">
        <f t="shared" si="1013"/>
        <v>5.1361754533277582</v>
      </c>
      <c r="K1558" s="1">
        <f t="shared" si="1013"/>
        <v>-0.18835315585227952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0.38152023059526646</v>
      </c>
      <c r="G1559" s="1">
        <f t="shared" ref="G1559:K1559" si="1014">SUM(G1560:G1561)</f>
        <v>0.34882534996617137</v>
      </c>
      <c r="H1559" s="1">
        <f t="shared" si="1014"/>
        <v>0.40715699180194104</v>
      </c>
      <c r="I1559" s="1">
        <f t="shared" si="1014"/>
        <v>0.41367286107618978</v>
      </c>
      <c r="J1559" s="1">
        <f t="shared" si="1014"/>
        <v>0.91579953179879126</v>
      </c>
      <c r="K1559" s="1">
        <f t="shared" si="1014"/>
        <v>1.9223660836112317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0.38152023059526646</v>
      </c>
      <c r="G1560" s="1">
        <f>[1]Transport!C$26/SUM([1]Transport!C$22,[1]Transport!C$26)*G1557*(G$33+G$580)/(G$33+G$580+G$36)</f>
        <v>0.34882534996617137</v>
      </c>
      <c r="H1560" s="1">
        <f>[1]Transport!D$26/SUM([1]Transport!D$22,[1]Transport!D$26)*H1557*(H$33+H$580)/(H$33+H$580+H$36)</f>
        <v>0.40715699180194104</v>
      </c>
      <c r="I1560" s="1">
        <f>[1]Transport!E$26/SUM([1]Transport!E$22,[1]Transport!E$26)*I1557*(I$33+I$580)/(I$33+I$580+I$36)</f>
        <v>0.41367286107618978</v>
      </c>
      <c r="J1560" s="1">
        <f>[1]Transport!F$26/SUM([1]Transport!F$22,[1]Transport!F$26)*J1557*(J$33+J$580)/(J$33+J$580+J$36)</f>
        <v>0.41417654545255567</v>
      </c>
      <c r="K1560" s="1">
        <f>[1]Transport!G$26/SUM([1]Transport!G$22,[1]Transport!G$26)*K1557*(K$33+K$580)/(K$33+K$580+K$36)</f>
        <v>0.22255325737863446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0.50162298634623559</v>
      </c>
      <c r="K1561" s="1">
        <f>(K$36+K$716)/([1]Transport!G$22+[1]Transport!G$26)*K1557</f>
        <v>1.6998128262325973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10.950718320762149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7.4388327574851916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5.5519448088946852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2.7254287998746896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4.4483009140458911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5.2485359003729615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6.2244910115443961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3.5185063384298871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1.1032371636519888E-3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4.7625607260242769E-4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0.43295619831027982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0.65542325257769962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2.6725843564760687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6.0508717479628977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1.7335366716863498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2.5518364476848861E-2</v>
      </c>
      <c r="G1565" s="1">
        <f t="shared" ref="G1565:K1565" si="1015">G1570</f>
        <v>2.7777666154605151E-2</v>
      </c>
      <c r="H1565" s="1">
        <f t="shared" si="1015"/>
        <v>5.3476722444310523E-2</v>
      </c>
      <c r="I1565" s="1">
        <f t="shared" si="1015"/>
        <v>7.5651220861671031E-2</v>
      </c>
      <c r="J1565" s="1">
        <f t="shared" si="1015"/>
        <v>9.6590291001061826E-2</v>
      </c>
      <c r="K1565" s="1">
        <f t="shared" si="1015"/>
        <v>0.10452292607284992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2.3610307583235762E-2</v>
      </c>
      <c r="G1566" s="1">
        <f t="shared" ref="G1566:K1566" si="1016">G1565-G1567</f>
        <v>2.3547029739555504E-2</v>
      </c>
      <c r="H1566" s="1">
        <f t="shared" si="1016"/>
        <v>5.3449575599556091E-2</v>
      </c>
      <c r="I1566" s="1">
        <f t="shared" si="1016"/>
        <v>7.5649288698577441E-2</v>
      </c>
      <c r="J1566" s="1">
        <f t="shared" si="1016"/>
        <v>-0.14410393289091616</v>
      </c>
      <c r="K1566" s="1">
        <f t="shared" si="1016"/>
        <v>-0.25824117207654324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1.9080568936130997E-3</v>
      </c>
      <c r="G1567" s="1">
        <f t="shared" ref="G1567:K1567" si="1017">SUM(G1568:G1569)</f>
        <v>4.2306364150496477E-3</v>
      </c>
      <c r="H1567" s="1">
        <f t="shared" si="1017"/>
        <v>2.7146844754429115E-5</v>
      </c>
      <c r="I1567" s="1">
        <f t="shared" si="1017"/>
        <v>1.9321630935834326E-6</v>
      </c>
      <c r="J1567" s="1">
        <f t="shared" si="1017"/>
        <v>0.240694223891978</v>
      </c>
      <c r="K1567" s="1">
        <f t="shared" si="1017"/>
        <v>0.36276409814939314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1.9080568936130997E-3</v>
      </c>
      <c r="G1568" s="1">
        <f>[1]Transport!C$27/SUM([1]Transport!C$24,[1]Transport!C$27)*G1565*(G$45+G$612)/(G$45+G$612+G$47)</f>
        <v>4.2306364150496477E-3</v>
      </c>
      <c r="H1568" s="1">
        <f>[1]Transport!D$27/SUM([1]Transport!D$24,[1]Transport!D$27)*H1565*(H$45+H$612)/(H$45+H$612+H$47)</f>
        <v>2.7146844754429115E-5</v>
      </c>
      <c r="I1568" s="1">
        <f>[1]Transport!E$27/SUM([1]Transport!E$24,[1]Transport!E$27)*I1565*(I$45+I$612)/(I$45+I$612+I$47)</f>
        <v>1.9321630935834326E-6</v>
      </c>
      <c r="J1568" s="1">
        <f>[1]Transport!F$27/SUM([1]Transport!F$24,[1]Transport!F$27)*J1565*(J$45+J$612)/(J$45+J$612+J$47)</f>
        <v>9.1694783642491826E-6</v>
      </c>
      <c r="K1568" s="1">
        <f>[1]Transport!G$27/SUM([1]Transport!G$24,[1]Transport!G$27)*K1565*(K$45+K$612)/(K$45+K$612+K$47)</f>
        <v>1.0624910277015457E-5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0.24068505441361376</v>
      </c>
      <c r="K1569" s="1">
        <f>(K$47+K$714)/([1]Transport!G$24+[1]Transport!G$27)*K1565</f>
        <v>0.36275347323911611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2.5518364476848861E-2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2.7777666154605151E-2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5.3476722444310523E-2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7.5651220861671031E-2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9.6590291001061826E-2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0.10452292607284992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4.778713950376444</v>
      </c>
      <c r="G1571" s="3">
        <f t="shared" ref="G1571:K1571" si="1018">SUM(G1572:G1580)</f>
        <v>4.767095995498738</v>
      </c>
      <c r="H1571" s="3">
        <f t="shared" si="1018"/>
        <v>4.707739977500502</v>
      </c>
      <c r="I1571" s="3">
        <f t="shared" si="1018"/>
        <v>4.6367897073469857</v>
      </c>
      <c r="J1571" s="3">
        <f t="shared" si="1018"/>
        <v>4.9978042704197145</v>
      </c>
      <c r="K1571" s="3">
        <f t="shared" si="1018"/>
        <v>5.4146284722676139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2.7927004563944823E-2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2.424169592766395E-2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1.8620534920297444E-2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9.3101005588379082E-3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2.4149541829652187E-2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5.3605247063665103E-2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0.19845495533499591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0.84227259339188287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2.1270925229736477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4.5762549689898036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1.6314270440621903E-5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2.9548053879441963E-5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5.3050698837740418E-5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1.4766062476391812E-4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4.9048883413641553E-3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0.23103572001499856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0.48944795692094767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0.15416527959642726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7.6965362579919053E-2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0.12895554385166419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0.20264543639160704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0.32614039626547636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0.48213188910822385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5.1176425945035228E-2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1.0405233575705749E-3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2.8366372384331759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1.9931419750564126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1.5616993519306892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0.76663233101283434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1.5218283028058495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1.795600305784026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2.1294887137734637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1.2037320839777033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3.7743344544238419E-4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1.6293411454719182E-4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0.19949218521681175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0.30199779425477141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1.2314402600781928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2.7880456087216343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0.79875751897736058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8.1805988771592401E-3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8.9048788671635022E-3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1.7143403370501027E-2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2.4252035940554684E-2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3.0964618709190279E-2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3.3507638486968715E-2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0.68922285337539557</v>
      </c>
      <c r="G1582" s="1">
        <f t="shared" ref="G1582:K1582" si="1019">IFERROR(G1572/G1546,"-")</f>
        <v>0.69564643130450565</v>
      </c>
      <c r="H1582" s="1">
        <f t="shared" si="1019"/>
        <v>0.70528179819817005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0.6813575699537735</v>
      </c>
      <c r="G1583" s="1">
        <f t="shared" ref="G1583:K1583" si="1020">IFERROR(G1573/G1547,"-")</f>
        <v>0.68135756995377228</v>
      </c>
      <c r="H1583" s="1">
        <f t="shared" si="1020"/>
        <v>0.68135756995377272</v>
      </c>
      <c r="I1583" s="1">
        <f t="shared" si="1020"/>
        <v>0.68135756995377317</v>
      </c>
      <c r="J1583" s="1">
        <f t="shared" si="1020"/>
        <v>0.68135756995377239</v>
      </c>
      <c r="K1583" s="1">
        <f t="shared" si="1020"/>
        <v>0.68135756995377283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0.46510343171505386</v>
      </c>
      <c r="H1584" s="1">
        <f t="shared" si="1021"/>
        <v>0.47672269961703267</v>
      </c>
      <c r="I1584" s="1">
        <f t="shared" si="1021"/>
        <v>0.50185492806418597</v>
      </c>
      <c r="J1584" s="1">
        <f t="shared" si="1021"/>
        <v>0.56703184536768714</v>
      </c>
      <c r="K1584" s="1">
        <f t="shared" si="1021"/>
        <v>0.60439694680389899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0.28017034051580081</v>
      </c>
      <c r="H1585" s="1">
        <f t="shared" si="1022"/>
        <v>0.28405096708428701</v>
      </c>
      <c r="I1585" s="1">
        <f t="shared" si="1022"/>
        <v>0.28405096708428684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0.3512296121562215</v>
      </c>
      <c r="G1586" s="1">
        <f t="shared" ref="G1586:K1586" si="1023">IFERROR(G1576/G1556,"-")</f>
        <v>0.35122961215622228</v>
      </c>
      <c r="H1586" s="1">
        <f t="shared" si="1023"/>
        <v>0.35122961215622162</v>
      </c>
      <c r="I1586" s="1">
        <f t="shared" si="1023"/>
        <v>0.351229612156221</v>
      </c>
      <c r="J1586" s="1">
        <f t="shared" si="1023"/>
        <v>0.35122961215622167</v>
      </c>
      <c r="K1586" s="1">
        <f t="shared" si="1023"/>
        <v>0.35122961215622051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0.25903663625928708</v>
      </c>
      <c r="G1587" s="1">
        <f t="shared" ref="G1587:K1587" si="1024">IFERROR(G1577/G1562,"-")</f>
        <v>0.26793746277611219</v>
      </c>
      <c r="H1587" s="1">
        <f t="shared" si="1024"/>
        <v>0.28128870255135008</v>
      </c>
      <c r="I1587" s="1">
        <f t="shared" si="1024"/>
        <v>0.28128870255135002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0.3421145134315321</v>
      </c>
      <c r="G1588" s="1">
        <f t="shared" ref="G1588:K1588" si="1025">IFERROR(G1578/G1563,"-")</f>
        <v>0.34211451343153249</v>
      </c>
      <c r="H1588" s="1">
        <f t="shared" si="1025"/>
        <v>0.34211451343153332</v>
      </c>
      <c r="I1588" s="1">
        <f t="shared" si="1025"/>
        <v>0.34211451343153232</v>
      </c>
      <c r="J1588" s="1">
        <f t="shared" si="1025"/>
        <v>0.34211451343153254</v>
      </c>
      <c r="K1588" s="1">
        <f t="shared" si="1025"/>
        <v>0.34211451343153176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0.46076759264650802</v>
      </c>
      <c r="H1589" s="1">
        <f t="shared" si="1026"/>
        <v>0.46076759264650891</v>
      </c>
      <c r="I1589" s="1">
        <f t="shared" si="1026"/>
        <v>0.46076759264650718</v>
      </c>
      <c r="J1589" s="1">
        <f t="shared" si="1026"/>
        <v>0.46076759264650835</v>
      </c>
      <c r="K1589" s="1">
        <f t="shared" si="1026"/>
        <v>0.46076759264650874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0.32057692743517952</v>
      </c>
      <c r="G1590" s="1">
        <f t="shared" ref="G1590:K1590" si="1027">IFERROR(G1580/G1570,"-")</f>
        <v>0.32057692743517968</v>
      </c>
      <c r="H1590" s="1">
        <f t="shared" si="1027"/>
        <v>0.32057692743518057</v>
      </c>
      <c r="I1590" s="1">
        <f t="shared" si="1027"/>
        <v>0.3205769274351799</v>
      </c>
      <c r="J1590" s="1">
        <f t="shared" si="1027"/>
        <v>0.32057692743517963</v>
      </c>
      <c r="K1590" s="1">
        <f t="shared" si="1027"/>
        <v>0.32057692743518018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24.512165879317656</v>
      </c>
      <c r="G1591" s="3">
        <f t="shared" ref="G1591" si="1028">G1592+G1595+G1597+G1604+G1612</f>
        <v>21.383959830555956</v>
      </c>
      <c r="H1591" s="3">
        <f t="shared" ref="H1591" si="1029">H1592+H1595+H1597+H1604+H1612</f>
        <v>19.184946442163373</v>
      </c>
      <c r="I1591" s="3">
        <f t="shared" ref="I1591" si="1030">I1592+I1595+I1597+I1604+I1612</f>
        <v>16.320152990544628</v>
      </c>
      <c r="J1591" s="3">
        <f t="shared" ref="J1591" si="1031">J1592+J1595+J1597+J1604+J1612</f>
        <v>14.2701228480559</v>
      </c>
      <c r="K1591" s="3">
        <f t="shared" ref="K1591" si="1032">K1592+K1595+K1597+K1604+K1612</f>
        <v>11.705898494075537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1.0057485665937364E-2</v>
      </c>
      <c r="G1592" s="1">
        <f t="shared" ref="G1592" si="1035">SUM(G1593:G1594)</f>
        <v>2.9685901817049373E-2</v>
      </c>
      <c r="H1592" s="1">
        <f t="shared" ref="H1592" si="1036">SUM(H1593:H1594)</f>
        <v>8.1708932505870191E-2</v>
      </c>
      <c r="I1592" s="1">
        <f t="shared" ref="I1592" si="1037">SUM(I1593:I1594)</f>
        <v>0.28364694744033198</v>
      </c>
      <c r="J1592" s="1">
        <f t="shared" ref="J1592" si="1038">SUM(J1593:J1594)</f>
        <v>1.1701215769185807</v>
      </c>
      <c r="K1592" s="1">
        <f t="shared" ref="K1592" si="1039">SUM(K1593:K1594)</f>
        <v>4.0517713647480909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1.0057485665937364E-2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2.9685901817049373E-2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8.1708932505870191E-2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0.28364694744033198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1.1701215769185807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4.0517713647480909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4.1379084604994945E-3</v>
      </c>
      <c r="G1595" s="1">
        <f t="shared" ref="G1595" si="1041">G1596</f>
        <v>1.2445353623398856E-2</v>
      </c>
      <c r="H1595" s="1">
        <f t="shared" ref="H1595" si="1042">H1596</f>
        <v>1.2374164053022149E-2</v>
      </c>
      <c r="I1595" s="1">
        <f t="shared" ref="I1595" si="1043">I1596</f>
        <v>4.5868507136534231E-2</v>
      </c>
      <c r="J1595" s="1">
        <f t="shared" ref="J1595" si="1044">J1596</f>
        <v>1.3283615364404844</v>
      </c>
      <c r="K1595" s="1">
        <f t="shared" ref="K1595" si="1045">K1596</f>
        <v>2.9694580156600683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4.1379084604994945E-3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1.2445353623398856E-2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1.2374164053022149E-2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4.5868507136534231E-2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1.3283615364404844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2.9694580156600683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24.435351698335992</v>
      </c>
      <c r="G1604" s="1">
        <f t="shared" ref="G1604:K1604" si="1049">SUM(G1609:G1611)</f>
        <v>21.198352565586202</v>
      </c>
      <c r="H1604" s="1">
        <f t="shared" si="1049"/>
        <v>18.843843576719468</v>
      </c>
      <c r="I1604" s="1">
        <f t="shared" si="1049"/>
        <v>15.573648006088725</v>
      </c>
      <c r="J1604" s="1">
        <f t="shared" si="1049"/>
        <v>10.786720769109062</v>
      </c>
      <c r="K1604" s="1">
        <f t="shared" si="1049"/>
        <v>2.6620282558585902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23.82995073919226</v>
      </c>
      <c r="G1605" s="1">
        <f t="shared" ref="G1605:K1605" si="1050">G1604-G1606</f>
        <v>20.634759603257955</v>
      </c>
      <c r="H1605" s="1">
        <f t="shared" si="1050"/>
        <v>18.226687074251039</v>
      </c>
      <c r="I1605" s="1">
        <f t="shared" si="1050"/>
        <v>14.851124432642457</v>
      </c>
      <c r="J1605" s="1">
        <f t="shared" si="1050"/>
        <v>9.1544480227292588</v>
      </c>
      <c r="K1605" s="1">
        <f t="shared" si="1050"/>
        <v>-0.28915668097522174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0.60540095914373315</v>
      </c>
      <c r="G1606" s="1">
        <f t="shared" ref="G1606:K1606" si="1051">SUM(G1607:G1608)</f>
        <v>0.56359296232824663</v>
      </c>
      <c r="H1606" s="1">
        <f t="shared" si="1051"/>
        <v>0.61715650246842779</v>
      </c>
      <c r="I1606" s="1">
        <f t="shared" si="1051"/>
        <v>0.7225235734462675</v>
      </c>
      <c r="J1606" s="1">
        <f t="shared" si="1051"/>
        <v>1.6322727463798024</v>
      </c>
      <c r="K1606" s="1">
        <f t="shared" si="1051"/>
        <v>2.9511849368338119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0.60540095914373315</v>
      </c>
      <c r="G1607" s="1">
        <f>[1]Transport!C$26/SUM([1]Transport!C$22,[1]Transport!C$26)*G1604*(G$33+G$580)/(G$33+G$580+G$36)</f>
        <v>0.56359296232824663</v>
      </c>
      <c r="H1607" s="1">
        <f>[1]Transport!D$26/SUM([1]Transport!D$22,[1]Transport!D$26)*H1604*(H$33+H$580)/(H$33+H$580+H$36)</f>
        <v>0.61715650246842779</v>
      </c>
      <c r="I1607" s="1">
        <f>[1]Transport!E$26/SUM([1]Transport!E$22,[1]Transport!E$26)*I1604*(I$33+I$580)/(I$33+I$580+I$36)</f>
        <v>0.7225235734462675</v>
      </c>
      <c r="J1607" s="1">
        <f>[1]Transport!F$26/SUM([1]Transport!F$22,[1]Transport!F$26)*J1604*(J$33+J$580)/(J$33+J$580+J$36)</f>
        <v>0.73820641292976286</v>
      </c>
      <c r="K1607" s="1">
        <f>[1]Transport!G$26/SUM([1]Transport!G$22,[1]Transport!G$26)*K1604*(K$33+K$580)/(K$33+K$580+K$36)</f>
        <v>0.34166011688331005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0.89406633345003939</v>
      </c>
      <c r="K1608" s="1">
        <f>(K$36+K$716)/([1]Transport!G$22+[1]Transport!G$26)*K1604</f>
        <v>2.6095248199505017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19.239138775660635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15.923754704220681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11.442099782120776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4.8678183349931992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5.1962129226753575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1.2888415282500993E-3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1.9130969263165803E-3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1.4447699033746163E-3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3.4072058071053768E-4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1.3156143229483641E-4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5.2733090198372707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7.3998306976723773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10.704384901192149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10.786380048528351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2.6618966944262952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6.2618786855227468E-2</v>
      </c>
      <c r="G1612" s="1">
        <f t="shared" ref="G1612:K1612" si="1052">G1617</f>
        <v>0.14347600952930506</v>
      </c>
      <c r="H1612" s="1">
        <f t="shared" si="1052"/>
        <v>0.24701976888500921</v>
      </c>
      <c r="I1612" s="1">
        <f t="shared" si="1052"/>
        <v>0.41698952987903604</v>
      </c>
      <c r="J1612" s="1">
        <f t="shared" si="1052"/>
        <v>0.98491896558777292</v>
      </c>
      <c r="K1612" s="1">
        <f t="shared" si="1052"/>
        <v>2.0226408578087889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5.7936660458090899E-2</v>
      </c>
      <c r="G1613" s="1">
        <f t="shared" ref="G1613:K1613" si="1053">G1612-G1614</f>
        <v>0.12162410781725079</v>
      </c>
      <c r="H1613" s="1">
        <f t="shared" si="1053"/>
        <v>0.24689437213272733</v>
      </c>
      <c r="I1613" s="1">
        <f t="shared" si="1053"/>
        <v>0.41697887979605169</v>
      </c>
      <c r="J1613" s="1">
        <f t="shared" si="1053"/>
        <v>-1.4694095550296122</v>
      </c>
      <c r="K1613" s="1">
        <f t="shared" si="1053"/>
        <v>-4.9972686896116532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4.6821263971365667E-3</v>
      </c>
      <c r="G1614" s="1">
        <f t="shared" ref="G1614:K1614" si="1054">SUM(G1615:G1616)</f>
        <v>2.185190171205427E-2</v>
      </c>
      <c r="H1614" s="1">
        <f t="shared" si="1054"/>
        <v>1.2539675228188458E-4</v>
      </c>
      <c r="I1614" s="1">
        <f t="shared" si="1054"/>
        <v>1.0650082984334048E-5</v>
      </c>
      <c r="J1614" s="1">
        <f t="shared" si="1054"/>
        <v>2.454328520617385</v>
      </c>
      <c r="K1614" s="1">
        <f t="shared" si="1054"/>
        <v>7.0199095474204416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4.6821263971365667E-3</v>
      </c>
      <c r="G1615" s="1">
        <f>[1]Transport!C$27/SUM([1]Transport!C$24,[1]Transport!C$27)*G1612*(G$45+G$612)/(G$45+G$612+G$47)</f>
        <v>2.185190171205427E-2</v>
      </c>
      <c r="H1615" s="1">
        <f>[1]Transport!D$27/SUM([1]Transport!D$24,[1]Transport!D$27)*H1612*(H$45+H$612)/(H$45+H$612+H$47)</f>
        <v>1.2539675228188458E-4</v>
      </c>
      <c r="I1615" s="1">
        <f>[1]Transport!E$27/SUM([1]Transport!E$24,[1]Transport!E$27)*I1612*(I$45+I$612)/(I$45+I$612+I$47)</f>
        <v>1.0650082984334048E-5</v>
      </c>
      <c r="J1615" s="1">
        <f>[1]Transport!F$27/SUM([1]Transport!F$24,[1]Transport!F$27)*J1612*(J$45+J$612)/(J$45+J$612+J$47)</f>
        <v>9.3500009699696296E-5</v>
      </c>
      <c r="K1615" s="1">
        <f>[1]Transport!G$27/SUM([1]Transport!G$24,[1]Transport!G$27)*K1612*(K$45+K$612)/(K$45+K$612+K$47)</f>
        <v>2.0560443956444243E-4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2.4542350206076855</v>
      </c>
      <c r="K1616" s="1">
        <f>(K$47+K$714)/([1]Transport!G$24+[1]Transport!G$27)*K1612</f>
        <v>7.0197039429808772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6.2618786855227468E-2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0.14347600952930506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0.24701976888500921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0.41698952987903604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0.98491896558777292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2.0226408578087889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2.203414972186156</v>
      </c>
      <c r="G1618" s="3">
        <f t="shared" ref="G1618" si="1055">SUM(G1619:G1627)</f>
        <v>2.2248619988351082</v>
      </c>
      <c r="H1618" s="3">
        <f t="shared" ref="H1618" si="1056">SUM(H1619:H1627)</f>
        <v>2.2570253678165693</v>
      </c>
      <c r="I1618" s="3">
        <f t="shared" ref="I1618" si="1057">SUM(I1619:I1627)</f>
        <v>2.3106190959593578</v>
      </c>
      <c r="J1618" s="3">
        <f t="shared" ref="J1618" si="1058">SUM(J1619:J1627)</f>
        <v>2.5121589982958197</v>
      </c>
      <c r="K1618" s="3">
        <f t="shared" ref="K1618" si="1059">SUM(K1619:K1627)</f>
        <v>2.7162886153051327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2.7027256361329991E-3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8.0421325394259002E-3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2.266499572349967E-2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8.2409910485238255E-2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0.36624549793786687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1.3722272801640176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7.2189426005110321E-4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2.1819975023940038E-3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2.1697657323394137E-3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8.5153082070538403E-3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0.26529257302683162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0.64807989183496151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1.5767178739226233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1.337535053927831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0.99614959299229477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0.42379242844403275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0.6168087384049189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1.5299001963039435E-4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2.2709132961397382E-4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1.714992658397595E-4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4.044473054973548E-5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1.5616804446639514E-5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0.86201122560623911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1.2096270301974594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1.7498121034299461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1.7632155920522061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0.43513187324463243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6.4637399624297752E-3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1.493859923958748E-2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2.6186891841362171E-2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4.5917846127246989E-2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0.11736489054836527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0.26083395325707442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0.26872776416540917</v>
      </c>
      <c r="G1630" s="1">
        <f t="shared" ref="G1630:K1630" si="1062">IFERROR(G1620/G1594,"-")</f>
        <v>0.27090746944420258</v>
      </c>
      <c r="H1630" s="1">
        <f t="shared" si="1062"/>
        <v>0.27738700076483502</v>
      </c>
      <c r="I1630" s="1">
        <f t="shared" si="1062"/>
        <v>0.2905369200300455</v>
      </c>
      <c r="J1630" s="1">
        <f t="shared" si="1062"/>
        <v>0.31299781592126896</v>
      </c>
      <c r="K1630" s="1">
        <f t="shared" si="1062"/>
        <v>0.33867342370374165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0.17445873125089917</v>
      </c>
      <c r="G1631" s="1">
        <f t="shared" ref="G1631:K1631" si="1063">IFERROR(G1621/G1596,"-")</f>
        <v>0.17532627584736279</v>
      </c>
      <c r="H1631" s="1">
        <f t="shared" si="1063"/>
        <v>0.17534644950900669</v>
      </c>
      <c r="I1631" s="1">
        <f t="shared" si="1063"/>
        <v>0.18564607262466154</v>
      </c>
      <c r="J1631" s="1">
        <f t="shared" si="1063"/>
        <v>0.1997141333508626</v>
      </c>
      <c r="K1631" s="1">
        <f t="shared" si="1063"/>
        <v>0.21824854516116221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8.1953661871669817E-2</v>
      </c>
      <c r="G1634" s="1">
        <f t="shared" ref="G1634:K1634" si="1066">IFERROR(G1624/G1609,"-")</f>
        <v>8.3996210615660247E-2</v>
      </c>
      <c r="H1634" s="1">
        <f t="shared" si="1066"/>
        <v>8.7060033731646058E-2</v>
      </c>
      <c r="I1634" s="1">
        <f t="shared" si="1066"/>
        <v>8.7060033731645989E-2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0.11870351496053487</v>
      </c>
      <c r="G1635" s="1">
        <f t="shared" ref="G1635:K1635" si="1067">IFERROR(G1625/G1610,"-")</f>
        <v>0.11870351496053493</v>
      </c>
      <c r="H1635" s="1">
        <f t="shared" si="1067"/>
        <v>0.11870351496053506</v>
      </c>
      <c r="I1635" s="1">
        <f t="shared" si="1067"/>
        <v>0.11870351496053502</v>
      </c>
      <c r="J1635" s="1">
        <f t="shared" si="1067"/>
        <v>0.11870351496053499</v>
      </c>
      <c r="K1635" s="1">
        <f t="shared" si="1067"/>
        <v>0.11870351496053491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0.16346685209675801</v>
      </c>
      <c r="H1636" s="1">
        <f t="shared" si="1068"/>
        <v>0.1634668520967579</v>
      </c>
      <c r="I1636" s="1">
        <f t="shared" si="1068"/>
        <v>0.16346685209675796</v>
      </c>
      <c r="J1636" s="1">
        <f t="shared" si="1068"/>
        <v>0.16346685209675807</v>
      </c>
      <c r="K1636" s="1">
        <f t="shared" si="1068"/>
        <v>0.16346685209675807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0.10322365358775994</v>
      </c>
      <c r="G1637" s="1">
        <f t="shared" ref="G1637:K1637" si="1069">IFERROR(G1627/G1617,"-")</f>
        <v>0.10411914360174801</v>
      </c>
      <c r="H1637" s="1">
        <f t="shared" si="1069"/>
        <v>0.10601132030672612</v>
      </c>
      <c r="I1637" s="1">
        <f t="shared" si="1069"/>
        <v>0.11011750376698244</v>
      </c>
      <c r="J1637" s="1">
        <f t="shared" si="1069"/>
        <v>0.11916197641531361</v>
      </c>
      <c r="K1637" s="1">
        <f t="shared" si="1069"/>
        <v>0.12895712664464157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28.742992016281832</v>
      </c>
      <c r="G1638" s="1">
        <f t="shared" ref="G1638:K1638" si="1070">G1639+G1643+G1647+G1653</f>
        <v>26.556117744519096</v>
      </c>
      <c r="H1638" s="1">
        <f t="shared" si="1070"/>
        <v>20.794684273781499</v>
      </c>
      <c r="I1638" s="1">
        <f t="shared" si="1070"/>
        <v>19.704046261819386</v>
      </c>
      <c r="J1638" s="1">
        <f t="shared" si="1070"/>
        <v>28.081400666034209</v>
      </c>
      <c r="K1638" s="1">
        <f t="shared" si="1070"/>
        <v>28.977181327191914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9.2071355617747237</v>
      </c>
      <c r="G1639" s="1">
        <f t="shared" ref="G1639:K1639" si="1073">SUM(G1640:G1642)</f>
        <v>10.383488206537326</v>
      </c>
      <c r="H1639" s="1">
        <f t="shared" si="1073"/>
        <v>10.841532530826807</v>
      </c>
      <c r="I1639" s="1">
        <f t="shared" si="1073"/>
        <v>11.493532111819244</v>
      </c>
      <c r="J1639" s="1">
        <f t="shared" si="1073"/>
        <v>11.738093916283006</v>
      </c>
      <c r="K1639" s="1">
        <f t="shared" si="1073"/>
        <v>12.633834257417817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8.7117621762064488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9.7092593986159663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10.452528694673298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1.5024155486737769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1.5906033751568176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1.7466526547132555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1.8947925157899306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2.0288345176670401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2.1813055627445199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0.88697939452958496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0.88697842380919856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0.88697741982286427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3.0767889316485831E-7</v>
      </c>
      <c r="J1643" s="1">
        <f t="shared" si="1075"/>
        <v>2.7627080887498304E-6</v>
      </c>
      <c r="K1643" s="1">
        <f t="shared" si="1075"/>
        <v>4.5099269404561447E-5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6.2071869647098896E-7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2.7627080887498304E-6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4.4478550708090461E-5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3.0767889316485831E-7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1.0676673593634193E-6</v>
      </c>
      <c r="H1647" s="1">
        <f t="shared" si="1077"/>
        <v>1.8304830375391551E-5</v>
      </c>
      <c r="I1647" s="1">
        <f t="shared" si="1077"/>
        <v>1.700056506813145E-5</v>
      </c>
      <c r="J1647" s="1">
        <f t="shared" si="1077"/>
        <v>2.4209343504405318E-5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1.663474688686422</v>
      </c>
      <c r="G1648" s="1">
        <f t="shared" ref="G1648:K1648" si="1079">G1647-G1649</f>
        <v>1.00922229356802E-6</v>
      </c>
      <c r="H1648" s="1">
        <f t="shared" si="1079"/>
        <v>1.7302794248278503E-5</v>
      </c>
      <c r="I1648" s="1">
        <f t="shared" si="1079"/>
        <v>1.6069844448440676E-5</v>
      </c>
      <c r="J1648" s="1">
        <f t="shared" si="1079"/>
        <v>1.238573629217291E-5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9.6333075041935903E-2</v>
      </c>
      <c r="G1649" s="1">
        <f t="shared" ref="G1649:K1649" si="1080">SUM(G1650:G1651)</f>
        <v>5.8445065795399403E-8</v>
      </c>
      <c r="H1649" s="1">
        <f t="shared" si="1080"/>
        <v>1.0020361271130486E-6</v>
      </c>
      <c r="I1649" s="1">
        <f t="shared" si="1080"/>
        <v>9.3072061969077504E-7</v>
      </c>
      <c r="J1649" s="1">
        <f t="shared" si="1080"/>
        <v>1.1823607212232408E-5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9.6333075041935903E-2</v>
      </c>
      <c r="G1650" s="1">
        <f>[1]Transport!C$25/SUM([1]Transport!C$21,[1]Transport!C$25)*G1647*(G$34+G$598)/(G$34+G$598+G$37)</f>
        <v>5.8445065795399403E-8</v>
      </c>
      <c r="H1650" s="1">
        <f>[1]Transport!D$25/SUM([1]Transport!D$21,[1]Transport!D$25)*H1647*(H$34+H$598)/(H$34+H$598+H$37)</f>
        <v>1.0020361271130486E-6</v>
      </c>
      <c r="I1650" s="1">
        <f>[1]Transport!E$25/SUM([1]Transport!E$21,[1]Transport!E$25)*I1647*(I$34+I$598)/(I$34+I$598+I$37)</f>
        <v>9.3072061969077504E-7</v>
      </c>
      <c r="J1650" s="1">
        <f>[1]Transport!F$25/SUM([1]Transport!F$21,[1]Transport!F$25)*J1647*(J$34+J$598)/(J$34+J$598+J$37)</f>
        <v>1.0377471475813085E-5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1.4461357364193239E-6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1.0676673593634193E-6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1.8304830375391551E-5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1.700056506813145E-5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2.4209343504405318E-5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17.776048690778751</v>
      </c>
      <c r="G1653" s="1">
        <f t="shared" ref="G1653:K1653" si="1081">SUM(G1658:G1660)</f>
        <v>16.172628470314411</v>
      </c>
      <c r="H1653" s="1">
        <f t="shared" si="1081"/>
        <v>9.9531334381243166</v>
      </c>
      <c r="I1653" s="1">
        <f t="shared" si="1081"/>
        <v>8.2104968417561786</v>
      </c>
      <c r="J1653" s="1">
        <f t="shared" si="1081"/>
        <v>16.34327977769961</v>
      </c>
      <c r="K1653" s="1">
        <f t="shared" si="1081"/>
        <v>16.34330197050469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17.335636084484403</v>
      </c>
      <c r="G1654" s="1">
        <f t="shared" ref="G1654:K1654" si="1082">G1653-G1655</f>
        <v>15.742652623841524</v>
      </c>
      <c r="H1654" s="1">
        <f t="shared" si="1082"/>
        <v>9.6271574239281872</v>
      </c>
      <c r="I1654" s="1">
        <f t="shared" si="1082"/>
        <v>7.829579184213407</v>
      </c>
      <c r="J1654" s="1">
        <f t="shared" si="1082"/>
        <v>13.870175046556875</v>
      </c>
      <c r="K1654" s="1">
        <f t="shared" si="1082"/>
        <v>-1.7752534908547446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0.44041260629434714</v>
      </c>
      <c r="G1655" s="1">
        <f t="shared" ref="G1655:K1655" si="1083">SUM(G1656:G1657)</f>
        <v>0.42997584647288778</v>
      </c>
      <c r="H1655" s="1">
        <f t="shared" si="1083"/>
        <v>0.32597601419613015</v>
      </c>
      <c r="I1655" s="1">
        <f t="shared" si="1083"/>
        <v>0.38091765754277135</v>
      </c>
      <c r="J1655" s="1">
        <f t="shared" si="1083"/>
        <v>2.4731047311427354</v>
      </c>
      <c r="K1655" s="1">
        <f t="shared" si="1083"/>
        <v>18.118555461359435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0.44041260629434714</v>
      </c>
      <c r="G1656" s="1">
        <f>[1]Transport!C$26/SUM([1]Transport!C$22,[1]Transport!C$26)*G1653*(G$33+G$580)/(G$33+G$580+G$36)</f>
        <v>0.42997584647288778</v>
      </c>
      <c r="H1656" s="1">
        <f>[1]Transport!D$26/SUM([1]Transport!D$22,[1]Transport!D$26)*H1653*(H$33+H$580)/(H$33+H$580+H$36)</f>
        <v>0.32597601419613015</v>
      </c>
      <c r="I1656" s="1">
        <f>[1]Transport!E$26/SUM([1]Transport!E$22,[1]Transport!E$26)*I1653*(I$33+I$580)/(I$33+I$580+I$36)</f>
        <v>0.38091765754277135</v>
      </c>
      <c r="J1656" s="1">
        <f>[1]Transport!F$26/SUM([1]Transport!F$22,[1]Transport!F$26)*J1653*(J$33+J$580)/(J$33+J$580+J$36)</f>
        <v>1.1184783771129043</v>
      </c>
      <c r="K1656" s="1">
        <f>[1]Transport!G$26/SUM([1]Transport!G$22,[1]Transport!G$26)*K1653*(K$33+K$580)/(K$33+K$580+K$36)</f>
        <v>2.0975939865450037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1.3546263540298311</v>
      </c>
      <c r="K1657" s="1">
        <f>(K$36+K$716)/([1]Transport!G$22+[1]Transport!G$26)*K1653</f>
        <v>16.020961474814431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0.39565088444404078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0.27640282317610393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15.896225647138307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9.9531334381243166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8.2104968417561786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16.34327977769961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16.34330197050469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0.22016924406312963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0.2450240576971755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0.26339957255019109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2.5096397731976257E-2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2.6569490026907949E-2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2.9176142220433045E-2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3.1650675232835448E-2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3.3889717150943785E-2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3.6436598400443762E-2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2.188525245198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2.1885228500509499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2.1885203728238101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1.19923332466365E-8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2.0159130044112798E-8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2.6394016000548487E-7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5.5181540621958497E-7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9.6774679379386499E-7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1.6591722835179401E-5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1.5409520758579299E-5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2.1943645978099001E-5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1.6036022680237345E-3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1.1202810648488608E-3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15.709759425532001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9.8363809947111491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8.1141859087349193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16.151569512857499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16.151591445336098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2.5272641700947202E-2</v>
      </c>
      <c r="J1673" s="7">
        <f t="shared" si="1087"/>
        <v>2.5236122307341294E-2</v>
      </c>
      <c r="K1673" s="7">
        <f t="shared" si="1087"/>
        <v>2.5199602913735301E-2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1.6704032219401303E-2</v>
      </c>
      <c r="G1674" s="7">
        <f t="shared" ref="G1674:K1674" si="1088">IFERROR(G1663/G1641,"-")</f>
        <v>1.670403221940131E-2</v>
      </c>
      <c r="H1674" s="7">
        <f t="shared" si="1088"/>
        <v>1.6704032219401307E-2</v>
      </c>
      <c r="I1674" s="7">
        <f t="shared" si="1088"/>
        <v>1.67040322194013E-2</v>
      </c>
      <c r="J1674" s="7">
        <f t="shared" si="1088"/>
        <v>1.6704032219401324E-2</v>
      </c>
      <c r="K1674" s="7">
        <f t="shared" si="1088"/>
        <v>1.6704032219401307E-2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2.4673913043478288</v>
      </c>
      <c r="H1675">
        <f t="shared" si="1089"/>
        <v>2.4673913043478177</v>
      </c>
      <c r="I1675">
        <f t="shared" si="1089"/>
        <v>2.4673913043478302</v>
      </c>
      <c r="J1675" t="str">
        <f t="shared" si="1089"/>
        <v>-</v>
      </c>
      <c r="K1675" t="str">
        <f t="shared" si="1089"/>
        <v>-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>
        <f t="shared" si="1090"/>
        <v>1.9320077379362449E-2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>
        <f t="shared" si="1091"/>
        <v>7.2968729943651512E-3</v>
      </c>
      <c r="K1677">
        <f t="shared" si="1091"/>
        <v>5.9340998257273537E-3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1.7934782608695721</v>
      </c>
      <c r="J1678" t="str">
        <f t="shared" si="1092"/>
        <v>-</v>
      </c>
      <c r="K1678" t="str">
        <f t="shared" si="1092"/>
        <v>-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0.90641226905247863</v>
      </c>
      <c r="H1679" s="4">
        <f t="shared" si="1093"/>
        <v>0.90641226905247929</v>
      </c>
      <c r="I1679" s="4">
        <f t="shared" si="1093"/>
        <v>0.90641226905247663</v>
      </c>
      <c r="J1679" s="4">
        <f t="shared" si="1093"/>
        <v>0.9064122690524824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4.0530738867855139E-3</v>
      </c>
      <c r="G1681" s="1">
        <f t="shared" si="1094"/>
        <v>4.0530738867855139E-3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0.98826978015124778</v>
      </c>
      <c r="H1682" s="4">
        <f t="shared" si="1094"/>
        <v>0.98826978015124756</v>
      </c>
      <c r="I1682" s="4">
        <f t="shared" si="1094"/>
        <v>0.988269780151251</v>
      </c>
      <c r="J1682" s="4">
        <f t="shared" si="1094"/>
        <v>0.988269780151246</v>
      </c>
      <c r="K1682" s="4">
        <f t="shared" si="1094"/>
        <v>0.98826978015124611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34.579556667783827</v>
      </c>
      <c r="G1683" s="3">
        <f t="shared" ref="G1683:K1683" si="1095">SUM(G1684:G1686,G1689:G1691,-G1696)</f>
        <v>32.498494796891194</v>
      </c>
      <c r="H1683" s="3">
        <f t="shared" si="1095"/>
        <v>29.86603467750383</v>
      </c>
      <c r="I1683" s="3">
        <f t="shared" si="1095"/>
        <v>24.231693395945221</v>
      </c>
      <c r="J1683" s="3">
        <f t="shared" si="1095"/>
        <v>13.966941344158716</v>
      </c>
      <c r="K1683" s="3">
        <f t="shared" si="1095"/>
        <v>-5.6269950921652401E-5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2.5740061416036761</v>
      </c>
      <c r="G1684" s="1">
        <f>[1]Summary!C53+[1]Summary!C59</f>
        <v>2.5357928258176847</v>
      </c>
      <c r="H1684" s="1">
        <f>[1]Summary!D53+[1]Summary!D59</f>
        <v>2.4250578095597604</v>
      </c>
      <c r="I1684" s="1">
        <f>[1]Summary!E53+[1]Summary!E59</f>
        <v>2.271795699562738</v>
      </c>
      <c r="J1684" s="1">
        <f>[1]Summary!F53+[1]Summary!F59</f>
        <v>0.64266466010315315</v>
      </c>
      <c r="K1684" s="1">
        <f>[1]Summary!G53+[1]Summary!G59</f>
        <v>-2.6013234431172698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-1.1559851654865656E-4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6.4916620502969451</v>
      </c>
      <c r="G1686" s="1">
        <f>[1]Summary!C55+[1]Summary!C60</f>
        <v>5.98876984247282</v>
      </c>
      <c r="H1686" s="1">
        <f>[1]Summary!D55+[1]Summary!D60</f>
        <v>5.5614073552573631</v>
      </c>
      <c r="I1686" s="1">
        <f>[1]Summary!E55+[1]Summary!E60</f>
        <v>4.8919606616760376</v>
      </c>
      <c r="J1686" s="1">
        <f>[1]Summary!F55+[1]Summary!F60</f>
        <v>3.5744748737701095</v>
      </c>
      <c r="K1686" s="1">
        <f>[1]Summary!G55+[1]Summary!G60</f>
        <v>-0.27397074313934366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4.4023152498123057</v>
      </c>
      <c r="G1687" s="1">
        <f t="shared" ref="G1687:K1687" si="1100">G1686-G1688</f>
        <v>3.8777566725987396</v>
      </c>
      <c r="H1687" s="1">
        <f t="shared" si="1100"/>
        <v>3.4591378841961031</v>
      </c>
      <c r="I1687" s="1">
        <f t="shared" si="1100"/>
        <v>2.7983035978873079</v>
      </c>
      <c r="J1687" s="1">
        <f t="shared" si="1100"/>
        <v>1.4971367862068474</v>
      </c>
      <c r="K1687" s="1">
        <f t="shared" si="1100"/>
        <v>-1.3058449300242638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2.0936570637887297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2.0773380875632621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1.0318741868849202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3.7898665088914401</v>
      </c>
      <c r="G1689" s="1">
        <f>[1]Summary!C56</f>
        <v>3.3679420692198501</v>
      </c>
      <c r="H1689" s="1">
        <f>[1]Summary!D56</f>
        <v>3.48634099445264</v>
      </c>
      <c r="I1689" s="1">
        <f>[1]Summary!E56</f>
        <v>3.1507410504481603</v>
      </c>
      <c r="J1689" s="1">
        <f>[1]Summary!F56</f>
        <v>2.0430247078347148</v>
      </c>
      <c r="K1689" s="1">
        <f>[1]Summary!G56</f>
        <v>0.83184737300975997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7.174766964735209</v>
      </c>
      <c r="G1690" s="1">
        <f>[1]Summary!C57</f>
        <v>6.5876343719817259</v>
      </c>
      <c r="H1690" s="1">
        <f>[1]Summary!D57</f>
        <v>5.9601788708309522</v>
      </c>
      <c r="I1690" s="1">
        <f>[1]Summary!E57</f>
        <v>5.7499807210171348</v>
      </c>
      <c r="J1690" s="1">
        <f>[1]Summary!F57</f>
        <v>4.1671088411360593</v>
      </c>
      <c r="K1690" s="1">
        <f>[1]Summary!G57</f>
        <v>1.2144165488277798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14.54925500225656</v>
      </c>
      <c r="G1691" s="1">
        <f>[1]Summary!C58</f>
        <v>14.01835568739911</v>
      </c>
      <c r="H1691" s="1">
        <f>[1]Summary!D58</f>
        <v>12.433049647403113</v>
      </c>
      <c r="I1691" s="1">
        <f>[1]Summary!E58</f>
        <v>8.1672152632411503</v>
      </c>
      <c r="J1691" s="1">
        <f>[1]Summary!F58</f>
        <v>3.5396709020692532</v>
      </c>
      <c r="K1691" s="1">
        <f>[1]Summary!G58</f>
        <v>0.82910065009286871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1.6518229616715348</v>
      </c>
      <c r="K1692" s="1">
        <f>-[1]Summary!G59</f>
        <v>4.9187278637200951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0.44675778437994623</v>
      </c>
      <c r="K1693" s="1">
        <f>-[1]Summary!G60</f>
        <v>3.4322415405947346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9.404740181831277E-5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2.00857660630047E-5</v>
      </c>
      <c r="K1695" s="1">
        <f>-[1]Summary!G62</f>
        <v>2.1551114730343797E-5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2.6407545728023216E-6</v>
      </c>
      <c r="K1696" s="1">
        <f>-[1]Summary!G63</f>
        <v>1.105710816760249E-5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2.0985369917708598</v>
      </c>
      <c r="K1697" s="3">
        <f t="shared" si="1101"/>
        <v>8.3510377442486838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0.83333324592614111</v>
      </c>
      <c r="K1698" s="1">
        <f>[1]Summary!C$77</f>
        <v>1.9047618931541848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0.27645423336774316</v>
      </c>
      <c r="K1699" s="1">
        <f>[1]Summary!C$78</f>
        <v>0.70557921344977392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0.98874951247697573</v>
      </c>
      <c r="K1700" s="1">
        <f>[1]Summary!C$79</f>
        <v>5.7406966376447253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2.1220699697159475E-5</v>
      </c>
      <c r="K1702" s="1">
        <f t="shared" si="1105"/>
        <v>8.0537438195860028E-5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3.6618463409525519E-6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1.0061968432518273E-5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1.7558853356206923E-5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7.0475469763341757E-5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2.6407545728023216E-6</v>
      </c>
      <c r="K1705" s="1">
        <f t="shared" si="1106"/>
        <v>1.105710816760249E-5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961.8833658017511</v>
      </c>
      <c r="G1706" s="3">
        <f t="shared" ref="G1706:K1706" si="1107">SUM(G1707:G1708,G1725,G1734:G1735,G1736,G1737,G1742,G1745,,G1750:G1753,G1746)</f>
        <v>960.41679371038572</v>
      </c>
      <c r="H1706" s="3">
        <f t="shared" si="1107"/>
        <v>899.28757552527475</v>
      </c>
      <c r="I1706" s="3">
        <f t="shared" si="1107"/>
        <v>857.36007838613637</v>
      </c>
      <c r="J1706" s="3">
        <f t="shared" si="1107"/>
        <v>721.37485519846825</v>
      </c>
      <c r="K1706" s="3">
        <f t="shared" si="1107"/>
        <v>649.64237414339993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3.6600050384597083</v>
      </c>
      <c r="G1707" s="1">
        <f t="shared" ref="G1707:K1707" si="1109">G21</f>
        <v>3.5647211399050063</v>
      </c>
      <c r="H1707" s="1">
        <f t="shared" si="1109"/>
        <v>6.5089796726812725E-3</v>
      </c>
      <c r="I1707" s="1">
        <f t="shared" si="1109"/>
        <v>7.8713523456424954E-4</v>
      </c>
      <c r="J1707" s="1">
        <f t="shared" si="1109"/>
        <v>4.5937929974507554E-4</v>
      </c>
      <c r="K1707" s="1">
        <f t="shared" si="1109"/>
        <v>1.3375864024611002E-4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310.88780566971445</v>
      </c>
      <c r="G1708" s="1">
        <f t="shared" si="1113"/>
        <v>288.75118568543314</v>
      </c>
      <c r="H1708" s="1">
        <f t="shared" si="1113"/>
        <v>249.7334423608485</v>
      </c>
      <c r="I1708" s="1">
        <f t="shared" si="1113"/>
        <v>179.41119689024541</v>
      </c>
      <c r="J1708" s="1">
        <f t="shared" si="1113"/>
        <v>86.994292787042554</v>
      </c>
      <c r="K1708" s="1">
        <f t="shared" si="1113"/>
        <v>22.94619338333149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303.84838169207541</v>
      </c>
      <c r="G1709" s="1">
        <f t="shared" si="1113"/>
        <v>281.48886480482133</v>
      </c>
      <c r="H1709" s="1">
        <f t="shared" si="1113"/>
        <v>243.07148572626696</v>
      </c>
      <c r="I1709" s="1">
        <f t="shared" si="1113"/>
        <v>173.8641673097745</v>
      </c>
      <c r="J1709" s="1">
        <f t="shared" si="1113"/>
        <v>78.413412554301004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101.73204494347949</v>
      </c>
      <c r="G1710" s="1">
        <f t="shared" si="1113"/>
        <v>90.977594015914292</v>
      </c>
      <c r="H1710" s="1">
        <f t="shared" si="1113"/>
        <v>78.587779979256879</v>
      </c>
      <c r="I1710" s="1">
        <f t="shared" si="1113"/>
        <v>68.299970326868319</v>
      </c>
      <c r="J1710" s="1">
        <f t="shared" si="1113"/>
        <v>35.112564343570959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2.7763712774914793</v>
      </c>
      <c r="G1711" s="1">
        <f t="shared" si="1113"/>
        <v>2.5046890503207104E-4</v>
      </c>
      <c r="H1711" s="1">
        <f t="shared" si="1113"/>
        <v>7.1736251071553348E-4</v>
      </c>
      <c r="I1711" s="1">
        <f t="shared" si="1113"/>
        <v>3.5154385942713428E-4</v>
      </c>
      <c r="J1711" s="1">
        <f t="shared" si="1113"/>
        <v>6.1059697301510158E-4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118.68695830214506</v>
      </c>
      <c r="G1712" s="1">
        <f t="shared" si="1113"/>
        <v>110.39682296648625</v>
      </c>
      <c r="H1712" s="1">
        <f t="shared" si="1113"/>
        <v>89.050168723838681</v>
      </c>
      <c r="I1712" s="1">
        <f t="shared" si="1113"/>
        <v>61.663034143275759</v>
      </c>
      <c r="J1712" s="1">
        <f t="shared" si="1113"/>
        <v>36.23782467926312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79.543621802580233</v>
      </c>
      <c r="G1713" s="1">
        <f t="shared" si="1113"/>
        <v>78.708982469962024</v>
      </c>
      <c r="H1713" s="1">
        <f t="shared" si="1113"/>
        <v>73.583860501344986</v>
      </c>
      <c r="I1713" s="1">
        <f t="shared" si="1113"/>
        <v>41.327547995346443</v>
      </c>
      <c r="J1713" s="1">
        <f t="shared" si="1113"/>
        <v>5.449500518516742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2.5732633004245709</v>
      </c>
      <c r="J1714" s="1">
        <f t="shared" si="1113"/>
        <v>1.6129124159771606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7.0394239776390251</v>
      </c>
      <c r="G1715" s="1">
        <f t="shared" si="1113"/>
        <v>7.262320880611802</v>
      </c>
      <c r="H1715" s="1">
        <f t="shared" si="1113"/>
        <v>6.6619566345815411</v>
      </c>
      <c r="I1715" s="1">
        <f t="shared" si="1113"/>
        <v>5.5470295804708964</v>
      </c>
      <c r="J1715" s="1">
        <f t="shared" si="1113"/>
        <v>8.5808802327415492</v>
      </c>
      <c r="K1715" s="1">
        <f t="shared" si="1113"/>
        <v>22.94619338333149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2.6052724252181259</v>
      </c>
      <c r="G1716" s="1">
        <f t="shared" si="1113"/>
        <v>2.7043131309708404</v>
      </c>
      <c r="H1716" s="1">
        <f t="shared" si="1113"/>
        <v>2.403012906125356</v>
      </c>
      <c r="I1716" s="1">
        <f t="shared" si="1113"/>
        <v>3.1534911550404741</v>
      </c>
      <c r="J1716" s="1">
        <f t="shared" si="1113"/>
        <v>3.7133204178758614</v>
      </c>
      <c r="K1716" s="1">
        <f t="shared" si="1113"/>
        <v>18.497240851493139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4.4341515524208992</v>
      </c>
      <c r="G1717" s="1">
        <f t="shared" si="1113"/>
        <v>4.5580077496409617</v>
      </c>
      <c r="H1717" s="1">
        <f t="shared" si="1113"/>
        <v>4.2589437284561846</v>
      </c>
      <c r="I1717" s="1">
        <f t="shared" si="1113"/>
        <v>2.3935384254304224</v>
      </c>
      <c r="J1717" s="1">
        <f t="shared" si="1113"/>
        <v>4.8675598148656887</v>
      </c>
      <c r="K1717" s="1">
        <f t="shared" si="1113"/>
        <v>4.4489525318383514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7.0394239776390251</v>
      </c>
      <c r="G1718" s="1">
        <f t="shared" si="1113"/>
        <v>7.262320880611802</v>
      </c>
      <c r="H1718" s="1">
        <f t="shared" si="1113"/>
        <v>6.6619566345815411</v>
      </c>
      <c r="I1718" s="1">
        <f t="shared" si="1113"/>
        <v>5.5470295804708964</v>
      </c>
      <c r="J1718" s="1">
        <f t="shared" si="1113"/>
        <v>7.7114989046814362</v>
      </c>
      <c r="K1718" s="1">
        <f t="shared" si="1113"/>
        <v>8.1622729497142128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2.6052724252181259</v>
      </c>
      <c r="G1719" s="1">
        <f t="shared" si="1113"/>
        <v>2.7043131309708404</v>
      </c>
      <c r="H1719" s="1">
        <f t="shared" si="1113"/>
        <v>2.403012906125356</v>
      </c>
      <c r="I1719" s="1">
        <f t="shared" si="1113"/>
        <v>3.1534911550404741</v>
      </c>
      <c r="J1719" s="1">
        <f t="shared" si="1113"/>
        <v>3.1534911550404741</v>
      </c>
      <c r="K1719" s="1">
        <f t="shared" si="1113"/>
        <v>3.7133204178758614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4.4341515524208992</v>
      </c>
      <c r="G1720" s="1">
        <f t="shared" si="1113"/>
        <v>4.5580077496409617</v>
      </c>
      <c r="H1720" s="1">
        <f t="shared" si="1113"/>
        <v>4.2589437284561846</v>
      </c>
      <c r="I1720" s="1">
        <f t="shared" si="1113"/>
        <v>2.3935384254304224</v>
      </c>
      <c r="J1720" s="1">
        <f t="shared" si="1113"/>
        <v>4.5580077496409617</v>
      </c>
      <c r="K1720" s="1">
        <f t="shared" si="1113"/>
        <v>4.4489525318383514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0.86938132806011437</v>
      </c>
      <c r="K1721" s="1">
        <f t="shared" si="1113"/>
        <v>14.783920433617277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0.55982926283538736</v>
      </c>
      <c r="K1722" s="1">
        <f t="shared" si="1113"/>
        <v>14.783920433617277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0.309552065224727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117.05240571119104</v>
      </c>
      <c r="G1725" s="1">
        <f t="shared" si="1113"/>
        <v>107.23650335144899</v>
      </c>
      <c r="H1725" s="1">
        <f t="shared" si="1113"/>
        <v>117.92878673819077</v>
      </c>
      <c r="I1725" s="1">
        <f t="shared" si="1113"/>
        <v>112.44192399326002</v>
      </c>
      <c r="J1725" s="1">
        <f t="shared" si="1113"/>
        <v>91.32112369938946</v>
      </c>
      <c r="K1725" s="1">
        <f t="shared" si="1113"/>
        <v>56.234169206396004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117.05240571119104</v>
      </c>
      <c r="G1726" s="1">
        <f t="shared" si="1113"/>
        <v>106.72000161080076</v>
      </c>
      <c r="H1726" s="1">
        <f t="shared" si="1113"/>
        <v>116.76164381899487</v>
      </c>
      <c r="I1726" s="1">
        <f t="shared" si="1113"/>
        <v>108.07552265040171</v>
      </c>
      <c r="J1726" s="1">
        <f t="shared" si="1113"/>
        <v>83.093341189744379</v>
      </c>
      <c r="K1726" s="1">
        <f t="shared" si="1113"/>
        <v>40.428258631810543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117.05240571119104</v>
      </c>
      <c r="G1727" s="1">
        <f t="shared" si="1113"/>
        <v>106.72000161080076</v>
      </c>
      <c r="H1727" s="1">
        <f t="shared" si="1113"/>
        <v>116.76164381899487</v>
      </c>
      <c r="I1727" s="1">
        <f t="shared" si="1113"/>
        <v>108.07481107254421</v>
      </c>
      <c r="J1727" s="1">
        <f t="shared" si="1113"/>
        <v>83.092559874438692</v>
      </c>
      <c r="K1727" s="1">
        <f t="shared" si="1113"/>
        <v>40.427935084390327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7.115778575032505E-4</v>
      </c>
      <c r="J1728" s="1">
        <f t="shared" si="1113"/>
        <v>7.8131530568229109E-4</v>
      </c>
      <c r="K1728" s="1">
        <f t="shared" si="1113"/>
        <v>3.235474202151553E-4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0.51650174064822041</v>
      </c>
      <c r="H1729" s="1">
        <f t="shared" si="1113"/>
        <v>1.1671429191958942</v>
      </c>
      <c r="I1729" s="1">
        <f t="shared" si="1113"/>
        <v>4.3664013428583051</v>
      </c>
      <c r="J1729" s="1">
        <f t="shared" si="1113"/>
        <v>8.2277825096450883</v>
      </c>
      <c r="K1729" s="1">
        <f t="shared" si="1113"/>
        <v>15.805910574585459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0.51650174064822041</v>
      </c>
      <c r="H1730" s="1">
        <f t="shared" si="1113"/>
        <v>1.1671429191958942</v>
      </c>
      <c r="I1730" s="1">
        <f t="shared" si="1113"/>
        <v>4.3664013428583051</v>
      </c>
      <c r="J1730" s="1">
        <f t="shared" si="1113"/>
        <v>4.3664013428583051</v>
      </c>
      <c r="K1730" s="1">
        <f t="shared" si="1113"/>
        <v>8.2277825096450883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0.51650174064822041</v>
      </c>
      <c r="H1731" s="1">
        <f t="shared" si="1113"/>
        <v>1.1671429191958942</v>
      </c>
      <c r="I1731" s="1">
        <f t="shared" si="1113"/>
        <v>4.3664013428583051</v>
      </c>
      <c r="J1731" s="1">
        <f t="shared" si="1113"/>
        <v>4.3664013428583051</v>
      </c>
      <c r="K1731" s="1">
        <f t="shared" si="1113"/>
        <v>8.2277825096450883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3.8613811667867832</v>
      </c>
      <c r="K1732" s="1">
        <f t="shared" si="1113"/>
        <v>7.5781280649403708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3.8613811667867832</v>
      </c>
      <c r="K1733" s="1">
        <f t="shared" si="1113"/>
        <v>7.5781280649403708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250.94818768015463</v>
      </c>
      <c r="G1734" s="1">
        <f t="shared" si="1113"/>
        <v>253.29979963419802</v>
      </c>
      <c r="H1734" s="1">
        <f t="shared" si="1113"/>
        <v>198.91948663497368</v>
      </c>
      <c r="I1734" s="1">
        <f t="shared" si="1113"/>
        <v>206.22017338298332</v>
      </c>
      <c r="J1734" s="1">
        <f t="shared" si="1113"/>
        <v>98.945506854768595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-20.00999999605871</v>
      </c>
      <c r="G1735" s="1">
        <f t="shared" ref="G1735:K1735" si="1114">-G56+G49</f>
        <v>14.715168938601934</v>
      </c>
      <c r="H1735" s="1">
        <f t="shared" si="1114"/>
        <v>-4.3994311894869895</v>
      </c>
      <c r="I1735" s="1">
        <f t="shared" si="1114"/>
        <v>-4.9867956395701469</v>
      </c>
      <c r="J1735" s="1">
        <f t="shared" si="1114"/>
        <v>11.206551483318668</v>
      </c>
      <c r="K1735" s="1">
        <f t="shared" si="1114"/>
        <v>-5.8073781598530019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7.2821204599716598</v>
      </c>
      <c r="K1736" s="1">
        <f t="shared" si="1115"/>
        <v>8.0912627181604773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44.770003814791295</v>
      </c>
      <c r="G1737" s="1">
        <f t="shared" ref="G1737:K1737" si="1116">G3</f>
        <v>46.941309271815598</v>
      </c>
      <c r="H1737" s="1">
        <f t="shared" si="1116"/>
        <v>46.941312413252319</v>
      </c>
      <c r="I1737" s="1">
        <f t="shared" si="1116"/>
        <v>47.788447433086084</v>
      </c>
      <c r="J1737" s="1">
        <f t="shared" si="1116"/>
        <v>47.84523746687168</v>
      </c>
      <c r="K1737" s="1">
        <f t="shared" si="1116"/>
        <v>63.755694971186145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10.182340323990868</v>
      </c>
      <c r="G1738" s="1">
        <f t="shared" ref="G1738:K1738" si="1118">G4</f>
        <v>11.152951424964833</v>
      </c>
      <c r="H1738" s="1">
        <f t="shared" si="1118"/>
        <v>12.608868037671241</v>
      </c>
      <c r="I1738" s="1">
        <f t="shared" si="1118"/>
        <v>15.035396075292663</v>
      </c>
      <c r="J1738" s="1">
        <f t="shared" si="1118"/>
        <v>17.461925491401928</v>
      </c>
      <c r="K1738" s="1">
        <f t="shared" si="1118"/>
        <v>17.461930841709496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7.4592171487382322</v>
      </c>
      <c r="G1739" s="1">
        <f t="shared" ref="G1739:K1739" si="1120">G5</f>
        <v>8.0030410167973614</v>
      </c>
      <c r="H1739" s="1">
        <f t="shared" si="1120"/>
        <v>8.8187768183320543</v>
      </c>
      <c r="I1739" s="1">
        <f t="shared" si="1120"/>
        <v>10.178336843719151</v>
      </c>
      <c r="J1739" s="1">
        <f t="shared" si="1120"/>
        <v>10.230791215497312</v>
      </c>
      <c r="K1739" s="1">
        <f t="shared" si="1120"/>
        <v>7.6165826033977613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2.6225289837471659</v>
      </c>
      <c r="G1740" s="1">
        <f t="shared" ref="G1740:K1740" si="1122">G6</f>
        <v>3.2650049756825408</v>
      </c>
      <c r="H1740" s="1">
        <f t="shared" si="1122"/>
        <v>4.2287193665514708</v>
      </c>
      <c r="I1740" s="1">
        <f t="shared" si="1122"/>
        <v>5.834910394220044</v>
      </c>
      <c r="J1740" s="1">
        <f t="shared" si="1122"/>
        <v>6.380626385239669</v>
      </c>
      <c r="K1740" s="1">
        <f t="shared" si="1122"/>
        <v>4.2596800805295141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24.505917358315031</v>
      </c>
      <c r="G1741" s="1">
        <f t="shared" ref="G1741:K1741" si="1124">G7</f>
        <v>24.520311854370867</v>
      </c>
      <c r="H1741" s="1">
        <f t="shared" si="1124"/>
        <v>21.284948190697556</v>
      </c>
      <c r="I1741" s="1">
        <f t="shared" si="1124"/>
        <v>16.739804119854227</v>
      </c>
      <c r="J1741" s="1">
        <f t="shared" si="1124"/>
        <v>13.771894374732769</v>
      </c>
      <c r="K1741" s="1">
        <f t="shared" si="1124"/>
        <v>34.417501445549377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69.392918385577502</v>
      </c>
      <c r="G1742" s="1">
        <f t="shared" ref="G1742:K1742" si="1126">G8</f>
        <v>69.663490893379162</v>
      </c>
      <c r="H1742" s="1">
        <f t="shared" si="1126"/>
        <v>69.270578677966455</v>
      </c>
      <c r="I1742" s="1">
        <f t="shared" si="1126"/>
        <v>68.82107075921428</v>
      </c>
      <c r="J1742" s="1">
        <f t="shared" si="1126"/>
        <v>68.940589684380342</v>
      </c>
      <c r="K1742" s="1">
        <f t="shared" si="1126"/>
        <v>69.384314701835294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35.611793963979906</v>
      </c>
      <c r="G1743" s="1">
        <f t="shared" ref="G1743:K1743" si="1128">G9</f>
        <v>35.882386196605104</v>
      </c>
      <c r="H1743" s="1">
        <f t="shared" si="1128"/>
        <v>35.489475061494652</v>
      </c>
      <c r="I1743" s="1">
        <f t="shared" si="1128"/>
        <v>35.039966355552785</v>
      </c>
      <c r="J1743" s="1">
        <f t="shared" si="1128"/>
        <v>35.159464030548705</v>
      </c>
      <c r="K1743" s="1">
        <f t="shared" si="1128"/>
        <v>35.603180818431888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33.781124421597603</v>
      </c>
      <c r="G1744" s="1">
        <f t="shared" ref="G1744:K1744" si="1130">G10</f>
        <v>33.781104696774065</v>
      </c>
      <c r="H1744" s="1">
        <f t="shared" si="1130"/>
        <v>33.781103616471803</v>
      </c>
      <c r="I1744" s="1">
        <f t="shared" si="1130"/>
        <v>33.781104403661502</v>
      </c>
      <c r="J1744" s="1">
        <f t="shared" si="1130"/>
        <v>33.781125653831644</v>
      </c>
      <c r="K1744" s="1">
        <f t="shared" si="1130"/>
        <v>33.781133883403406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3.7980851395560067</v>
      </c>
      <c r="G1745" s="1">
        <f t="shared" ref="G1745:K1745" si="1132">G11</f>
        <v>11.354512281786851</v>
      </c>
      <c r="H1745" s="1">
        <f t="shared" si="1132"/>
        <v>15.144467743693891</v>
      </c>
      <c r="I1745" s="1">
        <f t="shared" si="1132"/>
        <v>17.106652352870878</v>
      </c>
      <c r="J1745" s="1">
        <f t="shared" si="1132"/>
        <v>18.872372274107555</v>
      </c>
      <c r="K1745" s="1">
        <f t="shared" si="1132"/>
        <v>26.999998442606358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149.43048710835009</v>
      </c>
      <c r="G1746" s="1">
        <f t="shared" ref="G1746:K1746" si="1134">G12</f>
        <v>125.60549014195061</v>
      </c>
      <c r="H1746" s="1">
        <f t="shared" si="1134"/>
        <v>143.05855314290895</v>
      </c>
      <c r="I1746" s="1">
        <f t="shared" si="1134"/>
        <v>150.47501697055242</v>
      </c>
      <c r="J1746" s="1">
        <f t="shared" si="1134"/>
        <v>151.67103831913428</v>
      </c>
      <c r="K1746" s="1">
        <f t="shared" si="1134"/>
        <v>152.16116160758523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66.745681773383438</v>
      </c>
      <c r="G1747" s="1">
        <f t="shared" ref="G1747:K1747" si="1136">G13</f>
        <v>49.798804655068459</v>
      </c>
      <c r="H1747" s="1">
        <f t="shared" si="1136"/>
        <v>68.536689709783715</v>
      </c>
      <c r="I1747" s="1">
        <f t="shared" si="1136"/>
        <v>70.235445343509298</v>
      </c>
      <c r="J1747" s="1">
        <f t="shared" si="1136"/>
        <v>71.177845532550066</v>
      </c>
      <c r="K1747" s="1">
        <f t="shared" si="1136"/>
        <v>73.347515062965215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66.632403551608633</v>
      </c>
      <c r="G1748" s="1">
        <f t="shared" ref="G1748:K1748" si="1138">G14</f>
        <v>55.764010022845369</v>
      </c>
      <c r="H1748" s="1">
        <f t="shared" si="1138"/>
        <v>65.548664230623118</v>
      </c>
      <c r="I1748" s="1">
        <f t="shared" si="1138"/>
        <v>64.463839390825299</v>
      </c>
      <c r="J1748" s="1">
        <f t="shared" si="1138"/>
        <v>64.135367037670107</v>
      </c>
      <c r="K1748" s="1">
        <f t="shared" si="1138"/>
        <v>61.96569871392667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16.052401783358011</v>
      </c>
      <c r="G1749" s="1">
        <f t="shared" ref="G1749:K1749" si="1140">G15</f>
        <v>20.042675464036787</v>
      </c>
      <c r="H1749" s="1">
        <f t="shared" si="1140"/>
        <v>8.9731992025021157</v>
      </c>
      <c r="I1749" s="1">
        <f t="shared" si="1140"/>
        <v>15.775732236217827</v>
      </c>
      <c r="J1749" s="1">
        <f t="shared" si="1140"/>
        <v>16.35782574891412</v>
      </c>
      <c r="K1749" s="1">
        <f t="shared" si="1140"/>
        <v>16.847947830693364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16.52336706611381</v>
      </c>
      <c r="H1750" s="1">
        <f t="shared" si="1142"/>
        <v>32.501675012591498</v>
      </c>
      <c r="I1750" s="1">
        <f t="shared" si="1142"/>
        <v>40.640801506770849</v>
      </c>
      <c r="J1750" s="1">
        <f t="shared" si="1142"/>
        <v>84.789032271944393</v>
      </c>
      <c r="K1750" s="1">
        <f t="shared" si="1142"/>
        <v>113.98808589143218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0.52400893247410274</v>
      </c>
      <c r="G1751" s="1">
        <f t="shared" ref="G1751:K1751" si="1144">G17</f>
        <v>0.54530096989876098</v>
      </c>
      <c r="H1751" s="1">
        <f t="shared" si="1144"/>
        <v>1.9634199167952384</v>
      </c>
      <c r="I1751" s="1">
        <f t="shared" si="1144"/>
        <v>4.1991330594395766</v>
      </c>
      <c r="J1751" s="1">
        <f t="shared" si="1144"/>
        <v>9.50405382606478</v>
      </c>
      <c r="K1751" s="1">
        <f t="shared" si="1144"/>
        <v>15.481098615270911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18.873012908467786</v>
      </c>
      <c r="G1752" s="1">
        <f t="shared" ref="G1752:K1752" si="1146">G18</f>
        <v>22.215944335853933</v>
      </c>
      <c r="H1752" s="1">
        <f t="shared" si="1146"/>
        <v>28.21877509386772</v>
      </c>
      <c r="I1752" s="1">
        <f t="shared" si="1146"/>
        <v>35.23265439478763</v>
      </c>
      <c r="J1752" s="1">
        <f t="shared" si="1146"/>
        <v>42.885154238674076</v>
      </c>
      <c r="K1752" s="1">
        <f t="shared" si="1146"/>
        <v>76.466639557493707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9.0161472615949423E-3</v>
      </c>
      <c r="J1753" s="1">
        <f t="shared" si="1148"/>
        <v>1.1173224535003681</v>
      </c>
      <c r="K1753" s="1">
        <f t="shared" si="1148"/>
        <v>49.940999449314916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22.314930155694579</v>
      </c>
      <c r="G1754" s="3">
        <f t="shared" si="1149"/>
        <v>24.570977192270721</v>
      </c>
      <c r="H1754" s="3">
        <f t="shared" si="1149"/>
        <v>29.454529197032205</v>
      </c>
      <c r="I1754" s="3">
        <f t="shared" si="1149"/>
        <v>31.572607592821576</v>
      </c>
      <c r="J1754" s="3">
        <f t="shared" si="1149"/>
        <v>43.001677599086342</v>
      </c>
      <c r="K1754" s="3">
        <f t="shared" si="1149"/>
        <v>54.469773717887605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3.0805581247934142</v>
      </c>
      <c r="H1755" s="1">
        <f t="shared" si="1150"/>
        <v>2.6234656326456913</v>
      </c>
      <c r="I1755" s="1">
        <f t="shared" si="1150"/>
        <v>2.5416571903296865</v>
      </c>
      <c r="J1755" s="1">
        <f t="shared" si="1150"/>
        <v>1.2356852588426381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3.0805581247934142</v>
      </c>
      <c r="H1756" s="1">
        <f>'[1]Electricity and CHPs_CAP'!D$14</f>
        <v>2.6234656326456913</v>
      </c>
      <c r="I1756" s="1">
        <f>'[1]Electricity and CHPs_CAP'!E$14</f>
        <v>2.5416571903296865</v>
      </c>
      <c r="J1756" s="1">
        <f>'[1]Electricity and CHPs_CAP'!F$14</f>
        <v>1.2356852588426381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16.119357216005607</v>
      </c>
      <c r="H1757" s="1">
        <f t="shared" si="1152"/>
        <v>16.561389959511644</v>
      </c>
      <c r="I1757" s="1">
        <f t="shared" si="1152"/>
        <v>16.636869188780913</v>
      </c>
      <c r="J1757" s="1">
        <f t="shared" si="1152"/>
        <v>16.937579135365581</v>
      </c>
      <c r="K1757" s="1">
        <f t="shared" si="1152"/>
        <v>17.023394112992641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7.3408515526781519</v>
      </c>
      <c r="H1758" s="1">
        <f>'[1]Electricity and CHPs_CAP'!D$15</f>
        <v>7.3433630558351046</v>
      </c>
      <c r="I1758" s="1">
        <f>'[1]Electricity and CHPs_CAP'!E$15</f>
        <v>7.4150829815316879</v>
      </c>
      <c r="J1758" s="1">
        <f>'[1]Electricity and CHPs_CAP'!F$15</f>
        <v>7.5849009625918482</v>
      </c>
      <c r="K1758" s="1">
        <f>'[1]Electricity and CHPs_CAP'!G$15</f>
        <v>7.67071341435659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4.8073088843980258</v>
      </c>
      <c r="H1759" s="1">
        <f>'[1]Electricity and CHPs_CAP'!D$16</f>
        <v>4.8584088783912396</v>
      </c>
      <c r="I1759" s="1">
        <f>'[1]Electricity and CHPs_CAP'!E$16</f>
        <v>4.8621680344509892</v>
      </c>
      <c r="J1759" s="1">
        <f>'[1]Electricity and CHPs_CAP'!F$16</f>
        <v>4.9930590181275978</v>
      </c>
      <c r="K1759" s="1">
        <f>'[1]Electricity and CHPs_CAP'!G$16</f>
        <v>4.9930613834491311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3.971196778929428</v>
      </c>
      <c r="H1760" s="1">
        <f>'[1]Electricity and CHPs_CAP'!D$17</f>
        <v>4.3596180252853021</v>
      </c>
      <c r="I1760" s="1">
        <f>'[1]Electricity and CHPs_CAP'!E$17</f>
        <v>4.3596181727982373</v>
      </c>
      <c r="J1760" s="1">
        <f>'[1]Electricity and CHPs_CAP'!F$17</f>
        <v>4.3596191546461354</v>
      </c>
      <c r="K1760" s="1">
        <f>'[1]Electricity and CHPs_CAP'!G$17</f>
        <v>4.3596193151869205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2.0512203847230848E-2</v>
      </c>
      <c r="G1761" s="1">
        <f t="shared" ref="G1761:K1761" si="1153">SUM(G1762:G1764)</f>
        <v>8.6432488701354039E-3</v>
      </c>
      <c r="H1761" s="1">
        <f t="shared" si="1153"/>
        <v>9.1693391448593176E-3</v>
      </c>
      <c r="I1761" s="1">
        <f t="shared" si="1153"/>
        <v>2.5723088220468329E-2</v>
      </c>
      <c r="J1761" s="1">
        <f t="shared" si="1153"/>
        <v>3.4317615744564225E-2</v>
      </c>
      <c r="K1761" s="1">
        <f t="shared" si="1153"/>
        <v>2.2143506857658361E-2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1.0657348301680108E-2</v>
      </c>
      <c r="G1762" s="1">
        <f>'[1]Electricity and CHPs_CAP'!C$18</f>
        <v>6.6597198767662236E-4</v>
      </c>
      <c r="H1762" s="1">
        <f>'[1]Electricity and CHPs_CAP'!D$18</f>
        <v>6.5469096083875522E-4</v>
      </c>
      <c r="I1762" s="1">
        <f>'[1]Electricity and CHPs_CAP'!E$18</f>
        <v>6.5196307158806206E-4</v>
      </c>
      <c r="J1762" s="1">
        <f>'[1]Electricity and CHPs_CAP'!F$18</f>
        <v>2.257831501937994E-2</v>
      </c>
      <c r="K1762" s="1">
        <f>'[1]Electricity and CHPs_CAP'!G$18</f>
        <v>2.1978547661110657E-2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1.5496417632227307E-3</v>
      </c>
      <c r="G1763" s="1">
        <f>'[1]Electricity and CHPs_CAP'!C$28</f>
        <v>4.0729916783025476E-4</v>
      </c>
      <c r="H1763" s="1">
        <f>'[1]Electricity and CHPs_CAP'!D$28</f>
        <v>3.6929838359303635E-4</v>
      </c>
      <c r="I1763" s="1">
        <f>'[1]Electricity and CHPs_CAP'!E$28</f>
        <v>2.8882222691887019E-4</v>
      </c>
      <c r="J1763" s="1">
        <f>'[1]Electricity and CHPs_CAP'!F$28</f>
        <v>9.5609104506595244E-5</v>
      </c>
      <c r="K1763" s="1">
        <f>'[1]Electricity and CHPs_CAP'!G$28</f>
        <v>3.6397715142926266E-5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8.3052137823280067E-3</v>
      </c>
      <c r="G1764" s="1">
        <f>'[1]Electricity and CHPs_CAP'!C$41</f>
        <v>7.5699777146285268E-3</v>
      </c>
      <c r="H1764" s="1">
        <f>'[1]Electricity and CHPs_CAP'!D$41</f>
        <v>8.145349800427526E-3</v>
      </c>
      <c r="I1764" s="1">
        <f>'[1]Electricity and CHPs_CAP'!E$41</f>
        <v>2.4782302921961399E-2</v>
      </c>
      <c r="J1764" s="1">
        <f>'[1]Electricity and CHPs_CAP'!F$41</f>
        <v>1.1643691620677689E-2</v>
      </c>
      <c r="K1764" s="1">
        <f>'[1]Electricity and CHPs_CAP'!G$41</f>
        <v>1.2856148140477896E-4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0.22134030622004874</v>
      </c>
      <c r="G1765" s="1">
        <f t="shared" ref="G1765:K1765" si="1155">SUM(G1766:G1780)</f>
        <v>0.40276827673211402</v>
      </c>
      <c r="H1765" s="1">
        <f t="shared" si="1155"/>
        <v>0.22452740422929851</v>
      </c>
      <c r="I1765" s="1">
        <f t="shared" si="1155"/>
        <v>0.35210155848771169</v>
      </c>
      <c r="J1765" s="1">
        <f t="shared" si="1155"/>
        <v>0.39040788853609759</v>
      </c>
      <c r="K1765" s="1">
        <f t="shared" si="1155"/>
        <v>0.30417245672465537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1.2872570523660899E-2</v>
      </c>
      <c r="K1766" s="1">
        <f>'[1]Electricity and CHPs_CAP'!G$21</f>
        <v>1.6886681294920117E-4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0.25000007696953402</v>
      </c>
      <c r="H1767" s="1">
        <f>'[1]Electricity and CHPs_CAP'!D$22</f>
        <v>6.9343822226045015E-2</v>
      </c>
      <c r="I1767" s="1">
        <f>'[1]Electricity and CHPs_CAP'!E$22</f>
        <v>6.9338056837545986E-2</v>
      </c>
      <c r="J1767" s="1">
        <f>'[1]Electricity and CHPs_CAP'!F$22</f>
        <v>6.9345944386155989E-2</v>
      </c>
      <c r="K1767" s="1">
        <f>'[1]Electricity and CHPs_CAP'!G$22</f>
        <v>1.2201330066472997E-2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3.5465799750790698E-4</v>
      </c>
      <c r="K1768" s="1">
        <f>'[1]Electricity and CHPs_CAP'!G$23</f>
        <v>3.5569929183275648E-4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4.5084295303224595E-2</v>
      </c>
      <c r="G1769" s="1">
        <f>'[1]Electricity and CHPs_CAP'!C$24</f>
        <v>8.9398511558133609E-5</v>
      </c>
      <c r="H1769" s="1">
        <f>'[1]Electricity and CHPs_CAP'!D$24</f>
        <v>4.3090878658998133E-4</v>
      </c>
      <c r="I1769" s="1">
        <f>'[1]Electricity and CHPs_CAP'!E$24</f>
        <v>5.2530904227925113E-4</v>
      </c>
      <c r="J1769" s="1">
        <f>'[1]Electricity and CHPs_CAP'!F$24</f>
        <v>1.55854102024302E-3</v>
      </c>
      <c r="K1769" s="1">
        <f>'[1]Electricity and CHPs_CAP'!G$24</f>
        <v>6.3293796343800654E-5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4.2506780280646101E-4</v>
      </c>
      <c r="K1770" s="1">
        <f>'[1]Electricity and CHPs_CAP'!G$29</f>
        <v>2.2839779205510301E-4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2.5213196162331003E-2</v>
      </c>
      <c r="G1771" s="1">
        <f>'[1]Electricity and CHPs_CAP'!C$39</f>
        <v>1.8647777968529101E-2</v>
      </c>
      <c r="H1771" s="1">
        <f>'[1]Electricity and CHPs_CAP'!D$39</f>
        <v>1.1874861061984356E-2</v>
      </c>
      <c r="I1771" s="1">
        <f>'[1]Electricity and CHPs_CAP'!E$39</f>
        <v>5.5909724506830096E-3</v>
      </c>
      <c r="J1771" s="1">
        <f>'[1]Electricity and CHPs_CAP'!F$39</f>
        <v>1.2307245558837936E-2</v>
      </c>
      <c r="K1771" s="1">
        <f>'[1]Electricity and CHPs_CAP'!G$39</f>
        <v>1.0706204612483984E-2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4.2975418834592201E-3</v>
      </c>
      <c r="K1772" s="1">
        <f>'[1]Electricity and CHPs_CAP'!G$40</f>
        <v>4.2976401806163007E-3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4.7801335117401099E-5</v>
      </c>
      <c r="J1773" s="1">
        <f>'[1]Electricity and CHPs_CAP'!F$47</f>
        <v>1.2327251891835876E-4</v>
      </c>
      <c r="K1773" s="1">
        <f>'[1]Electricity and CHPs_CAP'!G$47</f>
        <v>5.9023817620196774E-5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3.9578592366305704E-3</v>
      </c>
      <c r="G1774" s="1">
        <f>'[1]Electricity and CHPs_CAP'!C$48</f>
        <v>8.7281458645296786E-4</v>
      </c>
      <c r="H1774" s="1">
        <f>'[1]Electricity and CHPs_CAP'!D$48</f>
        <v>9.1197768568304736E-4</v>
      </c>
      <c r="I1774" s="1">
        <f>'[1]Electricity and CHPs_CAP'!E$48</f>
        <v>8.3337073225873612E-4</v>
      </c>
      <c r="J1774" s="1">
        <f>'[1]Electricity and CHPs_CAP'!F$48</f>
        <v>1.3218131401207486E-3</v>
      </c>
      <c r="K1774" s="1">
        <f>'[1]Electricity and CHPs_CAP'!G$48</f>
        <v>2.9341324813697564E-3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1.1159808602165751E-5</v>
      </c>
      <c r="J1775" s="1">
        <f>'[1]Electricity and CHPs_CAP'!F$49</f>
        <v>3.6972371537731141E-5</v>
      </c>
      <c r="K1775" s="1">
        <f>'[1]Electricity and CHPs_CAP'!G$49</f>
        <v>2.4692562839941453E-5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8.3722555178626108E-3</v>
      </c>
      <c r="G1776" s="1">
        <f>'[1]Electricity and CHPs_CAP'!C$51</f>
        <v>5.3387197435955213E-4</v>
      </c>
      <c r="H1776" s="1">
        <f>'[1]Electricity and CHPs_CAP'!D$51</f>
        <v>6.3782982143780202E-4</v>
      </c>
      <c r="I1776" s="1">
        <f>'[1]Electricity and CHPs_CAP'!E$51</f>
        <v>1.8427748418444318E-2</v>
      </c>
      <c r="J1776" s="1">
        <f>'[1]Electricity and CHPs_CAP'!F$51</f>
        <v>3.9563176020682149E-2</v>
      </c>
      <c r="K1776" s="1">
        <f>'[1]Electricity and CHPs_CAP'!G$51</f>
        <v>3.8594719955089014E-2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4.9672410410142701E-5</v>
      </c>
      <c r="J1777" s="1">
        <f>'[1]Electricity and CHPs_CAP'!F$52</f>
        <v>1.9753107836550476E-4</v>
      </c>
      <c r="K1777" s="1">
        <f>'[1]Electricity and CHPs_CAP'!G$52</f>
        <v>1.3129296296115136E-4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8.4747304620637134E-2</v>
      </c>
      <c r="H1778" s="1">
        <f>'[1]Electricity and CHPs_CAP'!D$54</f>
        <v>0.10133709155122991</v>
      </c>
      <c r="I1778" s="1">
        <f>'[1]Electricity and CHPs_CAP'!E$54</f>
        <v>0.10133797127803094</v>
      </c>
      <c r="J1778" s="1">
        <f>'[1]Electricity and CHPs_CAP'!F$54</f>
        <v>0.10160529193244708</v>
      </c>
      <c r="K1778" s="1">
        <f>'[1]Electricity and CHPs_CAP'!G$54</f>
        <v>0.23411641150804863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4.7877032101043084E-2</v>
      </c>
      <c r="H1779" s="1">
        <f>'[1]Electricity and CHPs_CAP'!D$55</f>
        <v>3.99909130963284E-2</v>
      </c>
      <c r="I1779" s="1">
        <f>'[1]Electricity and CHPs_CAP'!E$55</f>
        <v>0.15591644732754842</v>
      </c>
      <c r="J1779" s="1">
        <f>'[1]Electricity and CHPs_CAP'!F$55</f>
        <v>0.14629828079177343</v>
      </c>
      <c r="K1779" s="1">
        <f>'[1]Electricity and CHPs_CAP'!G$55</f>
        <v>2.5482695396980559E-4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2.3048846791348701E-5</v>
      </c>
      <c r="J1780" s="1">
        <f>'[1]Electricity and CHPs_CAP'!F$58</f>
        <v>9.9981509581183718E-5</v>
      </c>
      <c r="K1780" s="1">
        <f>'[1]Electricity and CHPs_CAP'!G$58</f>
        <v>3.592393000278236E-5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0.40249264281110803</v>
      </c>
      <c r="G1781" s="1">
        <f t="shared" ref="G1781:K1781" si="1158">SUM(G1782:G1787)</f>
        <v>0.36228706462724941</v>
      </c>
      <c r="H1781" s="1">
        <f t="shared" si="1158"/>
        <v>0.36228681468430024</v>
      </c>
      <c r="I1781" s="1">
        <f t="shared" si="1158"/>
        <v>0.36002776153964194</v>
      </c>
      <c r="J1781" s="1">
        <f t="shared" si="1158"/>
        <v>0.41582771877215513</v>
      </c>
      <c r="K1781" s="1">
        <f t="shared" si="1158"/>
        <v>0.47342892446170476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0.27650331806339362</v>
      </c>
      <c r="G1782" s="1">
        <f>'[1]Electricity and CHPs_CAP'!C$19</f>
        <v>0.27650234432161924</v>
      </c>
      <c r="H1782" s="1">
        <f>'[1]Electricity and CHPs_CAP'!D$19</f>
        <v>0.2765024239178267</v>
      </c>
      <c r="I1782" s="1">
        <f>'[1]Electricity and CHPs_CAP'!E$19</f>
        <v>0.27599226093472012</v>
      </c>
      <c r="J1782" s="1">
        <f>'[1]Electricity and CHPs_CAP'!F$19</f>
        <v>0.1822381728583628</v>
      </c>
      <c r="K1782" s="1">
        <f>'[1]Electricity and CHPs_CAP'!G$19</f>
        <v>0.19175552328382639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0.11340730073537</v>
      </c>
      <c r="K1783" s="1">
        <f>'[1]Electricity and CHPs_CAP'!G$20</f>
        <v>0.16579063120170862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7.6766179694114825E-2</v>
      </c>
      <c r="G1784" s="1">
        <f>'[1]Electricity and CHPs_CAP'!C$26</f>
        <v>7.206146454964367E-2</v>
      </c>
      <c r="H1784" s="1">
        <f>'[1]Electricity and CHPs_CAP'!D$26</f>
        <v>7.2061162233707871E-2</v>
      </c>
      <c r="I1784" s="1">
        <f>'[1]Electricity and CHPs_CAP'!E$26</f>
        <v>7.0489723897941475E-2</v>
      </c>
      <c r="J1784" s="1">
        <f>'[1]Electricity and CHPs_CAP'!F$26</f>
        <v>6.307209605496103E-2</v>
      </c>
      <c r="K1784" s="1">
        <f>'[1]Electricity and CHPs_CAP'!G$26</f>
        <v>3.6057030545808874E-2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2.7782609831269001E-2</v>
      </c>
      <c r="K1785" s="1">
        <f>'[1]Electricity and CHPs_CAP'!G$27</f>
        <v>3.888707643500465E-2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4.9223145053599572E-2</v>
      </c>
      <c r="G1786" s="1">
        <f>'[1]Electricity and CHPs_CAP'!C$44</f>
        <v>1.3723255755986492E-2</v>
      </c>
      <c r="H1786" s="1">
        <f>'[1]Electricity and CHPs_CAP'!D$44</f>
        <v>1.3723228532765655E-2</v>
      </c>
      <c r="I1786" s="1">
        <f>'[1]Electricity and CHPs_CAP'!E$44</f>
        <v>1.3545776706980379E-2</v>
      </c>
      <c r="J1786" s="1">
        <f>'[1]Electricity and CHPs_CAP'!F$44</f>
        <v>9.137419001966211E-3</v>
      </c>
      <c r="K1786" s="1">
        <f>'[1]Electricity and CHPs_CAP'!G$44</f>
        <v>3.1395142695480466E-5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2.0190120290226099E-2</v>
      </c>
      <c r="K1787" s="1">
        <f>'[1]Electricity and CHPs_CAP'!G$45</f>
        <v>4.0907267852660752E-2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2.2427246456516822E-2</v>
      </c>
      <c r="G1788" s="1">
        <f t="shared" ref="G1788:K1788" si="1160">SUM(G1789:G1795)</f>
        <v>3.3607047535205797E-2</v>
      </c>
      <c r="H1788" s="1">
        <f t="shared" si="1160"/>
        <v>5.613434710812476E-2</v>
      </c>
      <c r="I1788" s="1">
        <f t="shared" si="1160"/>
        <v>9.7963370615371581E-2</v>
      </c>
      <c r="J1788" s="1">
        <f t="shared" si="1160"/>
        <v>0.18775833427248384</v>
      </c>
      <c r="K1788" s="1">
        <f t="shared" si="1160"/>
        <v>0.57984504245357926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1.5974008461178101E-2</v>
      </c>
      <c r="G1789" s="1">
        <f>'[1]Electricity and CHPs_CAP'!C$25</f>
        <v>1.4319708578012881E-2</v>
      </c>
      <c r="H1789" s="1">
        <f>'[1]Electricity and CHPs_CAP'!D$25</f>
        <v>1.4339089477431913E-2</v>
      </c>
      <c r="I1789" s="1">
        <f>'[1]Electricity and CHPs_CAP'!E$25</f>
        <v>1.4176356372947937E-4</v>
      </c>
      <c r="J1789" s="1">
        <f>'[1]Electricity and CHPs_CAP'!F$25</f>
        <v>3.1277869040101595E-2</v>
      </c>
      <c r="K1789" s="1">
        <f>'[1]Electricity and CHPs_CAP'!G$25</f>
        <v>2.1255162019298557E-5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9.2191628797820194E-5</v>
      </c>
      <c r="K1790" s="1">
        <f>'[1]Electricity and CHPs_CAP'!G$31</f>
        <v>0.34822839470401007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6.45323799533872E-3</v>
      </c>
      <c r="G1791" s="1">
        <f>'[1]Electricity and CHPs_CAP'!C$42</f>
        <v>1.9287338957192916E-2</v>
      </c>
      <c r="H1791" s="1">
        <f>'[1]Electricity and CHPs_CAP'!D$42</f>
        <v>4.1795257630692847E-2</v>
      </c>
      <c r="I1791" s="1">
        <f>'[1]Electricity and CHPs_CAP'!E$42</f>
        <v>9.7625469988353281E-2</v>
      </c>
      <c r="J1791" s="1">
        <f>'[1]Electricity and CHPs_CAP'!F$42</f>
        <v>0.13637297853237754</v>
      </c>
      <c r="K1791" s="1">
        <f>'[1]Electricity and CHPs_CAP'!G$42</f>
        <v>1.806503555790151E-5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1.9711938695837001E-2</v>
      </c>
      <c r="K1792" s="1">
        <f>'[1]Electricity and CHPs_CAP'!G$43</f>
        <v>0.231474300575151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4.5756242174093801E-5</v>
      </c>
      <c r="J1793" s="1">
        <f>'[1]Electricity and CHPs_CAP'!F$50</f>
        <v>7.5624252955771258E-5</v>
      </c>
      <c r="K1793" s="1">
        <f>'[1]Electricity and CHPs_CAP'!G$50</f>
        <v>2.7411058105125853E-5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8.5819029333307403E-5</v>
      </c>
      <c r="J1794" s="1">
        <f>'[1]Electricity and CHPs_CAP'!F$53</f>
        <v>1.3620798355165283E-4</v>
      </c>
      <c r="K1794" s="1">
        <f>'[1]Electricity and CHPs_CAP'!G$53</f>
        <v>4.9650740686170953E-5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6.4561791781428E-5</v>
      </c>
      <c r="J1795" s="1">
        <f>'[1]Electricity and CHPs_CAP'!F$56</f>
        <v>9.1524138862461474E-5</v>
      </c>
      <c r="K1795" s="1">
        <f>'[1]Electricity and CHPs_CAP'!G$56</f>
        <v>2.59651780496761E-5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9.0660010594020582E-2</v>
      </c>
      <c r="H1796" s="1">
        <f t="shared" si="1162"/>
        <v>0.32643582338670118</v>
      </c>
      <c r="I1796" s="1">
        <f t="shared" si="1162"/>
        <v>0.69814447269067936</v>
      </c>
      <c r="J1796" s="1">
        <f t="shared" si="1162"/>
        <v>1.5801382332598668</v>
      </c>
      <c r="K1796" s="1">
        <f t="shared" si="1162"/>
        <v>2.57387898258512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9.0660010594020582E-2</v>
      </c>
      <c r="H1797" s="1">
        <f>'[1]Electricity and CHPs_CAP'!D$33</f>
        <v>0.32643582338670118</v>
      </c>
      <c r="I1797" s="1">
        <f>'[1]Electricity and CHPs_CAP'!E$33</f>
        <v>0.69814447269067936</v>
      </c>
      <c r="J1797" s="1">
        <f>'[1]Electricity and CHPs_CAP'!F$33</f>
        <v>1.5801382332598668</v>
      </c>
      <c r="K1797" s="1">
        <f>'[1]Electricity and CHPs_CAP'!G$33</f>
        <v>2.57387898258512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4.3708810222094563</v>
      </c>
      <c r="H1798" s="1">
        <f t="shared" si="1163"/>
        <v>9.1888908831193188</v>
      </c>
      <c r="I1798" s="1">
        <f t="shared" si="1163"/>
        <v>10.64529070010088</v>
      </c>
      <c r="J1798" s="1">
        <f t="shared" si="1163"/>
        <v>21.586398132842771</v>
      </c>
      <c r="K1798" s="1">
        <f t="shared" si="1163"/>
        <v>30.004920396748656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4.4925359099826402E-2</v>
      </c>
      <c r="I1799" s="1">
        <f>'[1]Electricity and CHPs_CAP'!E$34</f>
        <v>4.492702533222296E-2</v>
      </c>
      <c r="J1799" s="1">
        <f>'[1]Electricity and CHPs_CAP'!F$34</f>
        <v>0.83444076322899996</v>
      </c>
      <c r="K1799" s="1">
        <f>'[1]Electricity and CHPs_CAP'!G$34</f>
        <v>2.1160221518907041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1.6529270326679539</v>
      </c>
      <c r="H1800" s="1">
        <f>'[1]Electricity and CHPs_CAP'!D$35</f>
        <v>3.0611853812756502</v>
      </c>
      <c r="I1800" s="1">
        <f>'[1]Electricity and CHPs_CAP'!E$35</f>
        <v>3.54875366361648</v>
      </c>
      <c r="J1800" s="1">
        <f>'[1]Electricity and CHPs_CAP'!F$35</f>
        <v>11.275179026773536</v>
      </c>
      <c r="K1800" s="1">
        <f>'[1]Electricity and CHPs_CAP'!G$35</f>
        <v>15.152898708271399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1.155903476687995</v>
      </c>
      <c r="H1801" s="1">
        <f>'[1]Electricity and CHPs_CAP'!D$36</f>
        <v>2.5678556809104895</v>
      </c>
      <c r="I1801" s="1">
        <f>'[1]Electricity and CHPs_CAP'!E$36</f>
        <v>2.9768487053405384</v>
      </c>
      <c r="J1801" s="1">
        <f>'[1]Electricity and CHPs_CAP'!F$36</f>
        <v>4.0006368270773613</v>
      </c>
      <c r="K1801" s="1">
        <f>'[1]Electricity and CHPs_CAP'!G$36</f>
        <v>5.3765219824643395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0.43894923425753352</v>
      </c>
      <c r="H1802" s="1">
        <f>'[1]Electricity and CHPs_CAP'!D$37</f>
        <v>1.3349794094300722</v>
      </c>
      <c r="I1802" s="1">
        <f>'[1]Electricity and CHPs_CAP'!E$37</f>
        <v>1.5476073541085369</v>
      </c>
      <c r="J1802" s="1">
        <f>'[1]Electricity and CHPs_CAP'!F$37</f>
        <v>2.0798570972205317</v>
      </c>
      <c r="K1802" s="1">
        <f>'[1]Electricity and CHPs_CAP'!G$37</f>
        <v>2.79515493497196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1.1231012785959742</v>
      </c>
      <c r="H1803" s="1">
        <f>'[1]Electricity and CHPs_CAP'!D$38</f>
        <v>2.17994505240328</v>
      </c>
      <c r="I1803" s="1">
        <f>'[1]Electricity and CHPs_CAP'!E$38</f>
        <v>2.5271539517031001</v>
      </c>
      <c r="J1803" s="1">
        <f>'[1]Electricity and CHPs_CAP'!F$38</f>
        <v>3.3962844185423391</v>
      </c>
      <c r="K1803" s="1">
        <f>'[1]Electricity and CHPs_CAP'!G$38</f>
        <v>4.5643226191502499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3.0090464622792399E-4</v>
      </c>
      <c r="J1804" s="1">
        <f>'[1]Electricity and CHPs_CAP'!F$32</f>
        <v>3.729267615491115E-2</v>
      </c>
      <c r="K1804" s="1">
        <f>'[1]Electricity and CHPs_CAP'!G$32</f>
        <v>2.0554704445439902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3.0090464622792399E-4</v>
      </c>
      <c r="J1805" s="1">
        <f t="shared" si="1166"/>
        <v>3.729267615491115E-2</v>
      </c>
      <c r="K1805" s="1">
        <f t="shared" si="1166"/>
        <v>2.0554704445439902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8.5661054523738503E-5</v>
      </c>
      <c r="J1806" s="1">
        <f t="shared" si="1167"/>
        <v>2.5867091540530747E-2</v>
      </c>
      <c r="K1806" s="1">
        <f t="shared" si="1167"/>
        <v>1.9219117512170304E-2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1.77350178682574E-3</v>
      </c>
      <c r="K1807" s="1">
        <f>'[1]Electricity and CHPs_CAP'!G$30</f>
        <v>1.7736695868329421E-3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6.08442086868218E-5</v>
      </c>
      <c r="J1808" s="1">
        <f>'[1]Electricity and CHPs_CAP'!F$46</f>
        <v>2.4036301133163556E-2</v>
      </c>
      <c r="K1808" s="1">
        <f>'[1]Electricity and CHPs_CAP'!G$46</f>
        <v>1.7394310693409652E-2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2.48168458369167E-5</v>
      </c>
      <c r="J1809" s="1">
        <f>'[1]Electricity and CHPs_CAP'!F$57</f>
        <v>5.7288620541449163E-5</v>
      </c>
      <c r="K1809" s="1">
        <f>'[1]Electricity and CHPs_CAP'!G$57</f>
        <v>5.1137231927710688E-5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0.10221403337746572</v>
      </c>
      <c r="G1810" s="1">
        <f t="shared" ref="G1810:K1810" si="1168">SUM(G1811:G1817)</f>
        <v>0.10221518090351592</v>
      </c>
      <c r="H1810" s="1">
        <f t="shared" si="1168"/>
        <v>0.10222899320227165</v>
      </c>
      <c r="I1810" s="1">
        <f t="shared" si="1168"/>
        <v>0.21444369635547916</v>
      </c>
      <c r="J1810" s="1">
        <f t="shared" si="1168"/>
        <v>0.57040551375473936</v>
      </c>
      <c r="K1810" s="1">
        <f t="shared" si="1168"/>
        <v>1.4133007330074252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9.9997794081469665E-2</v>
      </c>
      <c r="H1811" s="1">
        <f>'[1]Electricity and CHPs_CAP'!D$63</f>
        <v>9.9997721351453045E-2</v>
      </c>
      <c r="I1811" s="1">
        <f>'[1]Electricity and CHPs_CAP'!E$63</f>
        <v>9.9997671756269405E-2</v>
      </c>
      <c r="J1811" s="1">
        <f>'[1]Electricity and CHPs_CAP'!F$63</f>
        <v>9.9999487841990684E-2</v>
      </c>
      <c r="K1811" s="1">
        <f>'[1]Electricity and CHPs_CAP'!G$63</f>
        <v>9.9999676713083865E-2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3.0606882726432198E-4</v>
      </c>
      <c r="G1812" s="1">
        <f>'[1]Electricity and CHPs_CAP'!C$64</f>
        <v>3.0647889922419977E-4</v>
      </c>
      <c r="H1812" s="1">
        <f>'[1]Electricity and CHPs_CAP'!D$64</f>
        <v>3.0716437764108969E-4</v>
      </c>
      <c r="I1812" s="1">
        <f>'[1]Electricity and CHPs_CAP'!E$64</f>
        <v>2.2574431628237621E-4</v>
      </c>
      <c r="J1812" s="1">
        <f>'[1]Electricity and CHPs_CAP'!F$64</f>
        <v>0.23471508510241174</v>
      </c>
      <c r="K1812" s="1">
        <f>'[1]Electricity and CHPs_CAP'!G$64</f>
        <v>0.97919532831540312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2.27647902326017E-4</v>
      </c>
      <c r="G1813" s="1">
        <f>'[1]Electricity and CHPs_CAP'!C$65</f>
        <v>2.2795846033978371E-4</v>
      </c>
      <c r="H1813" s="1">
        <f>'[1]Electricity and CHPs_CAP'!D$65</f>
        <v>2.2848223897287584E-4</v>
      </c>
      <c r="I1813" s="1">
        <f>'[1]Electricity and CHPs_CAP'!E$65</f>
        <v>1.6800054961084993E-4</v>
      </c>
      <c r="J1813" s="1">
        <f>'[1]Electricity and CHPs_CAP'!F$65</f>
        <v>1.376159788394189E-3</v>
      </c>
      <c r="K1813" s="1">
        <f>'[1]Electricity and CHPs_CAP'!G$65</f>
        <v>4.3200386111126076E-3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2.4868876350327531E-4</v>
      </c>
      <c r="G1814" s="1">
        <f>'[1]Electricity and CHPs_CAP'!C$66</f>
        <v>2.4906534206851303E-4</v>
      </c>
      <c r="H1814" s="1">
        <f>'[1]Electricity and CHPs_CAP'!D$66</f>
        <v>2.5097601076973892E-4</v>
      </c>
      <c r="I1814" s="1">
        <f>'[1]Electricity and CHPs_CAP'!E$66</f>
        <v>4.7214515774589711E-4</v>
      </c>
      <c r="J1814" s="1">
        <f>'[1]Electricity and CHPs_CAP'!F$66</f>
        <v>8.4199502413691307E-4</v>
      </c>
      <c r="K1814" s="1">
        <f>'[1]Electricity and CHPs_CAP'!G$66</f>
        <v>6.2559770751053853E-4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5.9103526224655223E-4</v>
      </c>
      <c r="G1815" s="1">
        <f>'[1]Electricity and CHPs_CAP'!C$67</f>
        <v>5.9197497382869541E-4</v>
      </c>
      <c r="H1815" s="1">
        <f>'[1]Electricity and CHPs_CAP'!D$67</f>
        <v>5.9639563407957248E-4</v>
      </c>
      <c r="I1815" s="1">
        <f>'[1]Electricity and CHPs_CAP'!E$67</f>
        <v>5.6540653116645231E-2</v>
      </c>
      <c r="J1815" s="1">
        <f>'[1]Electricity and CHPs_CAP'!F$67</f>
        <v>0.11652221778935601</v>
      </c>
      <c r="K1815" s="1">
        <f>'[1]Electricity and CHPs_CAP'!G$67</f>
        <v>0.16430907366520198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5.9103241709916533E-4</v>
      </c>
      <c r="G1816" s="1">
        <f>'[1]Electricity and CHPs_CAP'!C$68</f>
        <v>5.9197235981892755E-4</v>
      </c>
      <c r="H1816" s="1">
        <f>'[1]Electricity and CHPs_CAP'!D$68</f>
        <v>5.9639623160033582E-4</v>
      </c>
      <c r="I1816" s="1">
        <f>'[1]Electricity and CHPs_CAP'!E$68</f>
        <v>5.6561181531967653E-2</v>
      </c>
      <c r="J1816" s="1">
        <f>'[1]Electricity and CHPs_CAP'!F$68</f>
        <v>0.11621378848432495</v>
      </c>
      <c r="K1816" s="1">
        <f>'[1]Electricity and CHPs_CAP'!G$68</f>
        <v>0.16432860101679794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2.4956020502639236E-4</v>
      </c>
      <c r="G1817" s="1">
        <f>'[1]Electricity and CHPs_CAP'!C$69</f>
        <v>2.4993678676614727E-4</v>
      </c>
      <c r="H1817" s="1">
        <f>'[1]Electricity and CHPs_CAP'!D$69</f>
        <v>2.5185735775501178E-4</v>
      </c>
      <c r="I1817" s="1">
        <f>'[1]Electricity and CHPs_CAP'!E$69</f>
        <v>4.7829992695774018E-4</v>
      </c>
      <c r="J1817" s="1">
        <f>'[1]Electricity and CHPs_CAP'!F$69</f>
        <v>7.3677972412488247E-4</v>
      </c>
      <c r="K1817" s="1">
        <f>'[1]Electricity and CHPs_CAP'!G$69</f>
        <v>5.2241697831514563E-4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11.16378455324157</v>
      </c>
      <c r="G1818" s="3">
        <f t="shared" ref="G1818:K1818" si="1171">SUM(G1819,G1838)</f>
        <v>11.860287437455616</v>
      </c>
      <c r="H1818" s="3">
        <f t="shared" si="1171"/>
        <v>11.904968888417812</v>
      </c>
      <c r="I1818" s="3">
        <f t="shared" si="1171"/>
        <v>12.376631164973194</v>
      </c>
      <c r="J1818" s="3">
        <f t="shared" si="1171"/>
        <v>9.9062008850113514</v>
      </c>
      <c r="K1818" s="3">
        <f t="shared" si="1171"/>
        <v>9.4826638337044002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9.3027989685782639</v>
      </c>
      <c r="G1819" s="1">
        <f t="shared" ref="G1819:K1819" si="1172">SUM(G1820,G1823,G1825,G1828,G1830,G1832,G1834,G1836)</f>
        <v>9.8867259015846525</v>
      </c>
      <c r="H1819" s="1">
        <f t="shared" si="1172"/>
        <v>10.047086470444055</v>
      </c>
      <c r="I1819" s="1">
        <f t="shared" si="1172"/>
        <v>10.223217699316226</v>
      </c>
      <c r="J1819" s="1">
        <f t="shared" si="1172"/>
        <v>7.9452938487163598</v>
      </c>
      <c r="K1819" s="1">
        <f t="shared" si="1172"/>
        <v>7.5400027142434594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2.1116615221040931</v>
      </c>
      <c r="G1820" s="1">
        <f t="shared" ref="G1820:K1820" si="1173">SUM(G1821:G1822)</f>
        <v>2.4149093353992361</v>
      </c>
      <c r="H1820" s="1">
        <f t="shared" si="1173"/>
        <v>2.5754948124771353</v>
      </c>
      <c r="I1820" s="1">
        <f t="shared" si="1173"/>
        <v>2.7413882681639481</v>
      </c>
      <c r="J1820" s="1">
        <f t="shared" si="1173"/>
        <v>2.7082091800545474</v>
      </c>
      <c r="K1820" s="1">
        <f t="shared" si="1173"/>
        <v>5.4213675384281546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0.67257084247336785</v>
      </c>
      <c r="G1821" s="1" cm="1">
        <f t="array" ref="G1821">SUMPRODUCT(([1]OUT_FinalEnergyCons!$B$4:$B$10000="var_cap")*1,(ISNUMBER(SEARCH("RH*-SHELCBR",[1]OUT_FinalEnergyCons!$A$4:$A$10000)))*1,[1]OUT_FinalEnergyCons!E$4:E$10000)</f>
        <v>0.7019193352392803</v>
      </c>
      <c r="H1821" s="1" cm="1">
        <f t="array" ref="H1821">SUMPRODUCT(([1]OUT_FinalEnergyCons!$B$4:$B$10000="var_cap")*1,(ISNUMBER(SEARCH("RH*-SHELCBR",[1]OUT_FinalEnergyCons!$A$4:$A$10000)))*1,[1]OUT_FinalEnergyCons!F$4:F$10000)</f>
        <v>0.70191821912396857</v>
      </c>
      <c r="I1821" s="1" cm="1">
        <f t="array" ref="I1821">SUMPRODUCT(([1]OUT_FinalEnergyCons!$B$4:$B$10000="var_cap")*1,(ISNUMBER(SEARCH("RH*-SHELCBR",[1]OUT_FinalEnergyCons!$A$4:$A$10000)))*1,[1]OUT_FinalEnergyCons!G$4:G$10000)</f>
        <v>0.63037026222253856</v>
      </c>
      <c r="J1821" s="1" cm="1">
        <f t="array" ref="J1821">SUMPRODUCT(([1]OUT_FinalEnergyCons!$B$4:$B$10000="var_cap")*1,(ISNUMBER(SEARCH("RH*-SHELCBR",[1]OUT_FinalEnergyCons!$A$4:$A$10000)))*1,[1]OUT_FinalEnergyCons!H$4:H$10000)</f>
        <v>0.12629161402983086</v>
      </c>
      <c r="K1821" s="1" cm="1">
        <f t="array" ref="K1821">SUMPRODUCT(([1]OUT_FinalEnergyCons!$B$4:$B$10000="var_cap")*1,(ISNUMBER(SEARCH("RH*-SHELCBR",[1]OUT_FinalEnergyCons!$A$4:$A$10000)))*1,[1]OUT_FinalEnergyCons!I$4:I$10000)</f>
        <v>6.3371111008823852E-2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1.4390906796307252</v>
      </c>
      <c r="G1822" s="1" cm="1">
        <f t="array" ref="G1822">SUMPRODUCT(([1]OUT_FinalEnergyCons!$B$4:$B$10000="var_cap")*1,ISNUMBER(SEARCH("RH*-SHELCHP",[1]OUT_FinalEnergyCons!$A$4:$A$10000))*1,[1]OUT_FinalEnergyCons!E$4:E$10000)</f>
        <v>1.7129900001599556</v>
      </c>
      <c r="H1822" s="1" cm="1">
        <f t="array" ref="H1822">SUMPRODUCT(([1]OUT_FinalEnergyCons!$B$4:$B$10000="var_cap")*1,ISNUMBER(SEARCH("RH*-SHELCHP",[1]OUT_FinalEnergyCons!$A$4:$A$10000))*1,[1]OUT_FinalEnergyCons!F$4:F$10000)</f>
        <v>1.8735765933531667</v>
      </c>
      <c r="I1822" s="1" cm="1">
        <f t="array" ref="I1822">SUMPRODUCT(([1]OUT_FinalEnergyCons!$B$4:$B$10000="var_cap")*1,ISNUMBER(SEARCH("RH*-SHELCHP",[1]OUT_FinalEnergyCons!$A$4:$A$10000))*1,[1]OUT_FinalEnergyCons!G$4:G$10000)</f>
        <v>2.1110180059414096</v>
      </c>
      <c r="J1822" s="1" cm="1">
        <f t="array" ref="J1822">SUMPRODUCT(([1]OUT_FinalEnergyCons!$B$4:$B$10000="var_cap")*1,ISNUMBER(SEARCH("RH*-SHELCHP",[1]OUT_FinalEnergyCons!$A$4:$A$10000))*1,[1]OUT_FinalEnergyCons!H$4:H$10000)</f>
        <v>2.5819175660247167</v>
      </c>
      <c r="K1822" s="1" cm="1">
        <f t="array" ref="K1822">SUMPRODUCT(([1]OUT_FinalEnergyCons!$B$4:$B$10000="var_cap")*1,ISNUMBER(SEARCH("RH*-SHELCHP",[1]OUT_FinalEnergyCons!$A$4:$A$10000))*1,[1]OUT_FinalEnergyCons!I$4:I$10000)</f>
        <v>5.357996427419331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3.407395683453351</v>
      </c>
      <c r="H1823" s="1">
        <f t="shared" si="1178"/>
        <v>3.4073897243340934</v>
      </c>
      <c r="I1823" s="1">
        <f t="shared" si="1178"/>
        <v>3.4073860237334102</v>
      </c>
      <c r="J1823" s="1">
        <f t="shared" si="1178"/>
        <v>1.7042817840092912</v>
      </c>
      <c r="K1823" s="1">
        <f t="shared" si="1178"/>
        <v>1.1227305404098997E-4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3.407395683453351</v>
      </c>
      <c r="H1824" s="1" cm="1">
        <f t="array" ref="H1824">SUMPRODUCT(([1]OUT_FinalEnergyCons!$B$4:$B$10000="var_cap")*1, (ISNUMBER(SEARCH("RH*-SHLFOBR",[1]OUT_FinalEnergyCons!$A$4:$A$10000)))*1,[1]OUT_FinalEnergyCons!F$4:F$10000)</f>
        <v>3.4073897243340934</v>
      </c>
      <c r="I1824" s="1" cm="1">
        <f t="array" ref="I1824">SUMPRODUCT(([1]OUT_FinalEnergyCons!$B$4:$B$10000="var_cap")*1, (ISNUMBER(SEARCH("RH*-SHLFOBR",[1]OUT_FinalEnergyCons!$A$4:$A$10000)))*1,[1]OUT_FinalEnergyCons!G$4:G$10000)</f>
        <v>3.4073860237334102</v>
      </c>
      <c r="J1824" s="1" cm="1">
        <f t="array" ref="J1824">SUMPRODUCT(([1]OUT_FinalEnergyCons!$B$4:$B$10000="var_cap")*1, (ISNUMBER(SEARCH("RH*-SHLFOBR",[1]OUT_FinalEnergyCons!$A$4:$A$10000)))*1,[1]OUT_FinalEnergyCons!H$4:H$10000)</f>
        <v>1.7042817840092912</v>
      </c>
      <c r="K1824" s="1" cm="1">
        <f t="array" ref="K1824">SUMPRODUCT(([1]OUT_FinalEnergyCons!$B$4:$B$10000="var_cap")*1, (ISNUMBER(SEARCH("RH*-SHLFOBR",[1]OUT_FinalEnergyCons!$A$4:$A$10000)))*1,[1]OUT_FinalEnergyCons!I$4:I$10000)</f>
        <v>1.1227305404098997E-4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2.7687543337664771</v>
      </c>
      <c r="G1825" s="1">
        <f t="shared" ref="G1825:K1825" si="1181">SUM(G1826:G1827)</f>
        <v>2.9822834971604135</v>
      </c>
      <c r="H1825" s="1">
        <f t="shared" si="1181"/>
        <v>2.9826944430256539</v>
      </c>
      <c r="I1825" s="1">
        <f t="shared" si="1181"/>
        <v>2.9826957793409674</v>
      </c>
      <c r="J1825" s="1">
        <f t="shared" si="1181"/>
        <v>2.3965491973633619</v>
      </c>
      <c r="K1825" s="1">
        <f t="shared" si="1181"/>
        <v>1.2325377378198494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2.9822800622379351</v>
      </c>
      <c r="H1826" s="1" cm="1">
        <f t="array" ref="H1826">SUMPRODUCT(([1]OUT_FinalEnergyCons!$B$4:$B$10000="var_cap")*1, (ISNUMBER(SEARCH("RH*-SHNGABR",[1]OUT_FinalEnergyCons!$A$4:$A$10000)))*1,[1]OUT_FinalEnergyCons!F$4:F$10000)</f>
        <v>2.982276364487793</v>
      </c>
      <c r="I1826" s="1" cm="1">
        <f t="array" ref="I1826">SUMPRODUCT(([1]OUT_FinalEnergyCons!$B$4:$B$10000="var_cap")*1, (ISNUMBER(SEARCH("RH*-SHNGABR",[1]OUT_FinalEnergyCons!$A$4:$A$10000)))*1,[1]OUT_FinalEnergyCons!G$4:G$10000)</f>
        <v>2.9822735269813343</v>
      </c>
      <c r="J1826" s="1" cm="1">
        <f t="array" ref="J1826">SUMPRODUCT(([1]OUT_FinalEnergyCons!$B$4:$B$10000="var_cap")*1, (ISNUMBER(SEARCH("RH*-SHNGABR",[1]OUT_FinalEnergyCons!$A$4:$A$10000)))*1,[1]OUT_FinalEnergyCons!H$4:H$10000)</f>
        <v>2.3957876563517133</v>
      </c>
      <c r="K1826" s="1" cm="1">
        <f t="array" ref="K1826">SUMPRODUCT(([1]OUT_FinalEnergyCons!$B$4:$B$10000="var_cap")*1, (ISNUMBER(SEARCH("RH*-SHNGABR",[1]OUT_FinalEnergyCons!$A$4:$A$10000)))*1,[1]OUT_FinalEnergyCons!I$4:I$10000)</f>
        <v>1.2321567526401109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2.8252812725197601E-7</v>
      </c>
      <c r="G1827" s="1" cm="1">
        <f t="array" ref="G1827">SUMPRODUCT(([1]OUT_FinalEnergyCons!$B$4:$B$10000="var_cap")*1,ISNUMBER(SEARCH("RH*-SHngahp",[1]OUT_FinalEnergyCons!$A$4:$A$10000))*1,[1]OUT_FinalEnergyCons!E$4:E$10000)</f>
        <v>3.434922478354127E-6</v>
      </c>
      <c r="H1827" s="1" cm="1">
        <f t="array" ref="H1827">SUMPRODUCT(([1]OUT_FinalEnergyCons!$B$4:$B$10000="var_cap")*1,ISNUMBER(SEARCH("RH*-SHngahp",[1]OUT_FinalEnergyCons!$A$4:$A$10000))*1,[1]OUT_FinalEnergyCons!F$4:F$10000)</f>
        <v>4.1807853786082603E-4</v>
      </c>
      <c r="I1827" s="1" cm="1">
        <f t="array" ref="I1827">SUMPRODUCT(([1]OUT_FinalEnergyCons!$B$4:$B$10000="var_cap")*1,ISNUMBER(SEARCH("RH*-SHngahp",[1]OUT_FinalEnergyCons!$A$4:$A$10000))*1,[1]OUT_FinalEnergyCons!G$4:G$10000)</f>
        <v>4.2225235963318746E-4</v>
      </c>
      <c r="J1827" s="1" cm="1">
        <f t="array" ref="J1827">SUMPRODUCT(([1]OUT_FinalEnergyCons!$B$4:$B$10000="var_cap")*1,ISNUMBER(SEARCH("RH*-SHngahp",[1]OUT_FinalEnergyCons!$A$4:$A$10000))*1,[1]OUT_FinalEnergyCons!H$4:H$10000)</f>
        <v>7.6154101164845446E-4</v>
      </c>
      <c r="K1827" s="1" cm="1">
        <f t="array" ref="K1827">SUMPRODUCT(([1]OUT_FinalEnergyCons!$B$4:$B$10000="var_cap")*1,ISNUMBER(SEARCH("RH*-SHngahp",[1]OUT_FinalEnergyCons!$A$4:$A$10000))*1,[1]OUT_FinalEnergyCons!I$4:I$10000)</f>
        <v>3.8098517973854417E-4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6.5469357461355928E-3</v>
      </c>
      <c r="H1828" s="1">
        <f t="shared" si="1185"/>
        <v>1.0022756203928018E-4</v>
      </c>
      <c r="I1828" s="1">
        <f t="shared" si="1185"/>
        <v>5.3894404661659727E-5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6.5469357461355928E-3</v>
      </c>
      <c r="H1829" s="1" cm="1">
        <f t="array" ref="H1829">SUMPRODUCT(([1]OUT_FinalEnergyCons!$B$4:$B$10000="var_cap")*1, (ISNUMBER(SEARCH("RH*-SHCOABR",[1]OUT_FinalEnergyCons!$A$4:$A$10000)))*1,[1]OUT_FinalEnergyCons!F$4:F$10000)</f>
        <v>1.0022756203928018E-4</v>
      </c>
      <c r="I1829" s="1" cm="1">
        <f t="array" ref="I1829">SUMPRODUCT(([1]OUT_FinalEnergyCons!$B$4:$B$10000="var_cap")*1, (ISNUMBER(SEARCH("RH*-SHCOABR",[1]OUT_FinalEnergyCons!$A$4:$A$10000)))*1,[1]OUT_FinalEnergyCons!G$4:G$10000)</f>
        <v>5.3894404661659727E-5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0.68950019473841873</v>
      </c>
      <c r="G1830" s="1">
        <f t="shared" ref="G1830:K1830" si="1187">G1831</f>
        <v>0.69825481379049825</v>
      </c>
      <c r="H1830" s="1">
        <f t="shared" si="1187"/>
        <v>0.70388082329606094</v>
      </c>
      <c r="I1830" s="1">
        <f t="shared" si="1187"/>
        <v>0.70387553265858371</v>
      </c>
      <c r="J1830" s="1">
        <f t="shared" si="1187"/>
        <v>0.50343850760287656</v>
      </c>
      <c r="K1830" s="1">
        <f t="shared" si="1187"/>
        <v>0.24616971390385972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0.68950019473841873</v>
      </c>
      <c r="G1831" s="1" cm="1">
        <f t="array" ref="G1831">SUMPRODUCT(([1]OUT_FinalEnergyCons!$B$4:$B$10000="var_cap")*1, (ISNUMBER(SEARCH("RH*-SHWODBR",[1]OUT_FinalEnergyCons!$A$4:$A$10000)))*1,[1]OUT_FinalEnergyCons!E$4:E$10000)</f>
        <v>0.69825481379049825</v>
      </c>
      <c r="H1831" s="1" cm="1">
        <f t="array" ref="H1831">SUMPRODUCT(([1]OUT_FinalEnergyCons!$B$4:$B$10000="var_cap")*1, (ISNUMBER(SEARCH("RH*-SHWODBR",[1]OUT_FinalEnergyCons!$A$4:$A$10000)))*1,[1]OUT_FinalEnergyCons!F$4:F$10000)</f>
        <v>0.70388082329606094</v>
      </c>
      <c r="I1831" s="1" cm="1">
        <f t="array" ref="I1831">SUMPRODUCT(([1]OUT_FinalEnergyCons!$B$4:$B$10000="var_cap")*1, (ISNUMBER(SEARCH("RH*-SHWODBR",[1]OUT_FinalEnergyCons!$A$4:$A$10000)))*1,[1]OUT_FinalEnergyCons!G$4:G$10000)</f>
        <v>0.70387553265858371</v>
      </c>
      <c r="J1831" s="1" cm="1">
        <f t="array" ref="J1831">SUMPRODUCT(([1]OUT_FinalEnergyCons!$B$4:$B$10000="var_cap")*1, (ISNUMBER(SEARCH("RH*-SHWODBR",[1]OUT_FinalEnergyCons!$A$4:$A$10000)))*1,[1]OUT_FinalEnergyCons!H$4:H$10000)</f>
        <v>0.50343850760287656</v>
      </c>
      <c r="K1831" s="1" cm="1">
        <f t="array" ref="K1831">SUMPRODUCT(([1]OUT_FinalEnergyCons!$B$4:$B$10000="var_cap")*1, (ISNUMBER(SEARCH("RH*-SHWODBR",[1]OUT_FinalEnergyCons!$A$4:$A$10000)))*1,[1]OUT_FinalEnergyCons!I$4:I$10000)</f>
        <v>0.24616971390385972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0.20442393482427967</v>
      </c>
      <c r="G1832" s="1">
        <f t="shared" ref="G1832:K1832" si="1190">G1833</f>
        <v>0.2406360235912427</v>
      </c>
      <c r="H1832" s="1">
        <f t="shared" si="1190"/>
        <v>0.24072083856569979</v>
      </c>
      <c r="I1832" s="1">
        <f t="shared" si="1190"/>
        <v>0.25099686807088178</v>
      </c>
      <c r="J1832" s="1">
        <f t="shared" si="1190"/>
        <v>0.28321427375565822</v>
      </c>
      <c r="K1832" s="1">
        <f t="shared" si="1190"/>
        <v>0.29022063637146206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0.20442393482427967</v>
      </c>
      <c r="G1833" s="1" cm="1">
        <f t="array" ref="G1833">SUMPRODUCT(([1]OUT_FinalEnergyCons!$B$4:$B$10000="var_cap")*1, (ISNUMBER(SEARCH("RH*-SHPLTBR",[1]OUT_FinalEnergyCons!$A$4:$A$10000)))*1,[1]OUT_FinalEnergyCons!E$4:E$10000)</f>
        <v>0.2406360235912427</v>
      </c>
      <c r="H1833" s="1" cm="1">
        <f t="array" ref="H1833">SUMPRODUCT(([1]OUT_FinalEnergyCons!$B$4:$B$10000="var_cap")*1, (ISNUMBER(SEARCH("RH*-SHPLTBR",[1]OUT_FinalEnergyCons!$A$4:$A$10000)))*1,[1]OUT_FinalEnergyCons!F$4:F$10000)</f>
        <v>0.24072083856569979</v>
      </c>
      <c r="I1833" s="1" cm="1">
        <f t="array" ref="I1833">SUMPRODUCT(([1]OUT_FinalEnergyCons!$B$4:$B$10000="var_cap")*1, (ISNUMBER(SEARCH("RH*-SHPLTBR",[1]OUT_FinalEnergyCons!$A$4:$A$10000)))*1,[1]OUT_FinalEnergyCons!G$4:G$10000)</f>
        <v>0.25099686807088178</v>
      </c>
      <c r="J1833" s="1" cm="1">
        <f t="array" ref="J1833">SUMPRODUCT(([1]OUT_FinalEnergyCons!$B$4:$B$10000="var_cap")*1, (ISNUMBER(SEARCH("RH*-SHPLTBR",[1]OUT_FinalEnergyCons!$A$4:$A$10000)))*1,[1]OUT_FinalEnergyCons!H$4:H$10000)</f>
        <v>0.28321427375565822</v>
      </c>
      <c r="K1833" s="1" cm="1">
        <f t="array" ref="K1833">SUMPRODUCT(([1]OUT_FinalEnergyCons!$B$4:$B$10000="var_cap")*1, (ISNUMBER(SEARCH("RH*-SHPLTBR",[1]OUT_FinalEnergyCons!$A$4:$A$10000)))*1,[1]OUT_FinalEnergyCons!I$4:I$10000)</f>
        <v>0.29022063637146206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0.13680560118337204</v>
      </c>
      <c r="I1834" s="1">
        <f t="shared" si="1193"/>
        <v>0.13682133294377299</v>
      </c>
      <c r="J1834" s="1">
        <f t="shared" si="1193"/>
        <v>0.34960090593062554</v>
      </c>
      <c r="K1834" s="1">
        <f t="shared" si="1193"/>
        <v>0.34959481466609221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0.13680560118337204</v>
      </c>
      <c r="I1835" s="1" cm="1">
        <f t="array" ref="I1835">SUMPRODUCT(([1]OUT_FinalEnergyCons!$B$4:$B$10000="var_cap")*1, (ISNUMBER(SEARCH("RH*-SHSOLBR",[1]OUT_FinalEnergyCons!$A$4:$A$10000)))*1,[1]OUT_FinalEnergyCons!G$4:G$10000)</f>
        <v>0.13682133294377299</v>
      </c>
      <c r="J1835" s="1" cm="1">
        <f t="array" ref="J1835">SUMPRODUCT(([1]OUT_FinalEnergyCons!$B$4:$B$10000="var_cap")*1, (ISNUMBER(SEARCH("RH*-SHSOLBR",[1]OUT_FinalEnergyCons!$A$4:$A$10000)))*1,[1]OUT_FinalEnergyCons!H$4:H$10000)</f>
        <v>0.34960090593062554</v>
      </c>
      <c r="K1835" s="1" cm="1">
        <f t="array" ref="K1835">SUMPRODUCT(([1]OUT_FinalEnergyCons!$B$4:$B$10000="var_cap")*1, (ISNUMBER(SEARCH("RH*-SHSOLBR",[1]OUT_FinalEnergyCons!$A$4:$A$10000)))*1,[1]OUT_FinalEnergyCons!I$4:I$10000)</f>
        <v>0.34959481466609221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1.8609855846633063</v>
      </c>
      <c r="G1838" s="1">
        <f t="shared" ref="G1838" si="1199">SUM(G1839,G1842,G1844,G1847,G1849,G1851,G1853,G1855)</f>
        <v>1.9735615358709637</v>
      </c>
      <c r="H1838" s="1">
        <f t="shared" ref="H1838" si="1200">SUM(H1839,H1842,H1844,H1847,H1849,H1851,H1853,H1855)</f>
        <v>1.857882417973757</v>
      </c>
      <c r="I1838" s="1">
        <f t="shared" ref="I1838" si="1201">SUM(I1839,I1842,I1844,I1847,I1849,I1851,I1853,I1855)</f>
        <v>2.1534134656569668</v>
      </c>
      <c r="J1838" s="1">
        <f t="shared" ref="J1838" si="1202">SUM(J1839,J1842,J1844,J1847,J1849,J1851,J1853,J1855)</f>
        <v>1.9609070362949912</v>
      </c>
      <c r="K1838" s="1">
        <f t="shared" ref="K1838" si="1203">SUM(K1839,K1842,K1844,K1847,K1849,K1851,K1853,K1855)</f>
        <v>1.9426611194609409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0.65092747614116186</v>
      </c>
      <c r="G1839" s="1">
        <f t="shared" ref="G1839" si="1205">SUM(G1840:G1841)</f>
        <v>0.71791995320252522</v>
      </c>
      <c r="H1839" s="1">
        <f t="shared" ref="H1839" si="1206">SUM(H1840:H1841)</f>
        <v>1.0900577723587666</v>
      </c>
      <c r="I1839" s="1">
        <f t="shared" ref="I1839" si="1207">SUM(I1840:I1841)</f>
        <v>1.3859443276358985</v>
      </c>
      <c r="J1839" s="1">
        <f t="shared" ref="J1839" si="1208">SUM(J1840:J1841)</f>
        <v>1.2069108032126945</v>
      </c>
      <c r="K1839" s="1">
        <f t="shared" ref="K1839" si="1209">SUM(K1840:K1841)</f>
        <v>1.334892083317355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0.43757251269513681</v>
      </c>
      <c r="G1840" s="1" cm="1">
        <f t="array" ref="G1840">SUMPRODUCT(([1]OUT_FinalEnergyCons!$B$4:$B$10000="var_cap")*1,(ISNUMBER(SEARCH("RH*-WHELCBR",[1]OUT_FinalEnergyCons!$A$4:$A$10000)))*1,[1]OUT_FinalEnergyCons!E$4:E$10000)</f>
        <v>0.47179128328828723</v>
      </c>
      <c r="H1840" s="1" cm="1">
        <f t="array" ref="H1840">SUMPRODUCT(([1]OUT_FinalEnergyCons!$B$4:$B$10000="var_cap")*1,(ISNUMBER(SEARCH("RH*-WHELCBR",[1]OUT_FinalEnergyCons!$A$4:$A$10000)))*1,[1]OUT_FinalEnergyCons!F$4:F$10000)</f>
        <v>0.47179156480138862</v>
      </c>
      <c r="I1840" s="1" cm="1">
        <f t="array" ref="I1840">SUMPRODUCT(([1]OUT_FinalEnergyCons!$B$4:$B$10000="var_cap")*1,(ISNUMBER(SEARCH("RH*-WHELCBR",[1]OUT_FinalEnergyCons!$A$4:$A$10000)))*1,[1]OUT_FinalEnergyCons!G$4:G$10000)</f>
        <v>0.43245168910807846</v>
      </c>
      <c r="J1840" s="1" cm="1">
        <f t="array" ref="J1840">SUMPRODUCT(([1]OUT_FinalEnergyCons!$B$4:$B$10000="var_cap")*1,(ISNUMBER(SEARCH("RH*-WHELCBR",[1]OUT_FinalEnergyCons!$A$4:$A$10000)))*1,[1]OUT_FinalEnergyCons!H$4:H$10000)</f>
        <v>8.4462991099917797E-2</v>
      </c>
      <c r="K1840" s="1" cm="1">
        <f t="array" ref="K1840">SUMPRODUCT(([1]OUT_FinalEnergyCons!$B$4:$B$10000="var_cap")*1,(ISNUMBER(SEARCH("RH*-WHELCBR",[1]OUT_FinalEnergyCons!$A$4:$A$10000)))*1,[1]OUT_FinalEnergyCons!I$4:I$10000)</f>
        <v>4.0597260711801988E-2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0.213354963446025</v>
      </c>
      <c r="G1841" s="1" cm="1">
        <f t="array" ref="G1841">SUMPRODUCT(([1]OUT_FinalEnergyCons!$B$4:$B$10000="var_cap")*1,ISNUMBER(SEARCH("RH*-WHELCHP",[1]OUT_FinalEnergyCons!$A$4:$A$10000))*1,[1]OUT_FinalEnergyCons!E$4:E$10000)</f>
        <v>0.24612866991423801</v>
      </c>
      <c r="H1841" s="1" cm="1">
        <f t="array" ref="H1841">SUMPRODUCT(([1]OUT_FinalEnergyCons!$B$4:$B$10000="var_cap")*1,ISNUMBER(SEARCH("RH*-WHELCHP",[1]OUT_FinalEnergyCons!$A$4:$A$10000))*1,[1]OUT_FinalEnergyCons!F$4:F$10000)</f>
        <v>0.61826620755737793</v>
      </c>
      <c r="I1841" s="1" cm="1">
        <f t="array" ref="I1841">SUMPRODUCT(([1]OUT_FinalEnergyCons!$B$4:$B$10000="var_cap")*1,ISNUMBER(SEARCH("RH*-WHELCHP",[1]OUT_FinalEnergyCons!$A$4:$A$10000))*1,[1]OUT_FinalEnergyCons!G$4:G$10000)</f>
        <v>0.95349263852782007</v>
      </c>
      <c r="J1841" s="1" cm="1">
        <f t="array" ref="J1841">SUMPRODUCT(([1]OUT_FinalEnergyCons!$B$4:$B$10000="var_cap")*1,ISNUMBER(SEARCH("RH*-WHELCHP",[1]OUT_FinalEnergyCons!$A$4:$A$10000))*1,[1]OUT_FinalEnergyCons!H$4:H$10000)</f>
        <v>1.1224478121127768</v>
      </c>
      <c r="K1841" s="1" cm="1">
        <f t="array" ref="K1841">SUMPRODUCT(([1]OUT_FinalEnergyCons!$B$4:$B$10000="var_cap")*1,ISNUMBER(SEARCH("RH*-WHELCHP",[1]OUT_FinalEnergyCons!$A$4:$A$10000))*1,[1]OUT_FinalEnergyCons!I$4:I$10000)</f>
        <v>1.2942948226055531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0.47738235574879462</v>
      </c>
      <c r="H1842" s="1">
        <f t="shared" ref="H1842" si="1214">H1843</f>
        <v>4.2032242489808969E-4</v>
      </c>
      <c r="I1842" s="1">
        <f t="shared" ref="I1842" si="1215">I1843</f>
        <v>7.3207553339116327E-5</v>
      </c>
      <c r="J1842" s="1">
        <f t="shared" ref="J1842" si="1216">J1843</f>
        <v>3.6382469178467329E-5</v>
      </c>
      <c r="K1842" s="1">
        <f t="shared" ref="K1842" si="1217">K1843</f>
        <v>1.025054209271032E-5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0.47738235574879462</v>
      </c>
      <c r="H1843" s="1" cm="1">
        <f t="array" ref="H1843">SUMPRODUCT(([1]OUT_FinalEnergyCons!$B$4:$B$10000="var_cap")*1, (ISNUMBER(SEARCH("RH*-WHLFOBR",[1]OUT_FinalEnergyCons!$A$4:$A$10000)))*1,[1]OUT_FinalEnergyCons!F$4:F$10000)</f>
        <v>4.2032242489808969E-4</v>
      </c>
      <c r="I1843" s="1" cm="1">
        <f t="array" ref="I1843">SUMPRODUCT(([1]OUT_FinalEnergyCons!$B$4:$B$10000="var_cap")*1, (ISNUMBER(SEARCH("RH*-WHLFOBR",[1]OUT_FinalEnergyCons!$A$4:$A$10000)))*1,[1]OUT_FinalEnergyCons!G$4:G$10000)</f>
        <v>7.3207553339116327E-5</v>
      </c>
      <c r="J1843" s="1" cm="1">
        <f t="array" ref="J1843">SUMPRODUCT(([1]OUT_FinalEnergyCons!$B$4:$B$10000="var_cap")*1, (ISNUMBER(SEARCH("RH*-WHLFOBR",[1]OUT_FinalEnergyCons!$A$4:$A$10000)))*1,[1]OUT_FinalEnergyCons!H$4:H$10000)</f>
        <v>3.6382469178467329E-5</v>
      </c>
      <c r="K1843" s="1" cm="1">
        <f t="array" ref="K1843">SUMPRODUCT(([1]OUT_FinalEnergyCons!$B$4:$B$10000="var_cap")*1, (ISNUMBER(SEARCH("RH*-WHLFOBR",[1]OUT_FinalEnergyCons!$A$4:$A$10000)))*1,[1]OUT_FinalEnergyCons!I$4:I$10000)</f>
        <v>1.025054209271032E-5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0.43610203252227109</v>
      </c>
      <c r="H1844" s="1">
        <f t="shared" ref="H1844" si="1221">SUM(H1845:H1846)</f>
        <v>0.43618581329632861</v>
      </c>
      <c r="I1844" s="1">
        <f t="shared" ref="I1844" si="1222">SUM(I1845:I1846)</f>
        <v>0.43618498435872716</v>
      </c>
      <c r="J1844" s="1">
        <f t="shared" ref="J1844" si="1223">SUM(J1845:J1846)</f>
        <v>0.28055963816330026</v>
      </c>
      <c r="K1844" s="1">
        <f t="shared" ref="K1844" si="1224">SUM(K1845:K1846)</f>
        <v>0.14253880180932724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0.43610081113441013</v>
      </c>
      <c r="H1845" s="1" cm="1">
        <f t="array" ref="H1845">SUMPRODUCT(([1]OUT_FinalEnergyCons!$B$4:$B$10000="var_cap")*1, (ISNUMBER(SEARCH("RH*-WHNGABR",[1]OUT_FinalEnergyCons!$A$4:$A$10000)))*1,[1]OUT_FinalEnergyCons!F$4:F$10000)</f>
        <v>0.4361007327164903</v>
      </c>
      <c r="I1845" s="1" cm="1">
        <f t="array" ref="I1845">SUMPRODUCT(([1]OUT_FinalEnergyCons!$B$4:$B$10000="var_cap")*1, (ISNUMBER(SEARCH("RH*-WHNGABR",[1]OUT_FinalEnergyCons!$A$4:$A$10000)))*1,[1]OUT_FinalEnergyCons!G$4:G$10000)</f>
        <v>0.43609906201962245</v>
      </c>
      <c r="J1845" s="1" cm="1">
        <f t="array" ref="J1845">SUMPRODUCT(([1]OUT_FinalEnergyCons!$B$4:$B$10000="var_cap")*1, (ISNUMBER(SEARCH("RH*-WHNGABR",[1]OUT_FinalEnergyCons!$A$4:$A$10000)))*1,[1]OUT_FinalEnergyCons!H$4:H$10000)</f>
        <v>0.28037658476460769</v>
      </c>
      <c r="K1845" s="1" cm="1">
        <f t="array" ref="K1845">SUMPRODUCT(([1]OUT_FinalEnergyCons!$B$4:$B$10000="var_cap")*1, (ISNUMBER(SEARCH("RH*-WHNGABR",[1]OUT_FinalEnergyCons!$A$4:$A$10000)))*1,[1]OUT_FinalEnergyCons!I$4:I$10000)</f>
        <v>0.14245940213867789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1.2213878609769683E-6</v>
      </c>
      <c r="H1846" s="1" cm="1">
        <f t="array" ref="H1846">SUMPRODUCT(([1]OUT_FinalEnergyCons!$B$4:$B$10000="var_cap")*1,ISNUMBER(SEARCH("RH*-WHngahp",[1]OUT_FinalEnergyCons!$A$4:$A$10000))*1,[1]OUT_FinalEnergyCons!F$4:F$10000)</f>
        <v>8.5080579838322625E-5</v>
      </c>
      <c r="I1846" s="1" cm="1">
        <f t="array" ref="I1846">SUMPRODUCT(([1]OUT_FinalEnergyCons!$B$4:$B$10000="var_cap")*1,ISNUMBER(SEARCH("RH*-WHngahp",[1]OUT_FinalEnergyCons!$A$4:$A$10000))*1,[1]OUT_FinalEnergyCons!G$4:G$10000)</f>
        <v>8.5922339104691018E-5</v>
      </c>
      <c r="J1846" s="1" cm="1">
        <f t="array" ref="J1846">SUMPRODUCT(([1]OUT_FinalEnergyCons!$B$4:$B$10000="var_cap")*1,ISNUMBER(SEARCH("RH*-WHngahp",[1]OUT_FinalEnergyCons!$A$4:$A$10000))*1,[1]OUT_FinalEnergyCons!H$4:H$10000)</f>
        <v>1.8305339869257998E-4</v>
      </c>
      <c r="K1846" s="1" cm="1">
        <f t="array" ref="K1846">SUMPRODUCT(([1]OUT_FinalEnergyCons!$B$4:$B$10000="var_cap")*1,ISNUMBER(SEARCH("RH*-WHngahp",[1]OUT_FinalEnergyCons!$A$4:$A$10000))*1,[1]OUT_FinalEnergyCons!I$4:I$10000)</f>
        <v>7.9399670649361745E-5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4.0435711255008569E-2</v>
      </c>
      <c r="H1849" s="1">
        <f t="shared" ref="H1849" si="1236">H1850</f>
        <v>2.9497819608079193E-2</v>
      </c>
      <c r="I1849" s="1">
        <f t="shared" ref="I1849" si="1237">I1850</f>
        <v>2.949051712099441E-2</v>
      </c>
      <c r="J1849" s="1">
        <f t="shared" ref="J1849" si="1238">J1850</f>
        <v>1.8139815781261861E-2</v>
      </c>
      <c r="K1849" s="1">
        <f t="shared" ref="K1849" si="1239">K1850</f>
        <v>9.6766316506948381E-3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4.0435711255008569E-2</v>
      </c>
      <c r="H1850" s="1" cm="1">
        <f t="array" ref="H1850">SUMPRODUCT(([1]OUT_FinalEnergyCons!$B$4:$B$10000="var_cap")*1, (ISNUMBER(SEARCH("RH*-WHWODBR",[1]OUT_FinalEnergyCons!$A$4:$A$10000)))*1,[1]OUT_FinalEnergyCons!F$4:F$10000)</f>
        <v>2.9497819608079193E-2</v>
      </c>
      <c r="I1850" s="1" cm="1">
        <f t="array" ref="I1850">SUMPRODUCT(([1]OUT_FinalEnergyCons!$B$4:$B$10000="var_cap")*1, (ISNUMBER(SEARCH("RH*-WHWODBR",[1]OUT_FinalEnergyCons!$A$4:$A$10000)))*1,[1]OUT_FinalEnergyCons!G$4:G$10000)</f>
        <v>2.949051712099441E-2</v>
      </c>
      <c r="J1850" s="1" cm="1">
        <f t="array" ref="J1850">SUMPRODUCT(([1]OUT_FinalEnergyCons!$B$4:$B$10000="var_cap")*1, (ISNUMBER(SEARCH("RH*-WHWODBR",[1]OUT_FinalEnergyCons!$A$4:$A$10000)))*1,[1]OUT_FinalEnergyCons!H$4:H$10000)</f>
        <v>1.8139815781261861E-2</v>
      </c>
      <c r="K1850" s="1" cm="1">
        <f t="array" ref="K1850">SUMPRODUCT(([1]OUT_FinalEnergyCons!$B$4:$B$10000="var_cap")*1, (ISNUMBER(SEARCH("RH*-WHWODBR",[1]OUT_FinalEnergyCons!$A$4:$A$10000)))*1,[1]OUT_FinalEnergyCons!I$4:I$10000)</f>
        <v>9.6766316506948381E-3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1.3192595843742187E-2</v>
      </c>
      <c r="H1851" s="1">
        <f t="shared" ref="H1851" si="1243">H1852</f>
        <v>1.3191216726499149E-2</v>
      </c>
      <c r="I1851" s="1">
        <f t="shared" ref="I1851" si="1244">I1852</f>
        <v>1.3190511690342731E-2</v>
      </c>
      <c r="J1851" s="1">
        <f t="shared" ref="J1851" si="1245">J1852</f>
        <v>1.0313666438131043E-2</v>
      </c>
      <c r="K1851" s="1">
        <f t="shared" ref="K1851" si="1246">K1852</f>
        <v>1.0604488477992164E-2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1.3192595843742187E-2</v>
      </c>
      <c r="H1852" s="1" cm="1">
        <f t="array" ref="H1852">SUMPRODUCT(([1]OUT_FinalEnergyCons!$B$4:$B$10000="var_cap")*1, (ISNUMBER(SEARCH("RH*-WHPLTBR",[1]OUT_FinalEnergyCons!$A$4:$A$10000)))*1,[1]OUT_FinalEnergyCons!F$4:F$10000)</f>
        <v>1.3191216726499149E-2</v>
      </c>
      <c r="I1852" s="1" cm="1">
        <f t="array" ref="I1852">SUMPRODUCT(([1]OUT_FinalEnergyCons!$B$4:$B$10000="var_cap")*1, (ISNUMBER(SEARCH("RH*-WHPLTBR",[1]OUT_FinalEnergyCons!$A$4:$A$10000)))*1,[1]OUT_FinalEnergyCons!G$4:G$10000)</f>
        <v>1.3190511690342731E-2</v>
      </c>
      <c r="J1852" s="1" cm="1">
        <f t="array" ref="J1852">SUMPRODUCT(([1]OUT_FinalEnergyCons!$B$4:$B$10000="var_cap")*1, (ISNUMBER(SEARCH("RH*-WHPLTBR",[1]OUT_FinalEnergyCons!$A$4:$A$10000)))*1,[1]OUT_FinalEnergyCons!H$4:H$10000)</f>
        <v>1.0313666438131043E-2</v>
      </c>
      <c r="K1852" s="1" cm="1">
        <f t="array" ref="K1852">SUMPRODUCT(([1]OUT_FinalEnergyCons!$B$4:$B$10000="var_cap")*1, (ISNUMBER(SEARCH("RH*-WHPLTBR",[1]OUT_FinalEnergyCons!$A$4:$A$10000)))*1,[1]OUT_FinalEnergyCons!I$4:I$10000)</f>
        <v>1.0604488477992164E-2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0.28852947355918557</v>
      </c>
      <c r="I1853" s="1">
        <f t="shared" ref="I1853" si="1251">I1854</f>
        <v>0.28852991729766475</v>
      </c>
      <c r="J1853" s="1">
        <f t="shared" ref="J1853" si="1252">J1854</f>
        <v>0.44494673023042502</v>
      </c>
      <c r="K1853" s="1">
        <f t="shared" ref="K1853" si="1253">K1854</f>
        <v>0.44493886366347901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0.28852947355918557</v>
      </c>
      <c r="I1854" s="1" cm="1">
        <f t="array" ref="I1854">SUMPRODUCT(([1]OUT_FinalEnergyCons!$B$4:$B$10000="var_cap")*1, (ISNUMBER(SEARCH("RH*-WHSOLBR",[1]OUT_FinalEnergyCons!$A$4:$A$10000)))*1,[1]OUT_FinalEnergyCons!G$4:G$10000)</f>
        <v>0.28852991729766475</v>
      </c>
      <c r="J1854" s="1" cm="1">
        <f t="array" ref="J1854">SUMPRODUCT(([1]OUT_FinalEnergyCons!$B$4:$B$10000="var_cap")*1, (ISNUMBER(SEARCH("RH*-WHSOLBR",[1]OUT_FinalEnergyCons!$A$4:$A$10000)))*1,[1]OUT_FinalEnergyCons!H$4:H$10000)</f>
        <v>0.44494673023042502</v>
      </c>
      <c r="K1854" s="1" cm="1">
        <f t="array" ref="K1854">SUMPRODUCT(([1]OUT_FinalEnergyCons!$B$4:$B$10000="var_cap")*1, (ISNUMBER(SEARCH("RH*-WHSOLBR",[1]OUT_FinalEnergyCons!$A$4:$A$10000)))*1,[1]OUT_FinalEnergyCons!I$4:I$10000)</f>
        <v>0.44493886366347901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3.6002016545887994</v>
      </c>
      <c r="G1857" s="17">
        <f t="shared" ref="G1857:K1857" si="1262">SUM(G1858,G1861,G1864,G1868,G1870,G1872,G1874,G1876,G1878)</f>
        <v>3.6245056350235036</v>
      </c>
      <c r="H1857" s="17">
        <f t="shared" si="1262"/>
        <v>3.5013565591944436</v>
      </c>
      <c r="I1857" s="17">
        <f t="shared" si="1262"/>
        <v>3.3801332143520635</v>
      </c>
      <c r="J1857" s="17">
        <f t="shared" si="1262"/>
        <v>3.3000325352617614</v>
      </c>
      <c r="K1857" s="17">
        <f t="shared" si="1262"/>
        <v>3.5573703091331934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0.81315940797553277</v>
      </c>
      <c r="H1858" s="18">
        <f t="shared" si="1263"/>
        <v>0.86741266337338141</v>
      </c>
      <c r="I1858" s="18">
        <f t="shared" si="1263"/>
        <v>0.967693047654683</v>
      </c>
      <c r="J1858" s="18">
        <f t="shared" si="1263"/>
        <v>1.1072997310542367</v>
      </c>
      <c r="K1858" s="18">
        <f t="shared" si="1263"/>
        <v>1.4633124081757158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0.73691159269738882</v>
      </c>
      <c r="H1859" s="1" cm="1">
        <f t="array" ref="H1859">SUMPRODUCT(([1]OUT_FinalEnergyCons!$B$4:$B$10000="Var_cap")*1,  (ISNUMBER(SEARCH("ITOT-SWHELCBR",[1]OUT_FinalEnergyCons!$A$4:$A$10000)))*1,[1]OUT_FinalEnergyCons!F$4:F$10000)</f>
        <v>0.73696809230907434</v>
      </c>
      <c r="I1859" s="1" cm="1">
        <f t="array" ref="I1859">SUMPRODUCT(([1]OUT_FinalEnergyCons!$B$4:$B$10000="Var_cap")*1,  (ISNUMBER(SEARCH("ITOT-SWHELCBR",[1]OUT_FinalEnergyCons!$A$4:$A$10000)))*1,[1]OUT_FinalEnergyCons!G$4:G$10000)</f>
        <v>0.75767102340246695</v>
      </c>
      <c r="J1859" s="1" cm="1">
        <f t="array" ref="J1859">SUMPRODUCT(([1]OUT_FinalEnergyCons!$B$4:$B$10000="Var_cap")*1,  (ISNUMBER(SEARCH("ITOT-SWHELCBR",[1]OUT_FinalEnergyCons!$A$4:$A$10000)))*1,[1]OUT_FinalEnergyCons!H$4:H$10000)</f>
        <v>0.89610516673377161</v>
      </c>
      <c r="K1859" s="1" cm="1">
        <f t="array" ref="K1859">SUMPRODUCT(([1]OUT_FinalEnergyCons!$B$4:$B$10000="Var_cap")*1,  (ISNUMBER(SEARCH("ITOT-SWHELCBR",[1]OUT_FinalEnergyCons!$A$4:$A$10000)))*1,[1]OUT_FinalEnergyCons!I$4:I$10000)</f>
        <v>1.1225866253428771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7.6247815278143935E-2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0.13044457106430707</v>
      </c>
      <c r="I1860" s="1" cm="1">
        <f t="array" ref="I1860">SUMPRODUCT(([1]OUT_FinalEnergyCons!$B$4:$B$10000="Var_cap")*1,  (ISNUMBER(SEARCH("ITOT-SWHELCHP",[1]OUT_FinalEnergyCons!$A$4:$A$10000)))*1,[1]OUT_FinalEnergyCons!G$4:G$10000)</f>
        <v>0.21002202425221606</v>
      </c>
      <c r="J1860" s="1" cm="1">
        <f t="array" ref="J1860">SUMPRODUCT(([1]OUT_FinalEnergyCons!$B$4:$B$10000="Var_cap")*1,  (ISNUMBER(SEARCH("ITOT-SWHELCHP",[1]OUT_FinalEnergyCons!$A$4:$A$10000)))*1,[1]OUT_FinalEnergyCons!H$4:H$10000)</f>
        <v>0.21119456432046513</v>
      </c>
      <c r="K1860" s="1" cm="1">
        <f t="array" ref="K1860">SUMPRODUCT(([1]OUT_FinalEnergyCons!$B$4:$B$10000="Var_cap")*1,  (ISNUMBER(SEARCH("ITOT-SWHELCHP",[1]OUT_FinalEnergyCons!$A$4:$A$10000)))*1,[1]OUT_FinalEnergyCons!I$4:I$10000)</f>
        <v>0.34072578283283866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0.47712234863942987</v>
      </c>
      <c r="G1861" s="18">
        <f t="shared" ref="G1861:K1861" si="1265">SUM(G1862:G1863)</f>
        <v>0.37640648852894532</v>
      </c>
      <c r="H1861" s="18">
        <f t="shared" si="1265"/>
        <v>0.37644696752544926</v>
      </c>
      <c r="I1861" s="18">
        <f t="shared" si="1265"/>
        <v>0.37634485328380518</v>
      </c>
      <c r="J1861" s="18">
        <f t="shared" si="1265"/>
        <v>0.1655500373552628</v>
      </c>
      <c r="K1861" s="18">
        <f t="shared" si="1265"/>
        <v>1.7305666344638575E-2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0.37639077286547523</v>
      </c>
      <c r="H1862" s="1" cm="1">
        <f t="array" ref="H1862">SUMPRODUCT(([1]OUT_FinalEnergyCons!$B$4:$B$10000="Var_cap")*1,  (ISNUMBER(SEARCH("ITOT-SWHLFOBR",[1]OUT_FinalEnergyCons!$A$4:$A$10000)))*1,[1]OUT_FinalEnergyCons!F$4:F$10000)</f>
        <v>0.37640163242588809</v>
      </c>
      <c r="I1862" s="1" cm="1">
        <f t="array" ref="I1862">SUMPRODUCT(([1]OUT_FinalEnergyCons!$B$4:$B$10000="Var_cap")*1,  (ISNUMBER(SEARCH("ITOT-SWHLFOBR",[1]OUT_FinalEnergyCons!$A$4:$A$10000)))*1,[1]OUT_FinalEnergyCons!G$4:G$10000)</f>
        <v>0.37632238962552578</v>
      </c>
      <c r="J1862" s="1" cm="1">
        <f t="array" ref="J1862">SUMPRODUCT(([1]OUT_FinalEnergyCons!$B$4:$B$10000="Var_cap")*1,  (ISNUMBER(SEARCH("ITOT-SWHLFOBR",[1]OUT_FinalEnergyCons!$A$4:$A$10000)))*1,[1]OUT_FinalEnergyCons!H$4:H$10000)</f>
        <v>0.16551029625387914</v>
      </c>
      <c r="K1862" s="1" cm="1">
        <f t="array" ref="K1862">SUMPRODUCT(([1]OUT_FinalEnergyCons!$B$4:$B$10000="Var_cap")*1,  (ISNUMBER(SEARCH("ITOT-SWHLFOBR",[1]OUT_FinalEnergyCons!$A$4:$A$10000)))*1,[1]OUT_FinalEnergyCons!I$4:I$10000)</f>
        <v>1.7305663667331696E-2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0.10078690900859788</v>
      </c>
      <c r="G1863" s="1" cm="1">
        <f t="array" ref="G1863">SUMPRODUCT(([1]OUT_FinalEnergyCons!$B$4:$B$10000="Var_cap")*1,  (ISNUMBER(SEARCH("ITOT-SWHHFOBR",[1]OUT_FinalEnergyCons!$A$4:$A$10000)))*1,[1]OUT_FinalEnergyCons!E$4:E$10000)</f>
        <v>1.5715663470111663E-5</v>
      </c>
      <c r="H1863" s="1" cm="1">
        <f t="array" ref="H1863">SUMPRODUCT(([1]OUT_FinalEnergyCons!$B$4:$B$10000="Var_cap")*1,  (ISNUMBER(SEARCH("ITOT-SWHHFOBR",[1]OUT_FinalEnergyCons!$A$4:$A$10000)))*1,[1]OUT_FinalEnergyCons!F$4:F$10000)</f>
        <v>4.5335099561158443E-5</v>
      </c>
      <c r="I1863" s="1" cm="1">
        <f t="array" ref="I1863">SUMPRODUCT(([1]OUT_FinalEnergyCons!$B$4:$B$10000="Var_cap")*1,  (ISNUMBER(SEARCH("ITOT-SWHHFOBR",[1]OUT_FinalEnergyCons!$A$4:$A$10000)))*1,[1]OUT_FinalEnergyCons!G$4:G$10000)</f>
        <v>2.2463658279403553E-5</v>
      </c>
      <c r="J1863" s="1" cm="1">
        <f t="array" ref="J1863">SUMPRODUCT(([1]OUT_FinalEnergyCons!$B$4:$B$10000="Var_cap")*1,  (ISNUMBER(SEARCH("ITOT-SWHHFOBR",[1]OUT_FinalEnergyCons!$A$4:$A$10000)))*1,[1]OUT_FinalEnergyCons!H$4:H$10000)</f>
        <v>3.9741101383665228E-5</v>
      </c>
      <c r="K1863" s="1" cm="1">
        <f t="array" ref="K1863">SUMPRODUCT(([1]OUT_FinalEnergyCons!$B$4:$B$10000="Var_cap")*1,  (ISNUMBER(SEARCH("ITOT-SWHHFOBR",[1]OUT_FinalEnergyCons!$A$4:$A$10000)))*1,[1]OUT_FinalEnergyCons!I$4:I$10000)</f>
        <v>2.6773068789995899E-9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1.5567979368742553</v>
      </c>
      <c r="H1864" s="18">
        <f t="shared" si="1268"/>
        <v>1.5569630661410079</v>
      </c>
      <c r="I1864" s="18">
        <f t="shared" si="1268"/>
        <v>1.3264662785725949</v>
      </c>
      <c r="J1864" s="18">
        <f t="shared" si="1268"/>
        <v>0.76752233564525241</v>
      </c>
      <c r="K1864" s="18">
        <f t="shared" si="1268"/>
        <v>0.32814053095347567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1.556602208407839</v>
      </c>
      <c r="H1865" s="1" cm="1">
        <f t="array" ref="H1865">SUMPRODUCT(([1]OUT_FinalEnergyCons!$B$4:$B$10000="Var_cap")*1,  (ISNUMBER(SEARCH("ITOT-SWHNGA*BR",[1]OUT_FinalEnergyCons!$A$4:$A$10000)))*1,[1]OUT_FinalEnergyCons!F$4:F$10000)</f>
        <v>1.5566163758646185</v>
      </c>
      <c r="I1865" s="1" cm="1">
        <f t="array" ref="I1865">SUMPRODUCT(([1]OUT_FinalEnergyCons!$B$4:$B$10000="Var_cap")*1,  (ISNUMBER(SEARCH("ITOT-SWHNGA*BR",[1]OUT_FinalEnergyCons!$A$4:$A$10000)))*1,[1]OUT_FinalEnergyCons!G$4:G$10000)</f>
        <v>1.3261177893247273</v>
      </c>
      <c r="J1865" s="1" cm="1">
        <f t="array" ref="J1865">SUMPRODUCT(([1]OUT_FinalEnergyCons!$B$4:$B$10000="Var_cap")*1,  (ISNUMBER(SEARCH("ITOT-SWHNGA*BR",[1]OUT_FinalEnergyCons!$A$4:$A$10000)))*1,[1]OUT_FinalEnergyCons!H$4:H$10000)</f>
        <v>0.76706628149655076</v>
      </c>
      <c r="K1865" s="1" cm="1">
        <f t="array" ref="K1865">SUMPRODUCT(([1]OUT_FinalEnergyCons!$B$4:$B$10000="Var_cap")*1,  (ISNUMBER(SEARCH("ITOT-SWHNGA*BR",[1]OUT_FinalEnergyCons!$A$4:$A$10000)))*1,[1]OUT_FinalEnergyCons!I$4:I$10000)</f>
        <v>0.32782972806776922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1.9572846641632301E-4</v>
      </c>
      <c r="H1866" s="1" cm="1">
        <f t="array" ref="H1866">SUMPRODUCT(([1]OUT_FinalEnergyCons!$B$4:$B$10000="Var_cap")*1,  (ISNUMBER(SEARCH("ITOT-SWHNGAHP",[1]OUT_FinalEnergyCons!$A$4:$A$10000)))*1,[1]OUT_FinalEnergyCons!F$4:F$10000)</f>
        <v>3.466902763893176E-4</v>
      </c>
      <c r="I1866" s="1" cm="1">
        <f t="array" ref="I1866">SUMPRODUCT(([1]OUT_FinalEnergyCons!$B$4:$B$10000="Var_cap")*1,  (ISNUMBER(SEARCH("ITOT-SWHNGAHP",[1]OUT_FinalEnergyCons!$A$4:$A$10000)))*1,[1]OUT_FinalEnergyCons!G$4:G$10000)</f>
        <v>3.484892478674959E-4</v>
      </c>
      <c r="J1866" s="1" cm="1">
        <f t="array" ref="J1866">SUMPRODUCT(([1]OUT_FinalEnergyCons!$B$4:$B$10000="Var_cap")*1,  (ISNUMBER(SEARCH("ITOT-SWHNGAHP",[1]OUT_FinalEnergyCons!$A$4:$A$10000)))*1,[1]OUT_FinalEnergyCons!H$4:H$10000)</f>
        <v>4.5605414870161499E-4</v>
      </c>
      <c r="K1866" s="1" cm="1">
        <f t="array" ref="K1866">SUMPRODUCT(([1]OUT_FinalEnergyCons!$B$4:$B$10000="Var_cap")*1,  (ISNUMBER(SEARCH("ITOT-SWHNGAHP",[1]OUT_FinalEnergyCons!$A$4:$A$10000)))*1,[1]OUT_FinalEnergyCons!I$4:I$10000)</f>
        <v>3.1080288570643706E-4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2.7056414063489635E-2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0.1713241257153755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0.30801809676507874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0.46075614068121312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0.38043695185474008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0.17497817226332668</v>
      </c>
      <c r="H1868" s="1">
        <f t="shared" si="1269"/>
        <v>3.5029937965719293E-4</v>
      </c>
      <c r="I1868" s="1">
        <f t="shared" si="1269"/>
        <v>1.8597274894893712E-5</v>
      </c>
      <c r="J1868" s="1">
        <f t="shared" si="1269"/>
        <v>2.8956726166446461E-5</v>
      </c>
      <c r="K1868" s="1">
        <f t="shared" si="1269"/>
        <v>8.4625436533793011E-6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0.17497817226332668</v>
      </c>
      <c r="H1869" s="1" cm="1">
        <f t="array" ref="H1869">SUMPRODUCT(([1]OUT_FinalEnergyCons!$B$4:$B$10000="Var_cap")*1,  (ISNUMBER(SEARCH("ITOT-SWHCOA*BR",[1]OUT_FinalEnergyCons!$A$4:$A$10000)))*1,[1]OUT_FinalEnergyCons!F$4:F$10000)</f>
        <v>3.5029937965719293E-4</v>
      </c>
      <c r="I1869" s="1" cm="1">
        <f t="array" ref="I1869">SUMPRODUCT(([1]OUT_FinalEnergyCons!$B$4:$B$10000="Var_cap")*1,  (ISNUMBER(SEARCH("ITOT-SWHCOA*BR",[1]OUT_FinalEnergyCons!$A$4:$A$10000)))*1,[1]OUT_FinalEnergyCons!G$4:G$10000)</f>
        <v>1.8597274894893712E-5</v>
      </c>
      <c r="J1869" s="1" cm="1">
        <f t="array" ref="J1869">SUMPRODUCT(([1]OUT_FinalEnergyCons!$B$4:$B$10000="Var_cap")*1,  (ISNUMBER(SEARCH("ITOT-SWHCOA*BR",[1]OUT_FinalEnergyCons!$A$4:$A$10000)))*1,[1]OUT_FinalEnergyCons!H$4:H$10000)</f>
        <v>2.8956726166446461E-5</v>
      </c>
      <c r="K1869" s="1" cm="1">
        <f t="array" ref="K1869">SUMPRODUCT(([1]OUT_FinalEnergyCons!$B$4:$B$10000="Var_cap")*1,  (ISNUMBER(SEARCH("ITOT-SWHCOA*BR",[1]OUT_FinalEnergyCons!$A$4:$A$10000)))*1,[1]OUT_FinalEnergyCons!I$4:I$10000)</f>
        <v>8.4625436533793011E-6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0.34119553927463425</v>
      </c>
      <c r="H1870" s="1">
        <f t="shared" si="1270"/>
        <v>0.34121144848094059</v>
      </c>
      <c r="I1870" s="1">
        <f t="shared" si="1270"/>
        <v>0.41258126547073948</v>
      </c>
      <c r="J1870" s="1">
        <f t="shared" si="1270"/>
        <v>0.42308499683107037</v>
      </c>
      <c r="K1870" s="1">
        <f t="shared" si="1270"/>
        <v>0.3920526019110942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0.34119553927463425</v>
      </c>
      <c r="H1871" s="1" cm="1">
        <f t="array" ref="H1871">SUMPRODUCT(([1]OUT_FinalEnergyCons!$B$4:$B$10000="Var_cap")*1,  (ISNUMBER(SEARCH("ITOT-SWHWOD*BR",[1]OUT_FinalEnergyCons!$A$4:$A$10000)))*1,[1]OUT_FinalEnergyCons!F$4:F$10000)</f>
        <v>0.34121144848094059</v>
      </c>
      <c r="I1871" s="1" cm="1">
        <f t="array" ref="I1871">SUMPRODUCT(([1]OUT_FinalEnergyCons!$B$4:$B$10000="Var_cap")*1,  (ISNUMBER(SEARCH("ITOT-SWHWOD*BR",[1]OUT_FinalEnergyCons!$A$4:$A$10000)))*1,[1]OUT_FinalEnergyCons!G$4:G$10000)</f>
        <v>0.41258126547073948</v>
      </c>
      <c r="J1871" s="1" cm="1">
        <f t="array" ref="J1871">SUMPRODUCT(([1]OUT_FinalEnergyCons!$B$4:$B$10000="Var_cap")*1,  (ISNUMBER(SEARCH("ITOT-SWHWOD*BR",[1]OUT_FinalEnergyCons!$A$4:$A$10000)))*1,[1]OUT_FinalEnergyCons!H$4:H$10000)</f>
        <v>0.42308499683107037</v>
      </c>
      <c r="K1871" s="1" cm="1">
        <f t="array" ref="K1871">SUMPRODUCT(([1]OUT_FinalEnergyCons!$B$4:$B$10000="Var_cap")*1,  (ISNUMBER(SEARCH("ITOT-SWHWOD*BR",[1]OUT_FinalEnergyCons!$A$4:$A$10000)))*1,[1]OUT_FinalEnergyCons!I$4:I$10000)</f>
        <v>0.3920526019110942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3.6335405831146091E-2</v>
      </c>
      <c r="H1872" s="1">
        <f t="shared" si="1271"/>
        <v>3.6347567724375245E-2</v>
      </c>
      <c r="I1872" s="1">
        <f t="shared" si="1271"/>
        <v>4.0864630787519604E-2</v>
      </c>
      <c r="J1872" s="1">
        <f t="shared" si="1271"/>
        <v>4.136782983425126E-2</v>
      </c>
      <c r="K1872" s="1">
        <f t="shared" si="1271"/>
        <v>4.6420215659464435E-2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3.6335405831146091E-2</v>
      </c>
      <c r="H1873" s="1" cm="1">
        <f t="array" ref="H1873">SUMPRODUCT(([1]OUT_FinalEnergyCons!$B$4:$B$10000="Var_cap")*1,  (ISNUMBER(SEARCH("ITOT-SWHPLT*BR",[1]OUT_FinalEnergyCons!$A$4:$A$10000)))*1,[1]OUT_FinalEnergyCons!F$4:F$10000)</f>
        <v>3.6347567724375245E-2</v>
      </c>
      <c r="I1873" s="1" cm="1">
        <f t="array" ref="I1873">SUMPRODUCT(([1]OUT_FinalEnergyCons!$B$4:$B$10000="Var_cap")*1,  (ISNUMBER(SEARCH("ITOT-SWHPLT*BR",[1]OUT_FinalEnergyCons!$A$4:$A$10000)))*1,[1]OUT_FinalEnergyCons!G$4:G$10000)</f>
        <v>4.0864630787519604E-2</v>
      </c>
      <c r="J1873" s="1" cm="1">
        <f t="array" ref="J1873">SUMPRODUCT(([1]OUT_FinalEnergyCons!$B$4:$B$10000="Var_cap")*1,  (ISNUMBER(SEARCH("ITOT-SWHPLT*BR",[1]OUT_FinalEnergyCons!$A$4:$A$10000)))*1,[1]OUT_FinalEnergyCons!H$4:H$10000)</f>
        <v>4.136782983425126E-2</v>
      </c>
      <c r="K1873" s="1" cm="1">
        <f t="array" ref="K1873">SUMPRODUCT(([1]OUT_FinalEnergyCons!$B$4:$B$10000="Var_cap")*1,  (ISNUMBER(SEARCH("ITOT-SWHPLT*BR",[1]OUT_FinalEnergyCons!$A$4:$A$10000)))*1,[1]OUT_FinalEnergyCons!I$4:I$10000)</f>
        <v>4.6420215659464435E-2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0.31321730049882524</v>
      </c>
      <c r="H1874" s="1">
        <f t="shared" si="1272"/>
        <v>0.31020816278010055</v>
      </c>
      <c r="I1874" s="1">
        <f t="shared" si="1272"/>
        <v>0.24363274009605035</v>
      </c>
      <c r="J1874" s="1">
        <f t="shared" si="1272"/>
        <v>0.16651012097439435</v>
      </c>
      <c r="K1874" s="1">
        <f t="shared" si="1272"/>
        <v>1.8344816856696866E-5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0.31321730049882524</v>
      </c>
      <c r="H1875" s="1" cm="1">
        <f t="array" ref="H1875">SUMPRODUCT(([1]OUT_FinalEnergyCons!$B$4:$B$10000="Var_cap")*1,  (ISNUMBER(SEARCH("ITOT-SWHWST*BR",[1]OUT_FinalEnergyCons!$A$4:$A$10000)))*1,[1]OUT_FinalEnergyCons!F$4:F$10000)</f>
        <v>0.31020816278010055</v>
      </c>
      <c r="I1875" s="1" cm="1">
        <f t="array" ref="I1875">SUMPRODUCT(([1]OUT_FinalEnergyCons!$B$4:$B$10000="Var_cap")*1,  (ISNUMBER(SEARCH("ITOT-SWHWST*BR",[1]OUT_FinalEnergyCons!$A$4:$A$10000)))*1,[1]OUT_FinalEnergyCons!G$4:G$10000)</f>
        <v>0.24363274009605035</v>
      </c>
      <c r="J1875" s="1" cm="1">
        <f t="array" ref="J1875">SUMPRODUCT(([1]OUT_FinalEnergyCons!$B$4:$B$10000="Var_cap")*1,  (ISNUMBER(SEARCH("ITOT-SWHWST*BR",[1]OUT_FinalEnergyCons!$A$4:$A$10000)))*1,[1]OUT_FinalEnergyCons!H$4:H$10000)</f>
        <v>0.16651012097439435</v>
      </c>
      <c r="K1875" s="1" cm="1">
        <f t="array" ref="K1875">SUMPRODUCT(([1]OUT_FinalEnergyCons!$B$4:$B$10000="Var_cap")*1,  (ISNUMBER(SEARCH("ITOT-SWHWST*BR",[1]OUT_FinalEnergyCons!$A$4:$A$10000)))*1,[1]OUT_FinalEnergyCons!I$4:I$10000)</f>
        <v>1.8344816856696866E-5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1.2416383789531152E-2</v>
      </c>
      <c r="I1876" s="1">
        <f t="shared" si="1273"/>
        <v>1.2416418630974011E-2</v>
      </c>
      <c r="J1876" s="1">
        <f t="shared" si="1273"/>
        <v>1.2416450895207499E-2</v>
      </c>
      <c r="K1876" s="1">
        <f t="shared" si="1273"/>
        <v>1.2416456106194299E-2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1.2416383789531152E-2</v>
      </c>
      <c r="I1877" s="1" cm="1">
        <f t="array" ref="I1877">SUMPRODUCT(([1]OUT_FinalEnergyCons!$B$4:$B$10000="Var_cap")*1, (ISNUMBER(SEARCH("ITOT-SWHSOLBR",[1]OUT_FinalEnergyCons!$A$4:$A$10000)))*1,[1]OUT_FinalEnergyCons!G$4:G$10000)</f>
        <v>1.2416418630974011E-2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1.2416450895207499E-2</v>
      </c>
      <c r="K1877" s="1" cm="1">
        <f t="array" ref="K1877">SUMPRODUCT(([1]OUT_FinalEnergyCons!$B$4:$B$10000="Var_cap")*1, (ISNUMBER(SEARCH("ITOT-SWHSOLBR",[1]OUT_FinalEnergyCons!$A$4:$A$10000)))*1,[1]OUT_FinalEnergyCons!I$4:I$10000)</f>
        <v>1.2416456106194299E-2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1.1538258080206E-4</v>
      </c>
      <c r="J1878" s="1">
        <f t="shared" si="1274"/>
        <v>0.61625207594591958</v>
      </c>
      <c r="K1878" s="1">
        <f t="shared" si="1274"/>
        <v>1.2976956226221006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1.1538258080206E-4</v>
      </c>
      <c r="J1879" s="1" cm="1">
        <f t="array" ref="J1879">SUMPRODUCT(([1]OUT_FinalEnergyCons!$B$4:$B$10000="Var_cap")*1, (ISNUMBER(SEARCH("ITOT-SWHH2BR",[1]OUT_FinalEnergyCons!$A$4:$A$10000)))*1,[1]OUT_FinalEnergyCons!H$4:H$10000)</f>
        <v>0.61625207594591958</v>
      </c>
      <c r="K1879" s="1" cm="1">
        <f t="array" ref="K1879">SUMPRODUCT(([1]OUT_FinalEnergyCons!$B$4:$B$10000="Var_cap")*1, (ISNUMBER(SEARCH("ITOT-SWHH2BR",[1]OUT_FinalEnergyCons!$A$4:$A$10000)))*1,[1]OUT_FinalEnergyCons!I$4:I$10000)</f>
        <v>1.2976956226221006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6.14450252433942</v>
      </c>
      <c r="G1880" s="17">
        <f t="shared" ref="G1880:K1880" si="1275">SUM(G1881,G1884,G1886,G1890,G1892,G1894,G1896)</f>
        <v>6.0681887131942958</v>
      </c>
      <c r="H1880" s="17">
        <f t="shared" si="1275"/>
        <v>6.1971612879902791</v>
      </c>
      <c r="I1880" s="17">
        <f t="shared" si="1275"/>
        <v>6.2187584578131974</v>
      </c>
      <c r="J1880" s="17">
        <f t="shared" si="1275"/>
        <v>4.148950096064417</v>
      </c>
      <c r="K1880" s="17">
        <f t="shared" si="1275"/>
        <v>3.7703180277442621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0.61560597684573037</v>
      </c>
      <c r="G1881" s="1">
        <f t="shared" ref="G1881:K1881" si="1276">SUM(G1882:G1883)</f>
        <v>0.43063309484856127</v>
      </c>
      <c r="H1881" s="1">
        <f t="shared" si="1276"/>
        <v>0.61292707980458805</v>
      </c>
      <c r="I1881" s="1">
        <f t="shared" si="1276"/>
        <v>0.61292634886360786</v>
      </c>
      <c r="J1881" s="1">
        <f t="shared" si="1276"/>
        <v>0.58611907628025317</v>
      </c>
      <c r="K1881" s="1">
        <f t="shared" si="1276"/>
        <v>0.74234483977280452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0.18498861424058258</v>
      </c>
      <c r="G1882" s="1" cm="1">
        <f t="array" ref="G1882">SUMPRODUCT(([1]OUT_FinalEnergyCons!$B$4:$B$10000="Var_cap")*1, (ISNUMBER(SEARCH("SCOM-SHELCBR",[1]OUT_FinalEnergyCons!$A$4:$A$10000)))*1,[1]OUT_FinalEnergyCons!E$4:E$10000)</f>
        <v>1.6215101368760587E-5</v>
      </c>
      <c r="H1882" s="1" cm="1">
        <f t="array" ref="H1882">SUMPRODUCT(([1]OUT_FinalEnergyCons!$B$4:$B$10000="Var_cap")*1, (ISNUMBER(SEARCH("SCOM-SHELCBR",[1]OUT_FinalEnergyCons!$A$4:$A$10000)))*1,[1]OUT_FinalEnergyCons!F$4:F$10000)</f>
        <v>0.182310770943241</v>
      </c>
      <c r="I1882" s="1" cm="1">
        <f t="array" ref="I1882">SUMPRODUCT(([1]OUT_FinalEnergyCons!$B$4:$B$10000="Var_cap")*1, (ISNUMBER(SEARCH("SCOM-SHELCBR",[1]OUT_FinalEnergyCons!$A$4:$A$10000)))*1,[1]OUT_FinalEnergyCons!G$4:G$10000)</f>
        <v>0.18231029218783704</v>
      </c>
      <c r="J1882" s="1" cm="1">
        <f t="array" ref="J1882">SUMPRODUCT(([1]OUT_FinalEnergyCons!$B$4:$B$10000="Var_cap")*1, (ISNUMBER(SEARCH("SCOM-SHELCBR",[1]OUT_FinalEnergyCons!$A$4:$A$10000)))*1,[1]OUT_FinalEnergyCons!H$4:H$10000)</f>
        <v>0.1180245492144192</v>
      </c>
      <c r="K1882" s="1" cm="1">
        <f t="array" ref="K1882">SUMPRODUCT(([1]OUT_FinalEnergyCons!$B$4:$B$10000="Var_cap")*1, (ISNUMBER(SEARCH("SCOM-SHELCBR",[1]OUT_FinalEnergyCons!$A$4:$A$10000)))*1,[1]OUT_FinalEnergyCons!I$4:I$10000)</f>
        <v>6.849384593892377E-2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0.43061736260514777</v>
      </c>
      <c r="G1883" s="1" cm="1">
        <f t="array" ref="G1883">SUMPRODUCT(([1]OUT_FinalEnergyCons!$B$4:$B$10000="Var_cap")*1, (ISNUMBER(SEARCH("SCOM-SHELCHP",[1]OUT_FinalEnergyCons!$A$4:$A$10000)))*1,[1]OUT_FinalEnergyCons!E$4:E$10000)</f>
        <v>0.43061687974719254</v>
      </c>
      <c r="H1883" s="1" cm="1">
        <f t="array" ref="H1883">SUMPRODUCT(([1]OUT_FinalEnergyCons!$B$4:$B$10000="Var_cap")*1, (ISNUMBER(SEARCH("SCOM-SHELCHP",[1]OUT_FinalEnergyCons!$A$4:$A$10000)))*1,[1]OUT_FinalEnergyCons!F$4:F$10000)</f>
        <v>0.43061630886134705</v>
      </c>
      <c r="I1883" s="1" cm="1">
        <f t="array" ref="I1883">SUMPRODUCT(([1]OUT_FinalEnergyCons!$B$4:$B$10000="Var_cap")*1, (ISNUMBER(SEARCH("SCOM-SHELCHP",[1]OUT_FinalEnergyCons!$A$4:$A$10000)))*1,[1]OUT_FinalEnergyCons!G$4:G$10000)</f>
        <v>0.4306160566757708</v>
      </c>
      <c r="J1883" s="1" cm="1">
        <f t="array" ref="J1883">SUMPRODUCT(([1]OUT_FinalEnergyCons!$B$4:$B$10000="Var_cap")*1, (ISNUMBER(SEARCH("SCOM-SHELCHP",[1]OUT_FinalEnergyCons!$A$4:$A$10000)))*1,[1]OUT_FinalEnergyCons!H$4:H$10000)</f>
        <v>0.46809452706583399</v>
      </c>
      <c r="K1883" s="1" cm="1">
        <f t="array" ref="K1883">SUMPRODUCT(([1]OUT_FinalEnergyCons!$B$4:$B$10000="Var_cap")*1, (ISNUMBER(SEARCH("SCOM-SHELCHP",[1]OUT_FinalEnergyCons!$A$4:$A$10000)))*1,[1]OUT_FinalEnergyCons!I$4:I$10000)</f>
        <v>0.6738509938338807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1.9285739716779289</v>
      </c>
      <c r="G1884" s="1">
        <f t="shared" ref="G1884:K1884" si="1279">G1885</f>
        <v>1.9285705121570438</v>
      </c>
      <c r="H1884" s="1">
        <f t="shared" si="1279"/>
        <v>1.9285562886273413</v>
      </c>
      <c r="I1884" s="1">
        <f t="shared" si="1279"/>
        <v>1.9285448056619705</v>
      </c>
      <c r="J1884" s="1">
        <f t="shared" si="1279"/>
        <v>0.39592497360583562</v>
      </c>
      <c r="K1884" s="1">
        <f t="shared" si="1279"/>
        <v>6.9461750279634499E-2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1.9285739716779289</v>
      </c>
      <c r="G1885" s="1" cm="1">
        <f t="array" ref="G1885">SUMPRODUCT(([1]OUT_FinalEnergyCons!$B$4:$B$10000="Var_cap")*1,(ISNUMBER(SEARCH("SCOM-SHLFOBR",[1]OUT_FinalEnergyCons!$A$4:$A$10000)))*1,[1]OUT_FinalEnergyCons!E$4:E$10000)</f>
        <v>1.9285705121570438</v>
      </c>
      <c r="H1885" s="1" cm="1">
        <f t="array" ref="H1885">SUMPRODUCT(([1]OUT_FinalEnergyCons!$B$4:$B$10000="Var_cap")*1,(ISNUMBER(SEARCH("SCOM-SHLFOBR",[1]OUT_FinalEnergyCons!$A$4:$A$10000)))*1,[1]OUT_FinalEnergyCons!F$4:F$10000)</f>
        <v>1.9285562886273413</v>
      </c>
      <c r="I1885" s="1" cm="1">
        <f t="array" ref="I1885">SUMPRODUCT(([1]OUT_FinalEnergyCons!$B$4:$B$10000="Var_cap")*1,(ISNUMBER(SEARCH("SCOM-SHLFOBR",[1]OUT_FinalEnergyCons!$A$4:$A$10000)))*1,[1]OUT_FinalEnergyCons!G$4:G$10000)</f>
        <v>1.9285448056619705</v>
      </c>
      <c r="J1885" s="1" cm="1">
        <f t="array" ref="J1885">SUMPRODUCT(([1]OUT_FinalEnergyCons!$B$4:$B$10000="Var_cap")*1,(ISNUMBER(SEARCH("SCOM-SHLFOBR",[1]OUT_FinalEnergyCons!$A$4:$A$10000)))*1,[1]OUT_FinalEnergyCons!H$4:H$10000)</f>
        <v>0.39592497360583562</v>
      </c>
      <c r="K1885" s="1" cm="1">
        <f t="array" ref="K1885">SUMPRODUCT(([1]OUT_FinalEnergyCons!$B$4:$B$10000="Var_cap")*1,(ISNUMBER(SEARCH("SCOM-SHLFOBR",[1]OUT_FinalEnergyCons!$A$4:$A$10000)))*1,[1]OUT_FinalEnergyCons!I$4:I$10000)</f>
        <v>6.9461750279634499E-2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2.8800241675770999</v>
      </c>
      <c r="G1886" s="1">
        <f t="shared" ref="G1886:K1886" si="1283">SUM(G1887:G1889)</f>
        <v>2.8800399275322763</v>
      </c>
      <c r="H1886" s="1">
        <f t="shared" si="1283"/>
        <v>2.8801019337965181</v>
      </c>
      <c r="I1886" s="1">
        <f t="shared" si="1283"/>
        <v>2.8908523723597925</v>
      </c>
      <c r="J1886" s="1">
        <f t="shared" si="1283"/>
        <v>2.1765838187422464</v>
      </c>
      <c r="K1886" s="1">
        <f t="shared" si="1283"/>
        <v>2.1001040051971538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2.7746815853149172</v>
      </c>
      <c r="G1887" s="1" cm="1">
        <f t="array" ref="G1887">SUMPRODUCT(([1]OUT_FinalEnergyCons!$B$4:$B$10000="Var_cap")*1, (ISNUMBER(SEARCH("SCOM-SHNGABR",[1]OUT_FinalEnergyCons!$A$4:$A$10000)))*1,[1]OUT_FinalEnergyCons!E$4:E$10000)</f>
        <v>2.7746714191235755</v>
      </c>
      <c r="H1887" s="1" cm="1">
        <f t="array" ref="H1887">SUMPRODUCT(([1]OUT_FinalEnergyCons!$B$4:$B$10000="Var_cap")*1, (ISNUMBER(SEARCH("SCOM-SHNGABR",[1]OUT_FinalEnergyCons!$A$4:$A$10000)))*1,[1]OUT_FinalEnergyCons!F$4:F$10000)</f>
        <v>2.7746642315999432</v>
      </c>
      <c r="I1887" s="1" cm="1">
        <f t="array" ref="I1887">SUMPRODUCT(([1]OUT_FinalEnergyCons!$B$4:$B$10000="Var_cap")*1, (ISNUMBER(SEARCH("SCOM-SHNGABR",[1]OUT_FinalEnergyCons!$A$4:$A$10000)))*1,[1]OUT_FinalEnergyCons!G$4:G$10000)</f>
        <v>2.7746599860265331</v>
      </c>
      <c r="J1887" s="1" cm="1">
        <f t="array" ref="J1887">SUMPRODUCT(([1]OUT_FinalEnergyCons!$B$4:$B$10000="Var_cap")*1, (ISNUMBER(SEARCH("SCOM-SHNGABR",[1]OUT_FinalEnergyCons!$A$4:$A$10000)))*1,[1]OUT_FinalEnergyCons!H$4:H$10000)</f>
        <v>1.779800853619117</v>
      </c>
      <c r="K1887" s="1" cm="1">
        <f t="array" ref="K1887">SUMPRODUCT(([1]OUT_FinalEnergyCons!$B$4:$B$10000="Var_cap")*1, (ISNUMBER(SEARCH("SCOM-SHNGABR",[1]OUT_FinalEnergyCons!$A$4:$A$10000)))*1,[1]OUT_FinalEnergyCons!I$4:I$10000)</f>
        <v>1.4377119388589481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6.3034190807020305E-7</v>
      </c>
      <c r="G1888" s="1" cm="1">
        <f t="array" ref="G1888">SUMPRODUCT(([1]OUT_FinalEnergyCons!$B$4:$B$10000="Var_cap")*1, (ISNUMBER(SEARCH("SCOM-SHngahp",[1]OUT_FinalEnergyCons!$A$4:$A$10000)))*1,[1]OUT_FinalEnergyCons!E$4:E$10000)</f>
        <v>2.0522364716956839E-5</v>
      </c>
      <c r="H1888" s="1" cm="1">
        <f t="array" ref="H1888">SUMPRODUCT(([1]OUT_FinalEnergyCons!$B$4:$B$10000="Var_cap")*1, (ISNUMBER(SEARCH("SCOM-SHngahp",[1]OUT_FinalEnergyCons!$A$4:$A$10000)))*1,[1]OUT_FinalEnergyCons!F$4:F$10000)</f>
        <v>8.1895836408161468E-5</v>
      </c>
      <c r="I1888" s="1" cm="1">
        <f t="array" ref="I1888">SUMPRODUCT(([1]OUT_FinalEnergyCons!$B$4:$B$10000="Var_cap")*1, (ISNUMBER(SEARCH("SCOM-SHngahp",[1]OUT_FinalEnergyCons!$A$4:$A$10000)))*1,[1]OUT_FinalEnergyCons!G$4:G$10000)</f>
        <v>8.264610384429595E-5</v>
      </c>
      <c r="J1888" s="1" cm="1">
        <f t="array" ref="J1888">SUMPRODUCT(([1]OUT_FinalEnergyCons!$B$4:$B$10000="Var_cap")*1, (ISNUMBER(SEARCH("SCOM-SHngahp",[1]OUT_FinalEnergyCons!$A$4:$A$10000)))*1,[1]OUT_FinalEnergyCons!H$4:H$10000)</f>
        <v>5.3794550669734214E-4</v>
      </c>
      <c r="K1888" s="1" cm="1">
        <f t="array" ref="K1888">SUMPRODUCT(([1]OUT_FinalEnergyCons!$B$4:$B$10000="Var_cap")*1, (ISNUMBER(SEARCH("SCOM-SHngahp",[1]OUT_FinalEnergyCons!$A$4:$A$10000)))*1,[1]OUT_FinalEnergyCons!I$4:I$10000)</f>
        <v>2.2320986924824384E-4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0.1053419519202746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0.10534798604398395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0.10535580636016682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0.11610974022941542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0.39624501961643216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0.66216885646895762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0.47857841440650278</v>
      </c>
      <c r="G1890" s="1">
        <f t="shared" ref="G1890:K1890" si="1288">G1891</f>
        <v>0.55552519730516881</v>
      </c>
      <c r="H1890" s="1">
        <f t="shared" si="1288"/>
        <v>0.50213767032093737</v>
      </c>
      <c r="I1890" s="1">
        <f t="shared" si="1288"/>
        <v>0.50213198330861353</v>
      </c>
      <c r="J1890" s="1">
        <f t="shared" si="1288"/>
        <v>0.1724234522023444</v>
      </c>
      <c r="K1890" s="1">
        <f t="shared" si="1288"/>
        <v>3.4311310633383496E-2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0.47857841440650278</v>
      </c>
      <c r="G1891" s="1" cm="1">
        <f t="array" ref="G1891">SUMPRODUCT(([1]OUT_FinalEnergyCons!$B$4:$B$10000="Var_cap")*1, (ISNUMBER(SEARCH("SCOM-SHWODBR",[1]OUT_FinalEnergyCons!$A$4:$A$10000)))*1,[1]OUT_FinalEnergyCons!E$4:E$10000)</f>
        <v>0.55552519730516881</v>
      </c>
      <c r="H1891" s="1" cm="1">
        <f t="array" ref="H1891">SUMPRODUCT(([1]OUT_FinalEnergyCons!$B$4:$B$10000="Var_cap")*1, (ISNUMBER(SEARCH("SCOM-SHWODBR",[1]OUT_FinalEnergyCons!$A$4:$A$10000)))*1,[1]OUT_FinalEnergyCons!F$4:F$10000)</f>
        <v>0.50213767032093737</v>
      </c>
      <c r="I1891" s="1" cm="1">
        <f t="array" ref="I1891">SUMPRODUCT(([1]OUT_FinalEnergyCons!$B$4:$B$10000="Var_cap")*1, (ISNUMBER(SEARCH("SCOM-SHWODBR",[1]OUT_FinalEnergyCons!$A$4:$A$10000)))*1,[1]OUT_FinalEnergyCons!G$4:G$10000)</f>
        <v>0.50213198330861353</v>
      </c>
      <c r="J1891" s="1" cm="1">
        <f t="array" ref="J1891">SUMPRODUCT(([1]OUT_FinalEnergyCons!$B$4:$B$10000="Var_cap")*1, (ISNUMBER(SEARCH("SCOM-SHWODBR",[1]OUT_FinalEnergyCons!$A$4:$A$10000)))*1,[1]OUT_FinalEnergyCons!H$4:H$10000)</f>
        <v>0.1724234522023444</v>
      </c>
      <c r="K1891" s="1" cm="1">
        <f t="array" ref="K1891">SUMPRODUCT(([1]OUT_FinalEnergyCons!$B$4:$B$10000="Var_cap")*1, (ISNUMBER(SEARCH("SCOM-SHWODBR",[1]OUT_FinalEnergyCons!$A$4:$A$10000)))*1,[1]OUT_FinalEnergyCons!I$4:I$10000)</f>
        <v>3.4311310633383496E-2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0.15066240035607956</v>
      </c>
      <c r="G1892" s="1">
        <f t="shared" ref="G1892:K1892" si="1291">G1893</f>
        <v>0.17359957451397809</v>
      </c>
      <c r="H1892" s="1">
        <f t="shared" si="1291"/>
        <v>0.17360115200647855</v>
      </c>
      <c r="I1892" s="1">
        <f t="shared" si="1291"/>
        <v>0.18226368935616363</v>
      </c>
      <c r="J1892" s="1">
        <f t="shared" si="1291"/>
        <v>0.18420257892134731</v>
      </c>
      <c r="K1892" s="1">
        <f t="shared" si="1291"/>
        <v>0.19036476903885943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0.15066240035607956</v>
      </c>
      <c r="G1893" s="1" cm="1">
        <f t="array" ref="G1893">SUMPRODUCT(([1]OUT_FinalEnergyCons!$B$4:$B$10000="Var_cap")*1,(ISNUMBER(SEARCH("SCOM-SHPLTBR",[1]OUT_FinalEnergyCons!$A$4:$A$10000)))*1,[1]OUT_FinalEnergyCons!E$4:E$10000)</f>
        <v>0.17359957451397809</v>
      </c>
      <c r="H1893" s="1" cm="1">
        <f t="array" ref="H1893">SUMPRODUCT(([1]OUT_FinalEnergyCons!$B$4:$B$10000="Var_cap")*1,(ISNUMBER(SEARCH("SCOM-SHPLTBR",[1]OUT_FinalEnergyCons!$A$4:$A$10000)))*1,[1]OUT_FinalEnergyCons!F$4:F$10000)</f>
        <v>0.17360115200647855</v>
      </c>
      <c r="I1893" s="1" cm="1">
        <f t="array" ref="I1893">SUMPRODUCT(([1]OUT_FinalEnergyCons!$B$4:$B$10000="Var_cap")*1,(ISNUMBER(SEARCH("SCOM-SHPLTBR",[1]OUT_FinalEnergyCons!$A$4:$A$10000)))*1,[1]OUT_FinalEnergyCons!G$4:G$10000)</f>
        <v>0.18226368935616363</v>
      </c>
      <c r="J1893" s="1" cm="1">
        <f t="array" ref="J1893">SUMPRODUCT(([1]OUT_FinalEnergyCons!$B$4:$B$10000="Var_cap")*1,(ISNUMBER(SEARCH("SCOM-SHPLTBR",[1]OUT_FinalEnergyCons!$A$4:$A$10000)))*1,[1]OUT_FinalEnergyCons!H$4:H$10000)</f>
        <v>0.18420257892134731</v>
      </c>
      <c r="K1893" s="1" cm="1">
        <f t="array" ref="K1893">SUMPRODUCT(([1]OUT_FinalEnergyCons!$B$4:$B$10000="Var_cap")*1,(ISNUMBER(SEARCH("SCOM-SHPLTBR",[1]OUT_FinalEnergyCons!$A$4:$A$10000)))*1,[1]OUT_FinalEnergyCons!I$4:I$10000)</f>
        <v>0.19036476903885943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9.9837163434416287E-2</v>
      </c>
      <c r="I1894" s="1">
        <f t="shared" si="1294"/>
        <v>0.10200368808431851</v>
      </c>
      <c r="J1894" s="1">
        <f t="shared" si="1294"/>
        <v>0.633611601462306</v>
      </c>
      <c r="K1894" s="1">
        <f t="shared" si="1294"/>
        <v>0.63361174443962398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9.9837163434416287E-2</v>
      </c>
      <c r="I1895" s="1" cm="1">
        <f t="array" ref="I1895">SUMPRODUCT(([1]OUT_FinalEnergyCons!$B$4:$B$10000="Var_cap")*1, (ISNUMBER(SEARCH("SCOM-SHSOLBR",[1]OUT_FinalEnergyCons!$A$4:$A$10000)))*1,[1]OUT_FinalEnergyCons!G$4:G$10000)</f>
        <v>0.10200368808431851</v>
      </c>
      <c r="J1895" s="1" cm="1">
        <f t="array" ref="J1895">SUMPRODUCT(([1]OUT_FinalEnergyCons!$B$4:$B$10000="Var_cap")*1, (ISNUMBER(SEARCH("SCOM-SHSOLBR",[1]OUT_FinalEnergyCons!$A$4:$A$10000)))*1,[1]OUT_FinalEnergyCons!H$4:H$10000)</f>
        <v>0.633611601462306</v>
      </c>
      <c r="K1895" s="1" cm="1">
        <f t="array" ref="K1895">SUMPRODUCT(([1]OUT_FinalEnergyCons!$B$4:$B$10000="Var_cap")*1, (ISNUMBER(SEARCH("SCOM-SHSOLBR",[1]OUT_FinalEnergyCons!$A$4:$A$10000)))*1,[1]OUT_FinalEnergyCons!I$4:I$10000)</f>
        <v>0.63361174443962398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3.5570178730247202E-5</v>
      </c>
      <c r="J1896" s="1">
        <f t="shared" si="1297"/>
        <v>8.4594850084254342E-5</v>
      </c>
      <c r="K1896" s="1">
        <f t="shared" si="1297"/>
        <v>1.196083828019794E-4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3.5570178730247202E-5</v>
      </c>
      <c r="J1897" s="1" cm="1">
        <f t="array" ref="J1897">SUMPRODUCT(([1]OUT_FinalEnergyCons!$B$4:$B$10000="Var_cap")*1, (ISNUMBER(SEARCH("SCOM-SHH2BR",[1]OUT_FinalEnergyCons!$A$4:$A$10000)))*1,[1]OUT_FinalEnergyCons!H$4:H$10000)</f>
        <v>8.4594850084254342E-5</v>
      </c>
      <c r="K1897" s="1" cm="1">
        <f t="array" ref="K1897">SUMPRODUCT(([1]OUT_FinalEnergyCons!$B$4:$B$10000="Var_cap")*1, (ISNUMBER(SEARCH("SCOM-SHH2BR",[1]OUT_FinalEnergyCons!$A$4:$A$10000)))*1,[1]OUT_FinalEnergyCons!I$4:I$10000)</f>
        <v>1.196083828019794E-4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4.6495840872767777</v>
      </c>
      <c r="G1898" s="3">
        <f t="shared" ref="G1898:K1898" si="1299">SUM(G1899:G1948)</f>
        <v>4.8370276438636335</v>
      </c>
      <c r="H1898" s="3">
        <f t="shared" si="1299"/>
        <v>4.9053332575014696</v>
      </c>
      <c r="I1898" s="3">
        <f t="shared" si="1299"/>
        <v>5.2119501677215556</v>
      </c>
      <c r="J1898" s="3">
        <f t="shared" si="1299"/>
        <v>5.547666381034154</v>
      </c>
      <c r="K1898" s="3">
        <f t="shared" si="1299"/>
        <v>5.7565332382157246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1.5004176558653854E-3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3.5327510198109778E-2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0.12127946934460108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0.24222832510224895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0.35339414845675898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0.365288203753735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7.3538922225831974E-3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1.1371787626710117E-2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1.433911339274477E-2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0.56159128547844217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1.8930970787094905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1.867051306082822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4.2658766151559991E-3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6.2870247971230199E-3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8.3336418324059507E-3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7.1868412888617499E-3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4.5331193460925887E-2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5.6818018539213463E-2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1.5348237061703482E-2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8.4428155831380192E-2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0.32593782149776979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1.0402486622940668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1.95939694440067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2.3520445068426112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1.4111915968197835E-4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1.7060140845860758E-4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1.7149504168088368E-4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1.0915882329530236E-4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7.2057286732992389E-5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4.8861560939236631E-3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7.4842678808197186E-3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7.2801015783819055E-3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5.9817151240260571E-3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2.4060637799317637E-3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1.2929790725565527E-3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1.0653756814459632E-2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9.796987753841041E-2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0.37520277011705855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0.73037594768306768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0.64963337150500078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1.2602510259344049E-2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1.2193648046078091E-2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9.8720471149271478E-3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9.1679917654353363E-4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5.3134700589144883E-4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2.1631330460733199E-4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2.3904649183384199E-4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2.2748258382713685E-4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1.0957835097425855E-4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7.2921854104132623E-5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2.3603974751489564E-5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1.1809153566385102E-4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1.7903098934160026E-4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1.1575352336913532E-2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6.1197696167914917E-3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1.1392134499644387E-4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4.653107387483639E-2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0.24519803277067617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0.5045406567846703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0.44989631890623155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3.944816580002105E-2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3.731511097133855E-2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3.0065838027408993E-2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1.0352852670449028E-3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5.9244890959418782E-4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2.4019144327118199E-6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7.1667862434939302E-6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1.08810789809421E-5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6.626925315125732E-5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3.1543809333431652E-5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7.8117188576194693E-6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1.0772814371025301E-5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1.2077230896790619E-5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1.8571135029244936E-5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1.3104259852601203E-5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1.0929146098151725E-4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1.0623380946102762E-4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9.1066338428663103E-5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1.3655876744700422E-5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1.16011402285839E-5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1.9027552648378E-6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4.9638769986849801E-6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7.2884411801161403E-6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3.4949242719177324E-5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4.3422596518115598E-3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5.66911680653136E-3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6.5749244384900605E-3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6.6073244469871161E-3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8.6939209793255624E-3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3.0228289079329488E-3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4.8952509175497719E-4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1.7227231128263708E-2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2.9432906238206664E-2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0.13864969360355844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0.11970377682100407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9.4591279914519877E-3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3.6522331439660121E-5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1.4248959588763398E-2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0.25447909404519597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0.24035076454560539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0.19341747573553569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5.0182244872268203E-5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1.4938812059380621E-5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8.0540706462707418E-3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1.4070941514405041E-2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1.3527129533568539E-2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1.1415994966987303E-2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1.2617587505751179E-4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4.6927201703152336E-5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1.6628838886844695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3.6527278655372586E-2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3.9715829977680597E-2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4.0029483735985798E-2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3.0805988261746246E-2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1.2036153481561222E-4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9.0095377709235068E-6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0.21742672668255056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0.2433715882774482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0.24025152122676485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0.18983931926913633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5.3798401640514022E-5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6.8968459848853355E-6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0.18201274090160383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0.20365706529120245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0.20066721578136412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0.16296855331057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4.4243065925733436E-5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6.7525999813320286E-6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0.13055515460861461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0.152746267610855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0.27122632537690033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0.2327951829504801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1.0499888557288749E-2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5.9906145652196371E-5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3.1242859417787498E-6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5.1132952162570399E-5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1.1302329514406899E-4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6.0461034376510403E-5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1.2484976960578601E-5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1.83808444556437E-6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2.1845851784067801E-5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3.8713872909949903E-5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3.1084550337747998E-5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8.9191523735776299E-6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1.70939123626702E-6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1.71755551654882E-5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2.93615315077936E-5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2.6853135978481101E-5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8.0219675345943806E-6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2.5113639416734498E-6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3.2450183746334902E-5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6.05082652407771E-5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9.1357717406545099E-5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3.5608875297881601E-5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2.5235813787498964E-5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1.9926834950375287E-4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2.7578696269391865E-4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1.1601666207900854E-3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3.3941581518621164E-4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0.13711463496744994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0.26932413311047193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0.2269504699135203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1.196264413828026E-2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3.718344156647124E-5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1.8564905811714544E-3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3.6951377788301972E-3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3.5458807562779235E-3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2.8367035673344714E-3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4.8863112059537095E-5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1.56129512906763E-5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2.1285197959220955E-2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2.0187479119832631E-2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1.6519706204357356E-2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5.1996675370777527E-5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1.7645670155324695E-5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0.70637196132274738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4.4474459219439347E-4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4.7901121563910656E-4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5.0274968703623371E-4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3.7418670484173217E-4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2.3130997481391254E-5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4.4097996687635017E-6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6.4513549630365041E-2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6.8452750247926866E-2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6.7848630744243313E-2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5.145457106295475E-2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1.5372423309142775E-5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3.0582912718435082E-6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0.18324152676035099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0.19499887085522577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0.19297626599441919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0.14993853999581772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1.3194214525816471E-5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2.7671364400446918E-6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7.1262519364161378E-2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7.9338758145877541E-2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7.8209018406194708E-2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6.1061440379806362E-2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9.273962255530083E-6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1.9701988048696294E-6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3.3899338444466099E-6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4.30271952139571E-5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9.4415490686952004E-5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6.8913062460865997E-5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1.9698628457687698E-5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1.9759805335326001E-6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1.94568079525944E-5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3.4757437428124402E-5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3.2864154216114199E-5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1.05154423763991E-5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1.82068334393028E-6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1.5149555270063701E-5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2.5823835863179198E-5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2.70069587759422E-5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8.7954309622983402E-6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1.8268013386429399E-6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9.8812648774020308E-6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1.5947002702054399E-5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1.8825702642210901E-5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6.5152542538328698E-6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2.6519096366330448E-4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2.7656850367964594E-4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2.1747303778943121E-4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1.521088322914916E-5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2.6769727889208238E-6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2.6902254172892067E-3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2.8493821540633022E-3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2.8253128833922777E-3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2.3521686775251887E-3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1.8675705033776291E-5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3.3866874125745193E-6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1.6504412321098968E-4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3.2601084014511803E-4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3.2542958040069096E-4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8.0462189825866793E-5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1.3301510292007958E-5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2.5406708790827242E-3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4.5784433492181698E-3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1.072708958619467E-2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8.1117644788836641E-3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1.4990132097711126E-3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5.5889255943302567</v>
      </c>
      <c r="G1949" s="3">
        <f t="shared" ref="G1949:K1949" si="1303">SUM(G1950:G1972)</f>
        <v>5.7045412126532984</v>
      </c>
      <c r="H1949" s="3">
        <f t="shared" si="1303"/>
        <v>5.9047508067475354</v>
      </c>
      <c r="I1949" s="3">
        <f t="shared" si="1303"/>
        <v>6.5721151307281289</v>
      </c>
      <c r="J1949" s="3">
        <f t="shared" si="1303"/>
        <v>7.0630291966908691</v>
      </c>
      <c r="K1949" s="3">
        <f t="shared" si="1303"/>
        <v>7.3949317504906578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6.0288172752661932E-3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4.458619733644828E-2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0.44068256757787211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0.91025748816088803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2.3623540538360124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1.2297846586854729E-2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1.37119832067642E-2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9.3642684131994506E-3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0.74148732997365607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0.85943207030711988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1.8908652171844498E-2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3.2212252633441761E-2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5.0457572648413109E-3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2.1316098471022577E-3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1.43181652801102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3.6681162687853099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3.4663225873528329E-4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2.0179750273422717E-4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3.3235001606054593E-4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1.3015928466116581E-4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2.4303872730554429E-4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1.1137459526360941E-4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1.7287309727700702E-4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1.372348844697682E-4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7.1956850892795467E-3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6.5389018883418396E-5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1.2860467214915802E-4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6.8573421207959501E-4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3.5785042892206799E-5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9.9386908031753792E-5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6.4842214381852497E-4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0.65633137208923897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0.64577689824840068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3.9189459571269732E-3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5.0413827888762747E-3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0.38439261810487502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8.5133106525038596E-3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8.9749125154728309E-3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9.1415468873427292E-3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2.3338998430614704E-3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9.2707362168275101E-4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0.18411922060832497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0.184323237212413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0.11020613612043299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0.34626715328853397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5.92331379682485E-2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2.079253250229323E-3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0.45335060893976442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2.0116274317097265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1.7235920685230732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1.0432836411130349E-3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0.18398134998323715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0.21945752015456454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0.41324109765753747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0.74524539085361707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7.8074910796923774E-2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4.7252118004322599E-4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0.68497027354291196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0.83145526559083494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1.6069721410211262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3.117489790179452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1.5202440330387001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5.7693613593221298E-4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2.8599874710651197E-3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-6.1809905104998861E-6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-5.359901485506687E-7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-6.0250030197498308E-7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2.2033337892507699E-4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6.7788025154894099E-2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1.3547810675556995E-3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2.1194144937220238E-3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1.0575333449336598E-2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1.7124434138782499E-4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1.7887889829799801E-3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2.62234762688472E-3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1.67225674816835E-3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7.8889840355815706E-4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9.8220148114624195E-5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0.114258758036355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0.11792671054440501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0.29951446583228897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3.83783390169848E-2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2.8470583931912481</v>
      </c>
      <c r="G1973" s="3">
        <f t="shared" ref="G1973" si="1306">SUM(G1974:G1996)</f>
        <v>2.8664222600011224</v>
      </c>
      <c r="H1973" s="3">
        <f t="shared" ref="H1973" si="1307">SUM(H1974:H1996)</f>
        <v>2.8887182189542395</v>
      </c>
      <c r="I1973" s="3">
        <f t="shared" ref="I1973" si="1308">SUM(I1974:I1996)</f>
        <v>2.956212967650679</v>
      </c>
      <c r="J1973" s="3">
        <f t="shared" ref="J1973" si="1309">SUM(J1974:J1996)</f>
        <v>2.963154980442138</v>
      </c>
      <c r="K1973" s="3">
        <f t="shared" ref="K1973" si="1310">SUM(K1974:K1996)</f>
        <v>2.9631538366526082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8.0238705005519495E-3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1.0346877748194722E-2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0.15192770090075725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0.54077497465231616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1.3850660141241664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4.7497864047342502E-3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7.031134865317948E-3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7.2879599927884592E-3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7.9119114134961806E-3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0.71890903840277809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1.20526825453691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1.1808399940940301E-3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2.1760353057220291E-3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1.9616943224836448E-3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2.0689059078348501E-3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1.0288018178445999E-2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2.8586738094449601E-2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8.0126105484623991E-5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1.62804677758051E-4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6.9838765748190013E-5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2.1183554822292217E-4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8.2266004832292296E-5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9.8270033795842995E-2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0.23863347877885441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9.7406648728577364E-2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6.3009008496587898E-4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2.6525722545263399E-2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1.0748060019509601E-2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2.4990424220530801E-4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5.4625408785229194E-2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0.21162931267436502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0.8365363660563111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0.8359973201684967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2.3641189250710942E-2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4.0713184684863495E-3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1.0896432890125517E-3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5.6831301392106209E-4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9.8964906528108002E-4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1.82993709664191E-2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5.5442068204772888E-3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7.422239098832064E-4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3.1638285184538702E-4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4.7938523646898006E-4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0.13544464181320101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3.2044721276547998E-3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3.1005389566325501E-4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2.3882966027295564E-2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0.22155901628360691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1.1666036607349242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0.65641785457893287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4.168440149880171E-4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0.75938127450411408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0.93869325186534081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1.218560821557185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0.49719083503532302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3.1236285106490199E-4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0.20009081912302848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0.16149719437977142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0.1669190499180703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7.5998211764619128E-2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7.3781102717097702E-2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1.7851333496423098E-4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1.0973247156611002E-2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-6.2808250025000729E-6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-5.7064879769908082E-7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-5.2687384223006322E-7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2.7463425635303098E-4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2.6489824666577101E-3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1.30797607988341E-3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4.6750342482761598E-3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8.2957124512484E-4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1.5628084852262498E-4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1.2233786277436401E-3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2.2461480734333196E-3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2.7098728639394004E-3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8.6621922887679024E-4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6.9347854531178103E-5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3.3927785319909698E-2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5.2983089173294799E-2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0.125591806690841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1.96211107002194E-2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399.86602157976483</v>
      </c>
      <c r="G1997" s="3">
        <f t="shared" ref="G1997:K1997" si="1313">SUM(G1998:G2006)</f>
        <v>399.42573464922395</v>
      </c>
      <c r="H1997" s="3">
        <f t="shared" si="1313"/>
        <v>407.07956134887405</v>
      </c>
      <c r="I1997" s="3">
        <f t="shared" si="1313"/>
        <v>419.87599826868967</v>
      </c>
      <c r="J1997" s="3">
        <f t="shared" si="1313"/>
        <v>467.95258209906666</v>
      </c>
      <c r="K1997" s="3">
        <f t="shared" si="1313"/>
        <v>507.02620943789157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3.7380532307630698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13.848406467428099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58.719110108268382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183.23183566085947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423.65962734254549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1.0808438415572501E-3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2.1169744514721802E-3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3.8907525245904396E-3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1.2136304772119032E-2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0.39095056211665347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12.434989015067444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14.126917637633007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26.506069315133704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47.562034020669827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5.0870676130700812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0.10110099590315871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106.16894340527483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125.1592050448258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158.46962475436456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104.1769429382061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3.4086174228515821E-2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1.474906988583707E-2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13.905128944547899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21.060652579203101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114.38723770632001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276.57355513297171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79.530586016568051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2.6680891594225771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2.5196822809459309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2.5960245916263571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2.7284494093674363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3.0139012131647029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3.3291954508723514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41.454241449827222</v>
      </c>
      <c r="G2007" s="3">
        <f t="shared" ref="G2007" si="1316">SUM(G2008:G2016)</f>
        <v>42.399786062887316</v>
      </c>
      <c r="H2007" s="3">
        <f t="shared" ref="H2007" si="1317">SUM(H2008:H2016)</f>
        <v>43.497505037661981</v>
      </c>
      <c r="I2007" s="3">
        <f t="shared" ref="I2007" si="1318">SUM(I2008:I2016)</f>
        <v>45.397784419284065</v>
      </c>
      <c r="J2007" s="3">
        <f t="shared" ref="J2007" si="1319">SUM(J2008:J2016)</f>
        <v>49.357791453877439</v>
      </c>
      <c r="K2007" s="3">
        <f t="shared" ref="K2007" si="1320">SUM(K2008:K2016)</f>
        <v>53.368475527684751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0.1511886753522291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0.42725430004308201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1.5504879128581939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6.89012572674525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25.814740779075002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1.3731966446276707E-2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4.1077124221869439E-2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4.1245608174126563E-2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0.17449093349119177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5.0510412072937605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12.2299559601519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11.604509483380948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2.769037768910465E-3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4.5918147532120202E-3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3.3477937981700734E-3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8.9844631707749806E-4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3.2298819065975596E-4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16.216377149661803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22.756362991508102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32.918143705712502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35.207195308101497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10.4164030787474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0.281307409215799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0.49338365651675409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0.8639807400906846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2.2085307654198503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4.9070527215197908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3.4432743814969801E-4</v>
      </c>
      <c r="G2017" s="3">
        <f t="shared" ref="G2017" si="1324">SUM(G2018,G2022,G2025)</f>
        <v>1.0362128313971112E-3</v>
      </c>
      <c r="H2017" s="3">
        <f t="shared" ref="H2017" si="1325">SUM(H2018,H2022,H2025)</f>
        <v>1.0478024537195424E-3</v>
      </c>
      <c r="I2017" s="3">
        <f t="shared" ref="I2017" si="1326">SUM(I2018,I2022,I2025)</f>
        <v>3.7045318851943935E-3</v>
      </c>
      <c r="J2017" s="3">
        <f t="shared" ref="J2017" si="1327">SUM(J2018,J2022,J2025)</f>
        <v>1.2789327017609449</v>
      </c>
      <c r="K2017" s="3">
        <f t="shared" ref="K2017" si="1328">SUM(K2018,K2022,K2025)</f>
        <v>2.7179883311880864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3.4432743814969801E-4</v>
      </c>
      <c r="G2018" s="1" cm="1">
        <f t="array" ref="G2018">SUMPRODUCT(ISNUMBER(SEARCH("SUP_ELCH2*",[1]OUT_SyntheticFuels!$C$4:$C$1000))*1,("Var_cap"=[1]OUT_SyntheticFuels!$B$4:$B$1000)*1,[1]OUT_SyntheticFuels!F$4:F$1000)</f>
        <v>1.0362128313971112E-3</v>
      </c>
      <c r="H2018" s="1" cm="1">
        <f t="array" ref="H2018">SUMPRODUCT(ISNUMBER(SEARCH("SUP_ELCH2*",[1]OUT_SyntheticFuels!$C$4:$C$1000))*1,("Var_cap"=[1]OUT_SyntheticFuels!$B$4:$B$1000)*1,[1]OUT_SyntheticFuels!G$4:G$1000)</f>
        <v>1.0478024537195424E-3</v>
      </c>
      <c r="I2018" s="1" cm="1">
        <f t="array" ref="I2018">SUMPRODUCT(ISNUMBER(SEARCH("SUP_ELCH2*",[1]OUT_SyntheticFuels!$C$4:$C$1000))*1,("Var_cap"=[1]OUT_SyntheticFuels!$B$4:$B$1000)*1,[1]OUT_SyntheticFuels!H$4:H$1000)</f>
        <v>3.7041402150178016E-3</v>
      </c>
      <c r="J2018" s="1" cm="1">
        <f t="array" ref="J2018">SUMPRODUCT(ISNUMBER(SEARCH("SUP_ELCH2*",[1]OUT_SyntheticFuels!$C$4:$C$1000))*1,("Var_cap"=[1]OUT_SyntheticFuels!$B$4:$B$1000)*1,[1]OUT_SyntheticFuels!I$4:I$1000)</f>
        <v>1.2789314862130412</v>
      </c>
      <c r="K2018" s="1" cm="1">
        <f t="array" ref="K2018">SUMPRODUCT(ISNUMBER(SEARCH("SUP_ELCH2*",[1]OUT_SyntheticFuels!$C$4:$C$1000))*1,("Var_cap"=[1]OUT_SyntheticFuels!$B$4:$B$1000)*1,[1]OUT_SyntheticFuels!J$4:J$1000)</f>
        <v>2.7178767822953791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3.4432743814969801E-4</v>
      </c>
      <c r="G2019" s="1">
        <f t="shared" ref="G2019" si="1332">G2018-G2020-G2021</f>
        <v>1.0362128313971112E-3</v>
      </c>
      <c r="H2019" s="1">
        <f t="shared" ref="H2019" si="1333">H2018-H2020-H2021</f>
        <v>1.0478024537195424E-3</v>
      </c>
      <c r="I2019" s="1">
        <f t="shared" ref="I2019" si="1334">I2018-I2020-I2021</f>
        <v>3.7009443070254435E-3</v>
      </c>
      <c r="J2019" s="1">
        <f t="shared" ref="J2019" si="1335">J2018-J2020-J2021</f>
        <v>1.1253155221216158</v>
      </c>
      <c r="K2019" s="1">
        <f t="shared" ref="K2019" si="1336">K2018-K2020-K2021</f>
        <v>2.5553143791916568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3.19590799235807E-6</v>
      </c>
      <c r="J2020" s="1" cm="1">
        <f t="array" ref="J2020">SUMPRODUCT(ISNUMBER(SEARCH("SUP_ELCH2*D",[1]OUT_SyntheticFuels!$C$4:$C$1000))*1,("Var_cap"=[1]OUT_SyntheticFuels!$B$4:$B$1000)*1,[1]OUT_SyntheticFuels!I$4:I$1000)</f>
        <v>0.15334639169359199</v>
      </c>
      <c r="K2020" s="1" cm="1">
        <f t="array" ref="K2020">SUMPRODUCT(ISNUMBER(SEARCH("SUP_ELCH2*D",[1]OUT_SyntheticFuels!$C$4:$C$1000))*1,("Var_cap"=[1]OUT_SyntheticFuels!$B$4:$B$1000)*1,[1]OUT_SyntheticFuels!J$4:J$1000)</f>
        <v>0.16225029356946999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2.6957239783337501E-4</v>
      </c>
      <c r="K2021" s="1" cm="1">
        <f t="array" ref="K2021">SUMPRODUCT(ISNUMBER(SEARCH("SUP_ELCH2*SOEC*",[1]OUT_SyntheticFuels!$C$4:$C$1000))*1,("Var_cap"=[1]OUT_SyntheticFuels!$B$4:$B$1000)*1,[1]OUT_SyntheticFuels!J$4:J$1000)</f>
        <v>3.1210953425251753E-4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3.9167017659177101E-7</v>
      </c>
      <c r="J2022" s="1">
        <f t="shared" ref="J2022" si="1341">SUM(J2023:J2024)</f>
        <v>1.215547903590223E-6</v>
      </c>
      <c r="K2022" s="1">
        <f t="shared" ref="K2022" si="1342">SUM(K2023:K2024)</f>
        <v>8.6081364971990189E-5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3.9167017659177101E-7</v>
      </c>
      <c r="J2023" s="1" cm="1">
        <f t="array" ref="J2023">SUMPRODUCT(ISNUMBER(SEARCH("SUP_NGAH2",[1]OUT_SyntheticFuels!$C$4:$C$1000))*1,("Var_cap"=[1]OUT_SyntheticFuels!$B$4:$B$1000)*1,[1]OUT_SyntheticFuels!I$4:I$1000)-J2024</f>
        <v>1.0481888685626859E-6</v>
      </c>
      <c r="K2023" s="1" cm="1">
        <f t="array" ref="K2023">SUMPRODUCT(ISNUMBER(SEARCH("SUP_NGAH2",[1]OUT_SyntheticFuels!$C$4:$C$1000))*1,("Var_cap"=[1]OUT_SyntheticFuels!$B$4:$B$1000)*1,[1]OUT_SyntheticFuels!J$4:J$1000)-K2024</f>
        <v>3.2225460986345204E-5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1.6735903502753699E-7</v>
      </c>
      <c r="K2024" s="1" cm="1">
        <f t="array" ref="K2024">SUMPRODUCT(ISNUMBER(SEARCH("SUP_NGAH2CCS",[1]OUT_SyntheticFuels!$C$4:$C$1000))*1,("Var_cap"=[1]OUT_SyntheticFuels!$B$4:$B$1000)*1,[1]OUT_SyntheticFuels!J$4:J$1000)</f>
        <v>5.3855903985644985E-5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2.5467527735227397E-5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1.0558499258521097E-5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1.49090284767063E-5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3.1767921706598708E-2</v>
      </c>
      <c r="G2029" s="7" cm="1">
        <f t="array" ref="G2029">SUMPRODUCT(("CT_CWODBDS"=[1]OUT_SyntheticFuels!$C$4:$C$1000)*1,("Var_cap"=[1]OUT_SyntheticFuels!$B$4:$B$1000)*1,[1]OUT_SyntheticFuels!F$4:F$1000)</f>
        <v>3.1765422141110874E-2</v>
      </c>
      <c r="H2029" s="7" cm="1">
        <f t="array" ref="H2029">SUMPRODUCT(("CT_CWODBDS"=[1]OUT_SyntheticFuels!$C$4:$C$1000)*1,("Var_cap"=[1]OUT_SyntheticFuels!$B$4:$B$1000)*1,[1]OUT_SyntheticFuels!G$4:G$1000)</f>
        <v>3.1765207389790183E-2</v>
      </c>
      <c r="I2029" s="7" cm="1">
        <f t="array" ref="I2029">SUMPRODUCT(("CT_CWODBDS"=[1]OUT_SyntheticFuels!$C$4:$C$1000)*1,("Var_cap"=[1]OUT_SyntheticFuels!$B$4:$B$1000)*1,[1]OUT_SyntheticFuels!H$4:H$1000)</f>
        <v>2.2293558475001973E-5</v>
      </c>
      <c r="J2029" s="7" cm="1">
        <f t="array" ref="J2029">SUMPRODUCT(("CT_CWODBDS"=[1]OUT_SyntheticFuels!$C$4:$C$1000)*1,("Var_cap"=[1]OUT_SyntheticFuels!$B$4:$B$1000)*1,[1]OUT_SyntheticFuels!I$4:I$1000)</f>
        <v>1.2359286505218487E-5</v>
      </c>
      <c r="K2029" s="7" cm="1">
        <f t="array" ref="K2029">SUMPRODUCT(("CT_CWODBDS"=[1]OUT_SyntheticFuels!$C$4:$C$1000)*1,("Var_cap"=[1]OUT_SyntheticFuels!$B$4:$B$1000)*1,[1]OUT_SyntheticFuels!J$4:J$1000)</f>
        <v>9.8446535453371999E-6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9.3436074524005197E-6</v>
      </c>
      <c r="K2030" s="7" cm="1">
        <f t="array" ref="K2030">SUMPRODUCT(("CT_CWODBDSCCS"=[1]OUT_SyntheticFuels!$C$4:$C$1000)*1,("Var_cap"=[1]OUT_SyntheticFuels!$B$4:$B$1000)*1,[1]OUT_SyntheticFuels!J$4:J$1000)</f>
        <v>9.5528202570254706E-6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6.4269762246039405E-3</v>
      </c>
      <c r="G2031" s="7" cm="1">
        <f t="array" ref="G2031">SUMPRODUCT(("CT_CWODETH"=[1]OUT_SyntheticFuels!$C$4:$C$1000)*1,("Var_cap"=[1]OUT_SyntheticFuels!$B$4:$B$1000)*1,[1]OUT_SyntheticFuels!F$4:F$1000)</f>
        <v>9.2357299423580057E-5</v>
      </c>
      <c r="H2031" s="7" cm="1">
        <f t="array" ref="H2031">SUMPRODUCT(("CT_CWODETH"=[1]OUT_SyntheticFuels!$C$4:$C$1000)*1,("Var_cap"=[1]OUT_SyntheticFuels!$B$4:$B$1000)*1,[1]OUT_SyntheticFuels!G$4:G$1000)</f>
        <v>9.227665787401966E-5</v>
      </c>
      <c r="I2031" s="7" cm="1">
        <f t="array" ref="I2031">SUMPRODUCT(("CT_CWODETH"=[1]OUT_SyntheticFuels!$C$4:$C$1000)*1,("Var_cap"=[1]OUT_SyntheticFuels!$B$4:$B$1000)*1,[1]OUT_SyntheticFuels!H$4:H$1000)</f>
        <v>1.6521167446479669E-5</v>
      </c>
      <c r="J2031" s="7" cm="1">
        <f t="array" ref="J2031">SUMPRODUCT(("CT_CWODETH"=[1]OUT_SyntheticFuels!$C$4:$C$1000)*1,("Var_cap"=[1]OUT_SyntheticFuels!$B$4:$B$1000)*1,[1]OUT_SyntheticFuels!I$4:I$1000)</f>
        <v>8.8132728177799623E-6</v>
      </c>
      <c r="K2031" s="7" cm="1">
        <f t="array" ref="K2031">SUMPRODUCT(("CT_CWODETH"=[1]OUT_SyntheticFuels!$C$4:$C$1000)*1,("Var_cap"=[1]OUT_SyntheticFuels!$B$4:$B$1000)*1,[1]OUT_SyntheticFuels!J$4:J$1000)</f>
        <v>3.40457719682576E-6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4.2754543124121699E-6</v>
      </c>
      <c r="K2032" s="7" cm="1">
        <f t="array" ref="K2032">SUMPRODUCT(("CT_CWODETHCCS"=[1]OUT_SyntheticFuels!$C$4:$C$1000)*1,("Var_cap"=[1]OUT_SyntheticFuels!$B$4:$B$1000)*1,[1]OUT_SyntheticFuels!J$4:J$1000)</f>
        <v>4.3616791313043304E-6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4.9317860576480702E-2</v>
      </c>
      <c r="G2033" s="7" cm="1">
        <f t="array" ref="G2033">SUMPRODUCT(("SUP_MNRBIO"=[1]OUT_SyntheticFuels!$C$4:$C$1000)*1,("Var_cap"=[1]OUT_SyntheticFuels!$B$4:$B$1000)*1,[1]OUT_SyntheticFuels!F$4:F$1000)</f>
        <v>0.17529702598289917</v>
      </c>
      <c r="H2033" s="7" cm="1">
        <f t="array" ref="H2033">SUMPRODUCT(("SUP_MNRBIO"=[1]OUT_SyntheticFuels!$C$4:$C$1000)*1,("Var_cap"=[1]OUT_SyntheticFuels!$B$4:$B$1000)*1,[1]OUT_SyntheticFuels!G$4:G$1000)</f>
        <v>0.19612462090503344</v>
      </c>
      <c r="I2033" s="7" cm="1">
        <f t="array" ref="I2033">SUMPRODUCT(("SUP_MNRBIO"=[1]OUT_SyntheticFuels!$C$4:$C$1000)*1,("Var_cap"=[1]OUT_SyntheticFuels!$B$4:$B$1000)*1,[1]OUT_SyntheticFuels!H$4:H$1000)</f>
        <v>0.22153183603880872</v>
      </c>
      <c r="J2033" s="7" cm="1">
        <f t="array" ref="J2033">SUMPRODUCT(("SUP_MNRBIO"=[1]OUT_SyntheticFuels!$C$4:$C$1000)*1,("Var_cap"=[1]OUT_SyntheticFuels!$B$4:$B$1000)*1,[1]OUT_SyntheticFuels!I$4:I$1000)</f>
        <v>0.24439819564723908</v>
      </c>
      <c r="K2033" s="7" cm="1">
        <f t="array" ref="K2033">SUMPRODUCT(("SUP_MNRBIO"=[1]OUT_SyntheticFuels!$C$4:$C$1000)*1,("Var_cap"=[1]OUT_SyntheticFuels!$B$4:$B$1000)*1,[1]OUT_SyntheticFuels!J$4:J$1000)</f>
        <v>0.34965071201518655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0.21266686990876979</v>
      </c>
      <c r="G2034" s="7" cm="1">
        <f t="array" ref="G2034">SUMPRODUCT(("SUP_WSTBIO"=[1]OUT_SyntheticFuels!$C$4:$C$1000)*1,("Var_cap"=[1]OUT_SyntheticFuels!$B$4:$B$1000)*1,[1]OUT_SyntheticFuels!F$4:F$1000)</f>
        <v>0.21295970414078205</v>
      </c>
      <c r="H2034" s="7" cm="1">
        <f t="array" ref="H2034">SUMPRODUCT(("SUP_WSTBIO"=[1]OUT_SyntheticFuels!$C$4:$C$1000)*1,("Var_cap"=[1]OUT_SyntheticFuels!$B$4:$B$1000)*1,[1]OUT_SyntheticFuels!G$4:G$1000)</f>
        <v>0.21295821744898272</v>
      </c>
      <c r="I2034" s="7" cm="1">
        <f t="array" ref="I2034">SUMPRODUCT(("SUP_WSTBIO"=[1]OUT_SyntheticFuels!$C$4:$C$1000)*1,("Var_cap"=[1]OUT_SyntheticFuels!$B$4:$B$1000)*1,[1]OUT_SyntheticFuels!H$4:H$1000)</f>
        <v>0.21222402497928591</v>
      </c>
      <c r="J2034" s="7" cm="1">
        <f t="array" ref="J2034">SUMPRODUCT(("SUP_WSTBIO"=[1]OUT_SyntheticFuels!$C$4:$C$1000)*1,("Var_cap"=[1]OUT_SyntheticFuels!$B$4:$B$1000)*1,[1]OUT_SyntheticFuels!I$4:I$1000)</f>
        <v>0.20568812017870131</v>
      </c>
      <c r="K2034" s="7" cm="1">
        <f t="array" ref="K2034">SUMPRODUCT(("SUP_WSTBIO"=[1]OUT_SyntheticFuels!$C$4:$C$1000)*1,("Var_cap"=[1]OUT_SyntheticFuels!$B$4:$B$1000)*1,[1]OUT_SyntheticFuels!J$4:J$1000)</f>
        <v>0.19354272865498673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8.38173819074965E-6</v>
      </c>
      <c r="K2036" s="7" cm="1">
        <f t="array" ref="K2036">SUMPRODUCT(("SUP_WSTHTGBIO"=[1]OUT_SyntheticFuels!$C$4:$C$1000)*1,("Var_cap"=[1]OUT_SyntheticFuels!$B$4:$B$1000)*1,[1]OUT_SyntheticFuels!J$4:J$1000)</f>
        <v>8.4724164019009611E-6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2.2836929523658002E-6</v>
      </c>
      <c r="K2037" s="7" cm="1">
        <f t="array" ref="K2037">SUMPRODUCT(("SUP_WSTHTGBIOCCS"=[1]OUT_SyntheticFuels!$C$4:$C$1000)*1,("Var_cap"=[1]OUT_SyntheticFuels!$B$4:$B$1000)*1,[1]OUT_SyntheticFuels!J$4:J$1000)</f>
        <v>2.4887266735012327E-6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5.6514448057533399E-7</v>
      </c>
      <c r="G2038" s="7" cm="1">
        <f t="array" ref="G2038">SUMPRODUCT(("SUP_WODBIO"=[1]OUT_SyntheticFuels!$C$4:$C$1000)*1,("Var_cap"=[1]OUT_SyntheticFuels!$B$4:$B$1000)*1,[1]OUT_SyntheticFuels!F$4:F$1000)</f>
        <v>1.7199893196373644E-5</v>
      </c>
      <c r="H2038" s="7" cm="1">
        <f t="array" ref="H2038">SUMPRODUCT(("SUP_WODBIO"=[1]OUT_SyntheticFuels!$C$4:$C$1000)*1,("Var_cap"=[1]OUT_SyntheticFuels!$B$4:$B$1000)*1,[1]OUT_SyntheticFuels!G$4:G$1000)</f>
        <v>1.7506666959556345E-5</v>
      </c>
      <c r="I2038" s="7" cm="1">
        <f t="array" ref="I2038">SUMPRODUCT(("SUP_WODBIO"=[1]OUT_SyntheticFuels!$C$4:$C$1000)*1,("Var_cap"=[1]OUT_SyntheticFuels!$B$4:$B$1000)*1,[1]OUT_SyntheticFuels!H$4:H$1000)</f>
        <v>1.7552576597093809E-5</v>
      </c>
      <c r="J2038" s="7" cm="1">
        <f t="array" ref="J2038">SUMPRODUCT(("SUP_WODBIO"=[1]OUT_SyntheticFuels!$C$4:$C$1000)*1,("Var_cap"=[1]OUT_SyntheticFuels!$B$4:$B$1000)*1,[1]OUT_SyntheticFuels!I$4:I$1000)</f>
        <v>1.441979165239258E-5</v>
      </c>
      <c r="K2038" s="7" cm="1">
        <f t="array" ref="K2038">SUMPRODUCT(("SUP_WODBIO"=[1]OUT_SyntheticFuels!$C$4:$C$1000)*1,("Var_cap"=[1]OUT_SyntheticFuels!$B$4:$B$1000)*1,[1]OUT_SyntheticFuels!J$4:J$1000)</f>
        <v>8.5760185982560365E-6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6.3615594339761097E-6</v>
      </c>
      <c r="K2039" s="7" cm="1">
        <f t="array" ref="K2039">SUMPRODUCT(("SUP_WODBIOCCS"=[1]OUT_SyntheticFuels!$C$4:$C$1000)*1,("Var_cap"=[1]OUT_SyntheticFuels!$B$4:$B$1000)*1,[1]OUT_SyntheticFuels!J$4:J$1000)</f>
        <v>6.4052896558973397E-6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4.2389850874848881E-2</v>
      </c>
      <c r="G2040" s="7" cm="1">
        <f t="array" ref="G2040">SUMPRODUCT(("SUP_BIONGA"=[1]OUT_SyntheticFuels!$C$4:$C$1000)*1,("Var_cap"=[1]OUT_SyntheticFuels!$B$4:$B$1000)*1,[1]OUT_SyntheticFuels!F$4:F$1000)</f>
        <v>0.17035515092554471</v>
      </c>
      <c r="H2040" s="7" cm="1">
        <f t="array" ref="H2040">SUMPRODUCT(("SUP_BIONGA"=[1]OUT_SyntheticFuels!$C$4:$C$1000)*1,("Var_cap"=[1]OUT_SyntheticFuels!$B$4:$B$1000)*1,[1]OUT_SyntheticFuels!G$4:G$1000)</f>
        <v>0.14234640458171952</v>
      </c>
      <c r="I2040" s="7" cm="1">
        <f t="array" ref="I2040">SUMPRODUCT(("SUP_BIONGA"=[1]OUT_SyntheticFuels!$C$4:$C$1000)*1,("Var_cap"=[1]OUT_SyntheticFuels!$B$4:$B$1000)*1,[1]OUT_SyntheticFuels!H$4:H$1000)</f>
        <v>0.14233944483970232</v>
      </c>
      <c r="J2040" s="7" cm="1">
        <f t="array" ref="J2040">SUMPRODUCT(("SUP_BIONGA"=[1]OUT_SyntheticFuels!$C$4:$C$1000)*1,("Var_cap"=[1]OUT_SyntheticFuels!$B$4:$B$1000)*1,[1]OUT_SyntheticFuels!I$4:I$1000)</f>
        <v>0.14774894560814364</v>
      </c>
      <c r="K2040" s="7" cm="1">
        <f t="array" ref="K2040">SUMPRODUCT(("SUP_BIONGA"=[1]OUT_SyntheticFuels!$C$4:$C$1000)*1,("Var_cap"=[1]OUT_SyntheticFuels!$B$4:$B$1000)*1,[1]OUT_SyntheticFuels!J$4:J$1000)</f>
        <v>0.14818896806917428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0.35485627043994716</v>
      </c>
      <c r="G2041" s="7" cm="1">
        <f t="array" ref="G2041">SUMPRODUCT(("CT_CWODPLT"=[1]OUT_SyntheticFuels!$C$4:$C$1000)*1,("Var_cap"=[1]OUT_SyntheticFuels!$B$4:$B$1000)*1,[1]OUT_SyntheticFuels!F$4:F$1000)</f>
        <v>0.41219540810691191</v>
      </c>
      <c r="H2041" s="7" cm="1">
        <f t="array" ref="H2041">SUMPRODUCT(("CT_CWODPLT"=[1]OUT_SyntheticFuels!$C$4:$C$1000)*1,("Var_cap"=[1]OUT_SyntheticFuels!$B$4:$B$1000)*1,[1]OUT_SyntheticFuels!G$4:G$1000)</f>
        <v>0.41219650128221019</v>
      </c>
      <c r="I2041" s="7" cm="1">
        <f t="array" ref="I2041">SUMPRODUCT(("CT_CWODPLT"=[1]OUT_SyntheticFuels!$C$4:$C$1000)*1,("Var_cap"=[1]OUT_SyntheticFuels!$B$4:$B$1000)*1,[1]OUT_SyntheticFuels!H$4:H$1000)</f>
        <v>0.41296066656354963</v>
      </c>
      <c r="J2041" s="7" cm="1">
        <f t="array" ref="J2041">SUMPRODUCT(("CT_CWODPLT"=[1]OUT_SyntheticFuels!$C$4:$C$1000)*1,("Var_cap"=[1]OUT_SyntheticFuels!$B$4:$B$1000)*1,[1]OUT_SyntheticFuels!I$4:I$1000)</f>
        <v>0.4469195324352131</v>
      </c>
      <c r="K2041" s="7" cm="1">
        <f t="array" ref="K2041">SUMPRODUCT(("CT_CWODPLT"=[1]OUT_SyntheticFuels!$C$4:$C$1000)*1,("Var_cap"=[1]OUT_SyntheticFuels!$B$4:$B$1000)*1,[1]OUT_SyntheticFuels!J$4:J$1000)</f>
        <v>0.45624766741454792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5.8314164801879202E-7</v>
      </c>
      <c r="J2042" s="7" cm="1">
        <f t="array" ref="J2042">SUMPRODUCT(("SUP_H2NGA"=[1]OUT_SyntheticFuels!$C$4:$C$1000)*1,("Var_cap"=[1]OUT_SyntheticFuels!$B$4:$B$1000)*1,[1]OUT_SyntheticFuels!I$4:I$1000)</f>
        <v>6.7328719720028952E-5</v>
      </c>
      <c r="K2042" s="7" cm="1">
        <f t="array" ref="K2042">SUMPRODUCT(("SUP_H2NGA"=[1]OUT_SyntheticFuels!$C$4:$C$1000)*1,("Var_cap"=[1]OUT_SyntheticFuels!$B$4:$B$1000)*1,[1]OUT_SyntheticFuels!J$4:J$1000)</f>
        <v>6.7458253193513875E-5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8.9051381765737997E-7</v>
      </c>
      <c r="J2043" s="7" cm="1">
        <f t="array" ref="J2043">SUMPRODUCT(("SUP_H2DSL"=[1]OUT_SyntheticFuels!$C$4:$C$1000)*1,("Var_cap"=[1]OUT_SyntheticFuels!$B$4:$B$1000)*1,[1]OUT_SyntheticFuels!I$4:I$1000)</f>
        <v>0.44505409127939149</v>
      </c>
      <c r="K2043" s="7" cm="1">
        <f t="array" ref="K2043">SUMPRODUCT(("SUP_H2DSL"=[1]OUT_SyntheticFuels!$C$4:$C$1000)*1,("Var_cap"=[1]OUT_SyntheticFuels!$B$4:$B$1000)*1,[1]OUT_SyntheticFuels!J$4:J$1000)</f>
        <v>1.1396585521040579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8.64478973078229E-7</v>
      </c>
      <c r="J2044" s="7" cm="1">
        <f t="array" ref="J2044">SUMPRODUCT(("SUP_H2GSL"=[1]OUT_SyntheticFuels!$C$4:$C$1000)*1,("Var_cap"=[1]OUT_SyntheticFuels!$B$4:$B$1000)*1,[1]OUT_SyntheticFuels!I$4:I$1000)</f>
        <v>4.743750269741049E-2</v>
      </c>
      <c r="K2044" s="7" cm="1">
        <f t="array" ref="K2044">SUMPRODUCT(("SUP_H2GSL"=[1]OUT_SyntheticFuels!$C$4:$C$1000)*1,("Var_cap"=[1]OUT_SyntheticFuels!$B$4:$B$1000)*1,[1]OUT_SyntheticFuels!J$4:J$1000)</f>
        <v>4.7436979082566964E-2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713.36235072796626</v>
      </c>
      <c r="D3" s="3">
        <f t="shared" ref="D3:H3" si="0">SUM(D4:D7)</f>
        <v>703.77447450594389</v>
      </c>
      <c r="E3" s="3">
        <f t="shared" si="0"/>
        <v>683.28712458972723</v>
      </c>
      <c r="F3" s="3">
        <f t="shared" si="0"/>
        <v>633.37217409232699</v>
      </c>
      <c r="G3" s="3">
        <f t="shared" si="0"/>
        <v>574.04610747568256</v>
      </c>
      <c r="H3" s="3">
        <f t="shared" si="0"/>
        <v>545.32954084960056</v>
      </c>
    </row>
    <row r="4" spans="2:8" x14ac:dyDescent="0.3">
      <c r="B4" s="25" t="s">
        <v>1728</v>
      </c>
      <c r="C4" s="1">
        <f>'SPS1'!F761</f>
        <v>142.21736348789497</v>
      </c>
      <c r="D4" s="1">
        <f>'SPS1'!G761</f>
        <v>140.22025959462209</v>
      </c>
      <c r="E4" s="1">
        <f>'SPS1'!H761</f>
        <v>140.9448123532076</v>
      </c>
      <c r="F4" s="1">
        <f>'SPS1'!I761</f>
        <v>144.38418889139359</v>
      </c>
      <c r="G4" s="1">
        <f>'SPS1'!J761</f>
        <v>147.00842147411686</v>
      </c>
      <c r="H4" s="1">
        <f>'SPS1'!K761</f>
        <v>152.2365619588536</v>
      </c>
    </row>
    <row r="5" spans="2:8" x14ac:dyDescent="0.3">
      <c r="B5" s="25" t="s">
        <v>1729</v>
      </c>
      <c r="C5" s="1">
        <f>'SPS1'!F880</f>
        <v>140.10107004751123</v>
      </c>
      <c r="D5" s="1">
        <f>'SPS1'!G880</f>
        <v>139.86315735253342</v>
      </c>
      <c r="E5" s="1">
        <f>'SPS1'!H880</f>
        <v>142.4653872391909</v>
      </c>
      <c r="F5" s="1">
        <f>'SPS1'!I880</f>
        <v>137.47381221023903</v>
      </c>
      <c r="G5" s="1">
        <f>'SPS1'!J880</f>
        <v>124.84691088317557</v>
      </c>
      <c r="H5" s="1">
        <f>'SPS1'!K880</f>
        <v>115.38294967750943</v>
      </c>
    </row>
    <row r="6" spans="2:8" x14ac:dyDescent="0.3">
      <c r="B6" s="25" t="s">
        <v>1730</v>
      </c>
      <c r="C6" s="1">
        <f>'SPS1'!F970</f>
        <v>217.10055225739231</v>
      </c>
      <c r="D6" s="1">
        <f>'SPS1'!G970</f>
        <v>216.42826931941937</v>
      </c>
      <c r="E6" s="1">
        <f>'SPS1'!H970</f>
        <v>215.00970091268567</v>
      </c>
      <c r="F6" s="1">
        <f>'SPS1'!I970</f>
        <v>210.98305127468564</v>
      </c>
      <c r="G6" s="1">
        <f>'SPS1'!J970</f>
        <v>192.47028588463411</v>
      </c>
      <c r="H6" s="1">
        <f>'SPS1'!K970</f>
        <v>180.2219802706372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213.94336493516784</v>
      </c>
      <c r="D7" s="1">
        <f>'SPS1'!G1134+'SPS1'!G1313+'SPS1'!G1397+'SPS1'!G1481+'SPS1'!G1488+'SPS1'!G1495+'SPS1'!G1544+'SPS1'!G1591+'SPS1'!G1638</f>
        <v>207.26278823936903</v>
      </c>
      <c r="E7" s="1">
        <f>'SPS1'!H1134+'SPS1'!H1313+'SPS1'!H1397+'SPS1'!H1481+'SPS1'!H1488+'SPS1'!H1495+'SPS1'!H1544+'SPS1'!H1591+'SPS1'!H1638</f>
        <v>184.86722408464306</v>
      </c>
      <c r="F7" s="1">
        <f>'SPS1'!I1134+'SPS1'!I1313+'SPS1'!I1397+'SPS1'!I1481+'SPS1'!I1488+'SPS1'!I1495+'SPS1'!I1544+'SPS1'!I1591+'SPS1'!I1638</f>
        <v>140.53112171600873</v>
      </c>
      <c r="G7" s="1">
        <f>'SPS1'!J1134+'SPS1'!J1313+'SPS1'!J1397+'SPS1'!J1481+'SPS1'!J1488+'SPS1'!J1495+'SPS1'!J1544+'SPS1'!J1591+'SPS1'!J1638</f>
        <v>109.72048923375606</v>
      </c>
      <c r="H7" s="1">
        <f>'SPS1'!K1134+'SPS1'!K1313+'SPS1'!K1397+'SPS1'!K1481+'SPS1'!K1488+'SPS1'!K1495+'SPS1'!K1544+'SPS1'!K1591+'SPS1'!K1638</f>
        <v>97.4880489426004</v>
      </c>
    </row>
    <row r="8" spans="2:8" x14ac:dyDescent="0.3">
      <c r="B8" s="2" t="s">
        <v>1736</v>
      </c>
      <c r="C8" s="3">
        <f>SUM(C9:C12)</f>
        <v>508.69309794698756</v>
      </c>
      <c r="D8" s="3">
        <f t="shared" ref="D8:H8" si="1">SUM(D9:D12)</f>
        <v>495.52392753955678</v>
      </c>
      <c r="E8" s="3">
        <f t="shared" si="1"/>
        <v>484.13103562145403</v>
      </c>
      <c r="F8" s="3">
        <f t="shared" si="1"/>
        <v>513.97032374576031</v>
      </c>
      <c r="G8" s="3">
        <f t="shared" si="1"/>
        <v>472.72168715160007</v>
      </c>
      <c r="H8" s="3">
        <f t="shared" si="1"/>
        <v>475.55958219798458</v>
      </c>
    </row>
    <row r="9" spans="2:8" x14ac:dyDescent="0.3">
      <c r="B9" s="25" t="s">
        <v>1733</v>
      </c>
      <c r="C9" s="1">
        <f>'SPS1'!F289+'SPS1'!F407</f>
        <v>493.36893174730955</v>
      </c>
      <c r="D9" s="1">
        <f>'SPS1'!G289+'SPS1'!G407</f>
        <v>473.54204718176925</v>
      </c>
      <c r="E9" s="1">
        <f>'SPS1'!H289+'SPS1'!H407</f>
        <v>457.82344428177043</v>
      </c>
      <c r="F9" s="1">
        <f>'SPS1'!I289+'SPS1'!I407</f>
        <v>487.10575507493661</v>
      </c>
      <c r="G9" s="1">
        <f>'SPS1'!J289+'SPS1'!J407</f>
        <v>431.3987644900044</v>
      </c>
      <c r="H9" s="1">
        <f>'SPS1'!K289+'SPS1'!K407</f>
        <v>403.48273629880879</v>
      </c>
    </row>
    <row r="10" spans="2:8" x14ac:dyDescent="0.3">
      <c r="B10" s="25" t="s">
        <v>1734</v>
      </c>
      <c r="C10" s="1">
        <f>'SPS1'!F588+'SPS1'!F602+'SPS1'!F642</f>
        <v>15.316767973169526</v>
      </c>
      <c r="D10" s="1">
        <f>'SPS1'!G588+'SPS1'!G602+'SPS1'!G642</f>
        <v>21.955458687886512</v>
      </c>
      <c r="E10" s="1">
        <f>'SPS1'!H588+'SPS1'!H602+'SPS1'!H642</f>
        <v>26.274892740917668</v>
      </c>
      <c r="F10" s="1">
        <f>'SPS1'!I588+'SPS1'!I602+'SPS1'!I642</f>
        <v>26.766396363758421</v>
      </c>
      <c r="G10" s="1">
        <f>'SPS1'!J588+'SPS1'!J602+'SPS1'!J642</f>
        <v>28.23550535992349</v>
      </c>
      <c r="H10" s="1">
        <f>'SPS1'!K588+'SPS1'!K602+'SPS1'!K642</f>
        <v>35.810017218682589</v>
      </c>
    </row>
    <row r="11" spans="2:8" x14ac:dyDescent="0.3">
      <c r="B11" s="25" t="s">
        <v>1732</v>
      </c>
      <c r="C11" s="1">
        <f>'SPS1'!F677</f>
        <v>7.3982265084795102E-3</v>
      </c>
      <c r="D11" s="1">
        <f>'SPS1'!G677</f>
        <v>2.6421669901029197E-2</v>
      </c>
      <c r="E11" s="1">
        <f>'SPS1'!H677</f>
        <v>3.2698598765910893E-2</v>
      </c>
      <c r="F11" s="1">
        <f>'SPS1'!I677</f>
        <v>9.8172307065270858E-2</v>
      </c>
      <c r="G11" s="1">
        <f>'SPS1'!J677</f>
        <v>13.087396080972495</v>
      </c>
      <c r="H11" s="1">
        <f>'SPS1'!K677</f>
        <v>36.266748143055011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2.1220699697159475E-5</v>
      </c>
      <c r="H12" s="1">
        <f>'SPS1'!K1702</f>
        <v>8.0537438195860028E-5</v>
      </c>
    </row>
    <row r="13" spans="2:8" x14ac:dyDescent="0.3">
      <c r="B13" s="2" t="s">
        <v>1737</v>
      </c>
      <c r="C13" s="3">
        <f>'SPS1'!F2+'SPS1'!F20-'SPS1'!F55</f>
        <v>961.8833658017511</v>
      </c>
      <c r="D13" s="3">
        <f>'SPS1'!G2+'SPS1'!G20-'SPS1'!G55</f>
        <v>960.41679371038595</v>
      </c>
      <c r="E13" s="3">
        <f>'SPS1'!H2+'SPS1'!H20-'SPS1'!H55</f>
        <v>899.28757552527463</v>
      </c>
      <c r="F13" s="3">
        <f>'SPS1'!I2+'SPS1'!I20-'SPS1'!I55</f>
        <v>857.36007838613637</v>
      </c>
      <c r="G13" s="3">
        <f>'SPS1'!J2+'SPS1'!J20-'SPS1'!J55</f>
        <v>721.37485519846814</v>
      </c>
      <c r="H13" s="3">
        <f>'SPS1'!K2+'SPS1'!K20-'SPS1'!K55</f>
        <v>649.64237414339993</v>
      </c>
    </row>
    <row r="14" spans="2:8" x14ac:dyDescent="0.3">
      <c r="B14" s="25" t="s">
        <v>1738</v>
      </c>
      <c r="C14" s="1">
        <f>'SPS1'!F2</f>
        <v>299.34496169828998</v>
      </c>
      <c r="D14" s="1">
        <f>'SPS1'!G2</f>
        <v>292.8494149607987</v>
      </c>
      <c r="E14" s="1">
        <f>'SPS1'!H2</f>
        <v>337.09878200107607</v>
      </c>
      <c r="F14" s="1">
        <f>'SPS1'!I2</f>
        <v>364.27279262398332</v>
      </c>
      <c r="G14" s="1">
        <f>'SPS1'!J2</f>
        <v>425.62480053467749</v>
      </c>
      <c r="H14" s="1">
        <f>'SPS1'!K2</f>
        <v>568.17799323672466</v>
      </c>
    </row>
    <row r="15" spans="2:8" x14ac:dyDescent="0.3">
      <c r="B15" s="25" t="s">
        <v>19</v>
      </c>
      <c r="C15" s="1">
        <f>'SPS1'!F20</f>
        <v>779.70841122647084</v>
      </c>
      <c r="D15" s="1">
        <f>'SPS1'!G20</f>
        <v>703.12609216087083</v>
      </c>
      <c r="E15" s="1">
        <f>'SPS1'!H20</f>
        <v>617.0397871717023</v>
      </c>
      <c r="F15" s="1">
        <f>'SPS1'!I20</f>
        <v>524.14533510108083</v>
      </c>
      <c r="G15" s="1">
        <f>'SPS1'!J20</f>
        <v>309.75676168999229</v>
      </c>
      <c r="H15" s="1">
        <f>'SPS1'!K20</f>
        <v>103.40997889209774</v>
      </c>
    </row>
    <row r="16" spans="2:8" x14ac:dyDescent="0.3">
      <c r="B16" s="25" t="s">
        <v>24</v>
      </c>
      <c r="C16" s="1">
        <f>'SPS1'!F55</f>
        <v>117.17000712300973</v>
      </c>
      <c r="D16" s="1">
        <f>'SPS1'!G55</f>
        <v>35.558713411283684</v>
      </c>
      <c r="E16" s="1">
        <f>'SPS1'!H55</f>
        <v>54.850993647503721</v>
      </c>
      <c r="F16" s="1">
        <f>'SPS1'!I55</f>
        <v>31.058049338927702</v>
      </c>
      <c r="G16" s="1">
        <f>'SPS1'!J55</f>
        <v>14.006707026201598</v>
      </c>
      <c r="H16" s="1">
        <f>'SPS1'!K55</f>
        <v>21.945597985422523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