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C61EE493-6387-478F-ACCE-5FE6BC4DE391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H1688" i="1" a="1"/>
  <c r="H1688" i="1" s="1"/>
  <c r="G1688" i="1" a="1"/>
  <c r="G1688" i="1" s="1"/>
  <c r="I1688" i="1" a="1"/>
  <c r="I1688" i="1" s="1"/>
  <c r="F1688" i="1" a="1"/>
  <c r="F1688" i="1" s="1"/>
  <c r="K1688" i="1" a="1"/>
  <c r="K1688" i="1"/>
  <c r="J1688" i="1" a="1"/>
  <c r="J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358" i="1" a="1"/>
  <c r="F1358" i="1" s="1"/>
  <c r="I1357" i="1" a="1"/>
  <c r="I1357" i="1" s="1"/>
  <c r="J1354" i="1" a="1"/>
  <c r="J1354" i="1" s="1"/>
  <c r="G1356" i="1" a="1"/>
  <c r="G1356" i="1" s="1"/>
  <c r="I1355" i="1" a="1"/>
  <c r="I1355" i="1" s="1"/>
  <c r="H1355" i="1" a="1"/>
  <c r="H1355" i="1" s="1"/>
  <c r="H1354" i="1" a="1"/>
  <c r="H1354" i="1" s="1"/>
  <c r="I1353" i="1" a="1"/>
  <c r="I1353" i="1" s="1"/>
  <c r="J1355" i="1" a="1"/>
  <c r="J1355" i="1" s="1"/>
  <c r="G1355" i="1" a="1"/>
  <c r="G1355" i="1" s="1"/>
  <c r="F1353" i="1" a="1"/>
  <c r="F1353" i="1" s="1"/>
  <c r="G1357" i="1" a="1"/>
  <c r="G1357" i="1" s="1"/>
  <c r="K1355" i="1" a="1"/>
  <c r="K1355" i="1" s="1"/>
  <c r="G1352" i="1" a="1"/>
  <c r="G1352" i="1" s="1"/>
  <c r="H1351" i="1" a="1"/>
  <c r="H1351" i="1" s="1"/>
  <c r="J1356" i="1" a="1"/>
  <c r="J1356" i="1" s="1"/>
  <c r="I1352" i="1" a="1"/>
  <c r="I1352" i="1" s="1"/>
  <c r="K1357" i="1" a="1"/>
  <c r="K1357" i="1" s="1"/>
  <c r="J1357" i="1" a="1"/>
  <c r="J1357" i="1" s="1"/>
  <c r="K1356" i="1" a="1"/>
  <c r="K1356" i="1" s="1"/>
  <c r="I1354" i="1" a="1"/>
  <c r="I1354" i="1" s="1"/>
  <c r="K1354" i="1" a="1"/>
  <c r="K1354" i="1" s="1"/>
  <c r="F1354" i="1" a="1"/>
  <c r="F1354" i="1" s="1"/>
  <c r="G1351" i="1" a="1"/>
  <c r="G1351" i="1" s="1"/>
  <c r="F1355" i="1" a="1"/>
  <c r="F1355" i="1" s="1"/>
  <c r="I1356" i="1" a="1"/>
  <c r="I1356" i="1"/>
  <c r="K1359" i="1" a="1"/>
  <c r="K1359" i="1" s="1"/>
  <c r="F1356" i="1" a="1"/>
  <c r="F1356" i="1" s="1"/>
  <c r="I1359" i="1" a="1"/>
  <c r="I1359" i="1" s="1"/>
  <c r="F1357" i="1" a="1"/>
  <c r="F1357" i="1" s="1"/>
  <c r="J1351" i="1" a="1"/>
  <c r="J1351" i="1" s="1"/>
  <c r="H1352" i="1" a="1"/>
  <c r="H1352" i="1" s="1"/>
  <c r="H1356" i="1" a="1"/>
  <c r="H1356" i="1" s="1"/>
  <c r="K1353" i="1" a="1"/>
  <c r="K1353" i="1" s="1"/>
  <c r="J1353" i="1" a="1"/>
  <c r="J1353" i="1" s="1"/>
  <c r="J1352" i="1" a="1"/>
  <c r="J1352" i="1" s="1"/>
  <c r="G1354" i="1" a="1"/>
  <c r="G1354" i="1" s="1"/>
  <c r="G1353" i="1" a="1"/>
  <c r="G1353" i="1" s="1"/>
  <c r="I1351" i="1" a="1"/>
  <c r="I1351" i="1" s="1"/>
  <c r="J1360" i="1" a="1"/>
  <c r="J1360" i="1" s="1"/>
  <c r="I1360" i="1" a="1"/>
  <c r="I1360" i="1" s="1"/>
  <c r="H1360" i="1" a="1"/>
  <c r="H1360" i="1" s="1"/>
  <c r="G1360" i="1" a="1"/>
  <c r="G1360" i="1" s="1"/>
  <c r="K1351" i="1" a="1"/>
  <c r="K1351" i="1"/>
  <c r="F1360" i="1" a="1"/>
  <c r="F1360" i="1" s="1"/>
  <c r="J1359" i="1" a="1"/>
  <c r="J1359" i="1" s="1"/>
  <c r="F1351" i="1" a="1"/>
  <c r="F1351" i="1" s="1"/>
  <c r="G1359" i="1" a="1"/>
  <c r="G1359" i="1" s="1"/>
  <c r="H1359" i="1" a="1"/>
  <c r="H1359" i="1" s="1"/>
  <c r="H1357" i="1" a="1"/>
  <c r="H1357" i="1"/>
  <c r="I1358" i="1" a="1"/>
  <c r="I1358" i="1" s="1"/>
  <c r="F1359" i="1" a="1"/>
  <c r="F1359" i="1" s="1"/>
  <c r="K1358" i="1" a="1"/>
  <c r="K1358" i="1" s="1"/>
  <c r="F1352" i="1" a="1"/>
  <c r="F1352" i="1" s="1"/>
  <c r="J1358" i="1" a="1"/>
  <c r="J1358" i="1" s="1"/>
  <c r="H1358" i="1" a="1"/>
  <c r="H1358" i="1"/>
  <c r="K1352" i="1" a="1"/>
  <c r="K1352" i="1" s="1"/>
  <c r="G1358" i="1" a="1"/>
  <c r="G1358" i="1" s="1"/>
  <c r="H1353" i="1" a="1"/>
  <c r="H1353" i="1" s="1"/>
  <c r="K1347" i="1" a="1"/>
  <c r="K1347" i="1" s="1"/>
  <c r="H1338" i="1" a="1"/>
  <c r="H1338" i="1" s="1"/>
  <c r="J1347" i="1" a="1"/>
  <c r="J1347" i="1"/>
  <c r="H1347" i="1" a="1"/>
  <c r="H1347" i="1" s="1"/>
  <c r="J1346" i="1" a="1"/>
  <c r="J1346" i="1" s="1"/>
  <c r="G1346" i="1" a="1"/>
  <c r="G1346" i="1" s="1"/>
  <c r="J1337" i="1" a="1"/>
  <c r="J1337" i="1" s="1"/>
  <c r="K1345" i="1" a="1"/>
  <c r="K1345" i="1" s="1"/>
  <c r="H1345" i="1" a="1"/>
  <c r="H1345" i="1" s="1"/>
  <c r="K1337" i="1" a="1"/>
  <c r="K1337" i="1" s="1"/>
  <c r="F1344" i="1" a="1"/>
  <c r="F1344" i="1" s="1"/>
  <c r="H1350" i="1" a="1"/>
  <c r="H1350" i="1" s="1"/>
  <c r="G1348" i="1" a="1"/>
  <c r="G1348" i="1" s="1"/>
  <c r="K1350" i="1" a="1"/>
  <c r="K1350" i="1" s="1"/>
  <c r="H1337" i="1" a="1"/>
  <c r="H1337" i="1" s="1"/>
  <c r="J1348" i="1" a="1"/>
  <c r="J1348" i="1" s="1"/>
  <c r="I1348" i="1" a="1"/>
  <c r="I1348" i="1" s="1"/>
  <c r="G1337" i="1" a="1"/>
  <c r="G1337" i="1" s="1"/>
  <c r="I1347" i="1" a="1"/>
  <c r="I1347" i="1" s="1"/>
  <c r="G1345" i="1" a="1"/>
  <c r="G1345" i="1" s="1"/>
  <c r="F1346" i="1" a="1"/>
  <c r="F1346" i="1" s="1"/>
  <c r="J1338" i="1" a="1"/>
  <c r="J1338" i="1" s="1"/>
  <c r="I1344" i="1" a="1"/>
  <c r="I1344" i="1" s="1"/>
  <c r="K1338" i="1" a="1"/>
  <c r="K1338" i="1" s="1"/>
  <c r="G1344" i="1" a="1"/>
  <c r="G1344" i="1" s="1"/>
  <c r="H1344" i="1" a="1"/>
  <c r="H1344" i="1" s="1"/>
  <c r="K1346" i="1" a="1"/>
  <c r="K1346" i="1" s="1"/>
  <c r="G1338" i="1" a="1"/>
  <c r="G1338" i="1" s="1"/>
  <c r="I1337" i="1" a="1"/>
  <c r="I1337" i="1" s="1"/>
  <c r="H1346" i="1" a="1"/>
  <c r="H1346" i="1" s="1"/>
  <c r="I1345" i="1" a="1"/>
  <c r="I1345" i="1" s="1"/>
  <c r="K1344" i="1" a="1"/>
  <c r="K1344" i="1" s="1"/>
  <c r="K1348" i="1" a="1"/>
  <c r="K1348" i="1" s="1"/>
  <c r="F1345" i="1" a="1"/>
  <c r="F1345" i="1" s="1"/>
  <c r="F1337" i="1" a="1"/>
  <c r="F1337" i="1" s="1"/>
  <c r="J1350" i="1" a="1"/>
  <c r="J1350" i="1" s="1"/>
  <c r="H1348" i="1" a="1"/>
  <c r="H1348" i="1" s="1"/>
  <c r="I1350" i="1" a="1"/>
  <c r="I1350" i="1" s="1"/>
  <c r="G1350" i="1" a="1"/>
  <c r="G1350" i="1"/>
  <c r="G1347" i="1" a="1"/>
  <c r="G1347" i="1" s="1"/>
  <c r="J1344" i="1" a="1"/>
  <c r="J1344" i="1" s="1"/>
  <c r="F1338" i="1" a="1"/>
  <c r="F1338" i="1" s="1"/>
  <c r="F1350" i="1" a="1"/>
  <c r="F1350" i="1" s="1"/>
  <c r="F1347" i="1" a="1"/>
  <c r="F1347" i="1" s="1"/>
  <c r="F1348" i="1" a="1"/>
  <c r="F1348" i="1" s="1"/>
  <c r="I1338" i="1" a="1"/>
  <c r="I1338" i="1" s="1"/>
  <c r="I1346" i="1" a="1"/>
  <c r="I1346" i="1" s="1"/>
  <c r="J1345" i="1" a="1"/>
  <c r="J1345" i="1" s="1"/>
  <c r="H1333" i="1" a="1"/>
  <c r="H1333" i="1" s="1"/>
  <c r="H1334" i="1" a="1"/>
  <c r="H1334" i="1" s="1"/>
  <c r="I1333" i="1" a="1"/>
  <c r="I1333" i="1" s="1"/>
  <c r="J1330" i="1" a="1"/>
  <c r="J1330" i="1" s="1"/>
  <c r="J1324" i="1" a="1"/>
  <c r="J1324" i="1" s="1"/>
  <c r="G1334" i="1" a="1"/>
  <c r="G1334" i="1" s="1"/>
  <c r="K1323" i="1" a="1"/>
  <c r="K1323" i="1" s="1"/>
  <c r="G1333" i="1" a="1"/>
  <c r="G1333" i="1" s="1"/>
  <c r="K1331" i="1" a="1"/>
  <c r="K1331" i="1"/>
  <c r="F1330" i="1" a="1"/>
  <c r="F1330" i="1" s="1"/>
  <c r="I1323" i="1" a="1"/>
  <c r="I1323" i="1" s="1"/>
  <c r="G1330" i="1" a="1"/>
  <c r="G1330" i="1" s="1"/>
  <c r="G1324" i="1" a="1"/>
  <c r="G1324" i="1" s="1"/>
  <c r="H1331" i="1" a="1"/>
  <c r="H1331" i="1" s="1"/>
  <c r="I1335" i="1" a="1"/>
  <c r="I1335" i="1" s="1"/>
  <c r="I1334" i="1" a="1"/>
  <c r="I1334" i="1" s="1"/>
  <c r="J1332" i="1" a="1"/>
  <c r="J1332" i="1" s="1"/>
  <c r="J1334" i="1" a="1"/>
  <c r="J1334" i="1" s="1"/>
  <c r="H1332" i="1" a="1"/>
  <c r="H1332" i="1" s="1"/>
  <c r="K1336" i="1" a="1"/>
  <c r="K1336" i="1" s="1"/>
  <c r="J1336" i="1" a="1"/>
  <c r="J1336" i="1"/>
  <c r="I1336" i="1" a="1"/>
  <c r="I1336" i="1" s="1"/>
  <c r="F1324" i="1" a="1"/>
  <c r="F1324" i="1" s="1"/>
  <c r="H1336" i="1" a="1"/>
  <c r="H1336" i="1" s="1"/>
  <c r="G1336" i="1" a="1"/>
  <c r="G1336" i="1" s="1"/>
  <c r="F1336" i="1" a="1"/>
  <c r="F1336" i="1" s="1"/>
  <c r="K1335" i="1" a="1"/>
  <c r="K1335" i="1"/>
  <c r="J1335" i="1" a="1"/>
  <c r="J1335" i="1" s="1"/>
  <c r="H1335" i="1" a="1"/>
  <c r="H1335" i="1" s="1"/>
  <c r="G1335" i="1" a="1"/>
  <c r="G1335" i="1" s="1"/>
  <c r="F1334" i="1" a="1"/>
  <c r="F1334" i="1" s="1"/>
  <c r="G1332" i="1" a="1"/>
  <c r="G1332" i="1" s="1"/>
  <c r="J1333" i="1" a="1"/>
  <c r="J1333" i="1" s="1"/>
  <c r="F1332" i="1" a="1"/>
  <c r="F1332" i="1" s="1"/>
  <c r="K1332" i="1" a="1"/>
  <c r="K1332" i="1" s="1"/>
  <c r="F1331" i="1" a="1"/>
  <c r="F1331" i="1" s="1"/>
  <c r="I1331" i="1" a="1"/>
  <c r="I1331" i="1" s="1"/>
  <c r="K1330" i="1" a="1"/>
  <c r="K1330" i="1" s="1"/>
  <c r="F1335" i="1" a="1"/>
  <c r="F1335" i="1" s="1"/>
  <c r="K1324" i="1" a="1"/>
  <c r="K1324" i="1" s="1"/>
  <c r="K1334" i="1" a="1"/>
  <c r="K1334" i="1" s="1"/>
  <c r="K1333" i="1" a="1"/>
  <c r="K1333" i="1" s="1"/>
  <c r="F1333" i="1" a="1"/>
  <c r="F1333" i="1" s="1"/>
  <c r="I1332" i="1" a="1"/>
  <c r="I1332" i="1" s="1"/>
  <c r="J1331" i="1" a="1"/>
  <c r="J1331" i="1" s="1"/>
  <c r="G1331" i="1" a="1"/>
  <c r="G1331" i="1" s="1"/>
  <c r="I1330" i="1" a="1"/>
  <c r="I1330" i="1" s="1"/>
  <c r="I1324" i="1" a="1"/>
  <c r="I1324" i="1" s="1"/>
  <c r="J1323" i="1" a="1"/>
  <c r="J1323" i="1" s="1"/>
  <c r="H1330" i="1" a="1"/>
  <c r="H1330" i="1" s="1"/>
  <c r="H1324" i="1" a="1"/>
  <c r="H1324" i="1" s="1"/>
  <c r="K1317" i="1" a="1"/>
  <c r="K1317" i="1" s="1"/>
  <c r="H1322" i="1" a="1"/>
  <c r="H1322" i="1" s="1"/>
  <c r="F1322" i="1" a="1"/>
  <c r="F1322" i="1" s="1"/>
  <c r="J1316" i="1" a="1"/>
  <c r="J1316" i="1" s="1"/>
  <c r="G1321" i="1" a="1"/>
  <c r="G1321" i="1" s="1"/>
  <c r="J1319" i="1" a="1"/>
  <c r="J1319" i="1" s="1"/>
  <c r="J1318" i="1" a="1"/>
  <c r="J1318" i="1" s="1"/>
  <c r="J1317" i="1" a="1"/>
  <c r="J1317" i="1" s="1"/>
  <c r="F1317" i="1" a="1"/>
  <c r="F1317" i="1" s="1"/>
  <c r="I1315" i="1" a="1"/>
  <c r="I1315" i="1" s="1"/>
  <c r="G1315" i="1" a="1"/>
  <c r="G1315" i="1" s="1"/>
  <c r="F1315" i="1" a="1"/>
  <c r="F1315" i="1"/>
  <c r="J1322" i="1" a="1"/>
  <c r="J1322" i="1" s="1"/>
  <c r="I1319" i="1" a="1"/>
  <c r="I1319" i="1" s="1"/>
  <c r="G1316" i="1" a="1"/>
  <c r="G1316" i="1" s="1"/>
  <c r="G1318" i="1" a="1"/>
  <c r="G1318" i="1" s="1"/>
  <c r="H1315" i="1" a="1"/>
  <c r="H1315" i="1" s="1"/>
  <c r="F1319" i="1" a="1"/>
  <c r="F1319" i="1" s="1"/>
  <c r="I1318" i="1" a="1"/>
  <c r="I1318" i="1" s="1"/>
  <c r="G1322" i="1" a="1"/>
  <c r="G1322" i="1" s="1"/>
  <c r="J1321" i="1" a="1"/>
  <c r="J1321" i="1" s="1"/>
  <c r="K1315" i="1" a="1"/>
  <c r="K1315" i="1" s="1"/>
  <c r="I1316" i="1" a="1"/>
  <c r="I1316" i="1" s="1"/>
  <c r="K1321" i="1" a="1"/>
  <c r="K1321" i="1" s="1"/>
  <c r="K1319" i="1" a="1"/>
  <c r="K1319" i="1" s="1"/>
  <c r="K1318" i="1" a="1"/>
  <c r="K1318" i="1" s="1"/>
  <c r="F1316" i="1" a="1"/>
  <c r="F1316" i="1" s="1"/>
  <c r="J1315" i="1" a="1"/>
  <c r="J1315" i="1" s="1"/>
  <c r="H1323" i="1" a="1"/>
  <c r="H1323" i="1" s="1"/>
  <c r="I1321" i="1" a="1"/>
  <c r="I1321" i="1"/>
  <c r="H1321" i="1" a="1"/>
  <c r="H1321" i="1" s="1"/>
  <c r="F1318" i="1" a="1"/>
  <c r="F1318" i="1" s="1"/>
  <c r="G1319" i="1" a="1"/>
  <c r="G1319" i="1" s="1"/>
  <c r="G1323" i="1" a="1"/>
  <c r="G1323" i="1" s="1"/>
  <c r="F1323" i="1" a="1"/>
  <c r="F1323" i="1" s="1"/>
  <c r="I1322" i="1" a="1"/>
  <c r="I1322" i="1" s="1"/>
  <c r="F1321" i="1" a="1"/>
  <c r="F1321" i="1" s="1"/>
  <c r="H1316" i="1" a="1"/>
  <c r="H1316" i="1" s="1"/>
  <c r="K1322" i="1" a="1"/>
  <c r="K1322" i="1" s="1"/>
  <c r="H1317" i="1" a="1"/>
  <c r="H1317" i="1" s="1"/>
  <c r="I1317" i="1" a="1"/>
  <c r="I1317" i="1" s="1"/>
  <c r="G1317" i="1" a="1"/>
  <c r="G1317" i="1" s="1"/>
  <c r="H1319" i="1" a="1"/>
  <c r="H1319" i="1" s="1"/>
  <c r="K1316" i="1" a="1"/>
  <c r="K1316" i="1" s="1"/>
  <c r="H1318" i="1" a="1"/>
  <c r="H1318" i="1" s="1"/>
  <c r="K1260" i="1" a="1"/>
  <c r="K1260" i="1" s="1"/>
  <c r="I1253" i="1" a="1"/>
  <c r="I1253" i="1" s="1"/>
  <c r="I1260" i="1" a="1"/>
  <c r="I1260" i="1"/>
  <c r="H1259" i="1" a="1"/>
  <c r="H1259" i="1" s="1"/>
  <c r="I1256" i="1" a="1"/>
  <c r="I1256" i="1" s="1"/>
  <c r="J1253" i="1" a="1"/>
  <c r="J1253" i="1" s="1"/>
  <c r="F1254" i="1" a="1"/>
  <c r="F1254" i="1" s="1"/>
  <c r="J1254" i="1" a="1"/>
  <c r="J1254" i="1" s="1"/>
  <c r="H1260" i="1" a="1"/>
  <c r="H1260" i="1" s="1"/>
  <c r="G1260" i="1" a="1"/>
  <c r="G1260" i="1" s="1"/>
  <c r="H1258" i="1" a="1"/>
  <c r="H1258" i="1" s="1"/>
  <c r="H1254" i="1" a="1"/>
  <c r="H1254" i="1" s="1"/>
  <c r="F1253" i="1" a="1"/>
  <c r="F1253" i="1" s="1"/>
  <c r="J1257" i="1" a="1"/>
  <c r="J1257" i="1" s="1"/>
  <c r="K1259" i="1" a="1"/>
  <c r="K1259" i="1" s="1"/>
  <c r="G1256" i="1" a="1"/>
  <c r="G1256" i="1" s="1"/>
  <c r="J1252" i="1" a="1"/>
  <c r="J1252" i="1" s="1"/>
  <c r="I1259" i="1" a="1"/>
  <c r="I1259" i="1" s="1"/>
  <c r="G1259" i="1" a="1"/>
  <c r="G1259" i="1" s="1"/>
  <c r="F1259" i="1" a="1"/>
  <c r="F1259" i="1" s="1"/>
  <c r="K1256" i="1" a="1"/>
  <c r="K1256" i="1" s="1"/>
  <c r="F1258" i="1" a="1"/>
  <c r="F1258" i="1" s="1"/>
  <c r="G1257" i="1" a="1"/>
  <c r="G1257" i="1" s="1"/>
  <c r="I1255" i="1" a="1"/>
  <c r="I1255" i="1" s="1"/>
  <c r="K1254" i="1" a="1"/>
  <c r="K1254" i="1" s="1"/>
  <c r="I1252" i="1" a="1"/>
  <c r="I1252" i="1" s="1"/>
  <c r="H1255" i="1" a="1"/>
  <c r="H1255" i="1" s="1"/>
  <c r="K1253" i="1" a="1"/>
  <c r="K1253" i="1" s="1"/>
  <c r="F1252" i="1" a="1"/>
  <c r="F1252" i="1" s="1"/>
  <c r="H1253" i="1" a="1"/>
  <c r="H1253" i="1" s="1"/>
  <c r="I1258" i="1" a="1"/>
  <c r="I1258" i="1" s="1"/>
  <c r="G1255" i="1" a="1"/>
  <c r="G1255" i="1" s="1"/>
  <c r="G1254" i="1" a="1"/>
  <c r="G1254" i="1" s="1"/>
  <c r="H1256" i="1" a="1"/>
  <c r="H1256" i="1" s="1"/>
  <c r="K1251" i="1" a="1"/>
  <c r="K1251" i="1" s="1"/>
  <c r="K1255" i="1" a="1"/>
  <c r="K1255" i="1" s="1"/>
  <c r="K1257" i="1" a="1"/>
  <c r="K1257" i="1" s="1"/>
  <c r="G1252" i="1" a="1"/>
  <c r="G1252" i="1" s="1"/>
  <c r="K1252" i="1" a="1"/>
  <c r="K1252" i="1"/>
  <c r="F1255" i="1" a="1"/>
  <c r="F1255" i="1" s="1"/>
  <c r="G1253" i="1" a="1"/>
  <c r="G1253" i="1" s="1"/>
  <c r="H1252" i="1" a="1"/>
  <c r="H1252" i="1" s="1"/>
  <c r="K1261" i="1" a="1"/>
  <c r="K1261" i="1" s="1"/>
  <c r="J1261" i="1" a="1"/>
  <c r="J1261" i="1" s="1"/>
  <c r="H1257" i="1" a="1"/>
  <c r="H1257" i="1"/>
  <c r="I1261" i="1" a="1"/>
  <c r="I1261" i="1" s="1"/>
  <c r="K1258" i="1" a="1"/>
  <c r="K1258" i="1" s="1"/>
  <c r="H1261" i="1" a="1"/>
  <c r="H1261" i="1" s="1"/>
  <c r="J1260" i="1" a="1"/>
  <c r="J1260" i="1" s="1"/>
  <c r="I1257" i="1" a="1"/>
  <c r="I1257" i="1" s="1"/>
  <c r="G1258" i="1" a="1"/>
  <c r="G1258" i="1" s="1"/>
  <c r="I1254" i="1" a="1"/>
  <c r="I1254" i="1" s="1"/>
  <c r="F1260" i="1" a="1"/>
  <c r="F1260" i="1" s="1"/>
  <c r="F1257" i="1" a="1"/>
  <c r="F1257" i="1" s="1"/>
  <c r="J1258" i="1" a="1"/>
  <c r="J1258" i="1" s="1"/>
  <c r="F1256" i="1" a="1"/>
  <c r="F1256" i="1" s="1"/>
  <c r="J1255" i="1" a="1"/>
  <c r="J1255" i="1"/>
  <c r="G1261" i="1" a="1"/>
  <c r="G1261" i="1" s="1"/>
  <c r="J1259" i="1" a="1"/>
  <c r="J1259" i="1" s="1"/>
  <c r="J1256" i="1" a="1"/>
  <c r="J1256" i="1" s="1"/>
  <c r="F1261" i="1" a="1"/>
  <c r="F1261" i="1" s="1"/>
  <c r="G1249" i="1" a="1"/>
  <c r="G1249" i="1" s="1"/>
  <c r="F1249" i="1" a="1"/>
  <c r="F1249" i="1" s="1"/>
  <c r="K1246" i="1" a="1"/>
  <c r="K1246" i="1" s="1"/>
  <c r="J1245" i="1" a="1"/>
  <c r="J1245" i="1" s="1"/>
  <c r="G1248" i="1" a="1"/>
  <c r="G1248" i="1" s="1"/>
  <c r="F1247" i="1" a="1"/>
  <c r="F1247" i="1" s="1"/>
  <c r="H1243" i="1" a="1"/>
  <c r="H1243" i="1" s="1"/>
  <c r="H1241" i="1" a="1"/>
  <c r="H1241" i="1" s="1"/>
  <c r="I1246" i="1" a="1"/>
  <c r="I1246" i="1" s="1"/>
  <c r="G1246" i="1" a="1"/>
  <c r="G1246" i="1" s="1"/>
  <c r="F1245" i="1" a="1"/>
  <c r="F1245" i="1" s="1"/>
  <c r="J1244" i="1" a="1"/>
  <c r="J1244" i="1" s="1"/>
  <c r="G1243" i="1" a="1"/>
  <c r="G1243" i="1" s="1"/>
  <c r="K1243" i="1" a="1"/>
  <c r="K1243" i="1"/>
  <c r="H1246" i="1" a="1"/>
  <c r="H1246" i="1" s="1"/>
  <c r="K1244" i="1" a="1"/>
  <c r="K1244" i="1" s="1"/>
  <c r="H1247" i="1" a="1"/>
  <c r="H1247" i="1" s="1"/>
  <c r="H1245" i="1" a="1"/>
  <c r="H1245" i="1" s="1"/>
  <c r="G1244" i="1" a="1"/>
  <c r="G1244" i="1" s="1"/>
  <c r="G1245" i="1" a="1"/>
  <c r="G1245" i="1" s="1"/>
  <c r="F1244" i="1" a="1"/>
  <c r="F1244" i="1" s="1"/>
  <c r="J1247" i="1" a="1"/>
  <c r="J1247" i="1" s="1"/>
  <c r="G1241" i="1" a="1"/>
  <c r="G1241" i="1" s="1"/>
  <c r="J1241" i="1" a="1"/>
  <c r="J1241" i="1" s="1"/>
  <c r="G1250" i="1" a="1"/>
  <c r="G1250" i="1" s="1"/>
  <c r="F1243" i="1" a="1"/>
  <c r="F1243" i="1" s="1"/>
  <c r="J1243" i="1" a="1"/>
  <c r="J1243" i="1" s="1"/>
  <c r="I1242" i="1" a="1"/>
  <c r="I1242" i="1" s="1"/>
  <c r="J1249" i="1" a="1"/>
  <c r="J1249" i="1" s="1"/>
  <c r="K1247" i="1" a="1"/>
  <c r="K1247" i="1" s="1"/>
  <c r="K1248" i="1" a="1"/>
  <c r="K1248" i="1" s="1"/>
  <c r="J1242" i="1" a="1"/>
  <c r="J1242" i="1" s="1"/>
  <c r="I1248" i="1" a="1"/>
  <c r="I1248" i="1" s="1"/>
  <c r="G1247" i="1" a="1"/>
  <c r="G1247" i="1" s="1"/>
  <c r="K1241" i="1" a="1"/>
  <c r="K1241" i="1" s="1"/>
  <c r="F1248" i="1" a="1"/>
  <c r="F1248" i="1" s="1"/>
  <c r="K1245" i="1" a="1"/>
  <c r="K1245" i="1" s="1"/>
  <c r="K1242" i="1" a="1"/>
  <c r="K1242" i="1" s="1"/>
  <c r="I1247" i="1" a="1"/>
  <c r="I1247" i="1" s="1"/>
  <c r="J1246" i="1" a="1"/>
  <c r="J1246" i="1" s="1"/>
  <c r="J1251" i="1" a="1"/>
  <c r="J1251" i="1" s="1"/>
  <c r="I1244" i="1" a="1"/>
  <c r="I1244" i="1" s="1"/>
  <c r="K1249" i="1" a="1"/>
  <c r="K1249" i="1" s="1"/>
  <c r="F1246" i="1" a="1"/>
  <c r="F1246" i="1" s="1"/>
  <c r="I1245" i="1" a="1"/>
  <c r="I1245" i="1" s="1"/>
  <c r="H1244" i="1" a="1"/>
  <c r="H1244" i="1" s="1"/>
  <c r="G1242" i="1" a="1"/>
  <c r="G1242" i="1" s="1"/>
  <c r="I1241" i="1" a="1"/>
  <c r="I1241" i="1" s="1"/>
  <c r="I1251" i="1" a="1"/>
  <c r="I1251" i="1" s="1"/>
  <c r="H1251" i="1" a="1"/>
  <c r="H1251" i="1"/>
  <c r="K1250" i="1" a="1"/>
  <c r="K1250" i="1" s="1"/>
  <c r="G1251" i="1" a="1"/>
  <c r="G1251" i="1" s="1"/>
  <c r="I1243" i="1" a="1"/>
  <c r="I1243" i="1" s="1"/>
  <c r="J1248" i="1" a="1"/>
  <c r="J1248" i="1" s="1"/>
  <c r="H1248" i="1" a="1"/>
  <c r="H1248" i="1" s="1"/>
  <c r="F1251" i="1" a="1"/>
  <c r="F1251" i="1"/>
  <c r="I1249" i="1" a="1"/>
  <c r="I1249" i="1" s="1"/>
  <c r="J1250" i="1" a="1"/>
  <c r="J1250" i="1" s="1"/>
  <c r="I1250" i="1" a="1"/>
  <c r="I1250" i="1" s="1"/>
  <c r="H1250" i="1" a="1"/>
  <c r="H1250" i="1" s="1"/>
  <c r="F1250" i="1" a="1"/>
  <c r="F1250" i="1" s="1"/>
  <c r="H1249" i="1" a="1"/>
  <c r="H1249" i="1" s="1"/>
  <c r="F1242" i="1" a="1"/>
  <c r="F1242" i="1" s="1"/>
  <c r="H1242" i="1" a="1"/>
  <c r="H1242" i="1" s="1"/>
  <c r="J1235" i="1" a="1"/>
  <c r="J1235" i="1" s="1"/>
  <c r="K1237" i="1" a="1"/>
  <c r="K1237" i="1" s="1"/>
  <c r="J1237" i="1" a="1"/>
  <c r="J1237" i="1" s="1"/>
  <c r="H1232" i="1" a="1"/>
  <c r="H1232" i="1"/>
  <c r="G1237" i="1" a="1"/>
  <c r="G1237" i="1" s="1"/>
  <c r="F1237" i="1" a="1"/>
  <c r="F1237" i="1" s="1"/>
  <c r="I1235" i="1" a="1"/>
  <c r="I1235" i="1" s="1"/>
  <c r="G1235" i="1" a="1"/>
  <c r="G1235" i="1" s="1"/>
  <c r="J1234" i="1" a="1"/>
  <c r="J1234" i="1" s="1"/>
  <c r="I1234" i="1" a="1"/>
  <c r="I1234" i="1" s="1"/>
  <c r="F1233" i="1" a="1"/>
  <c r="F1233" i="1" s="1"/>
  <c r="H1231" i="1" a="1"/>
  <c r="H1231" i="1" s="1"/>
  <c r="H1233" i="1" a="1"/>
  <c r="H1233" i="1" s="1"/>
  <c r="J1231" i="1" a="1"/>
  <c r="J1231" i="1" s="1"/>
  <c r="I1232" i="1" a="1"/>
  <c r="I1232" i="1" s="1"/>
  <c r="I1231" i="1" a="1"/>
  <c r="I1231" i="1" s="1"/>
  <c r="G1234" i="1" a="1"/>
  <c r="G1234" i="1" s="1"/>
  <c r="K1231" i="1" a="1"/>
  <c r="K1231" i="1" s="1"/>
  <c r="F1232" i="1" a="1"/>
  <c r="F1232" i="1" s="1"/>
  <c r="I1236" i="1" a="1"/>
  <c r="I1236" i="1" s="1"/>
  <c r="G1233" i="1" a="1"/>
  <c r="G1233" i="1" s="1"/>
  <c r="F1241" i="1" a="1"/>
  <c r="F1241" i="1"/>
  <c r="K1240" i="1" a="1"/>
  <c r="K1240" i="1" s="1"/>
  <c r="K1234" i="1" a="1"/>
  <c r="K1234" i="1" s="1"/>
  <c r="I1240" i="1" a="1"/>
  <c r="I1240" i="1" s="1"/>
  <c r="I1238" i="1" a="1"/>
  <c r="I1238" i="1" s="1"/>
  <c r="J1239" i="1" a="1"/>
  <c r="J1239" i="1" s="1"/>
  <c r="I1239" i="1" a="1"/>
  <c r="I1239" i="1" s="1"/>
  <c r="F1235" i="1" a="1"/>
  <c r="F1235" i="1" s="1"/>
  <c r="F1234" i="1" a="1"/>
  <c r="F1234" i="1" s="1"/>
  <c r="K1232" i="1" a="1"/>
  <c r="K1232" i="1" s="1"/>
  <c r="J1232" i="1" a="1"/>
  <c r="J1232" i="1" s="1"/>
  <c r="J1230" i="1" a="1"/>
  <c r="J1230" i="1" s="1"/>
  <c r="I1233" i="1" a="1"/>
  <c r="I1233" i="1" s="1"/>
  <c r="F1240" i="1" a="1"/>
  <c r="F1240" i="1" s="1"/>
  <c r="F1231" i="1" a="1"/>
  <c r="F1231" i="1" s="1"/>
  <c r="J1238" i="1" a="1"/>
  <c r="J1238" i="1" s="1"/>
  <c r="K1230" i="1" a="1"/>
  <c r="K1230" i="1" s="1"/>
  <c r="G1239" i="1" a="1"/>
  <c r="G1239" i="1" s="1"/>
  <c r="F1236" i="1" a="1"/>
  <c r="F1236" i="1" s="1"/>
  <c r="K1238" i="1" a="1"/>
  <c r="K1238" i="1" s="1"/>
  <c r="K1235" i="1" a="1"/>
  <c r="K1235" i="1" s="1"/>
  <c r="H1234" i="1" a="1"/>
  <c r="H1234" i="1" s="1"/>
  <c r="I1230" i="1" a="1"/>
  <c r="I1230" i="1" s="1"/>
  <c r="G1236" i="1" a="1"/>
  <c r="G1236" i="1" s="1"/>
  <c r="J1236" i="1" a="1"/>
  <c r="J1236" i="1" s="1"/>
  <c r="G1231" i="1" a="1"/>
  <c r="G1231" i="1" s="1"/>
  <c r="H1238" i="1" a="1"/>
  <c r="H1238" i="1" s="1"/>
  <c r="G1238" i="1" a="1"/>
  <c r="G1238" i="1" s="1"/>
  <c r="K1233" i="1" a="1"/>
  <c r="K1233" i="1" s="1"/>
  <c r="J1240" i="1" a="1"/>
  <c r="J1240" i="1" s="1"/>
  <c r="H1240" i="1" a="1"/>
  <c r="H1240" i="1" s="1"/>
  <c r="G1240" i="1" a="1"/>
  <c r="G1240" i="1" s="1"/>
  <c r="G1232" i="1" a="1"/>
  <c r="G1232" i="1" s="1"/>
  <c r="K1239" i="1" a="1"/>
  <c r="K1239" i="1" s="1"/>
  <c r="H1237" i="1" a="1"/>
  <c r="H1237" i="1" s="1"/>
  <c r="H1236" i="1" a="1"/>
  <c r="H1236" i="1" s="1"/>
  <c r="H1235" i="1" a="1"/>
  <c r="H1235" i="1"/>
  <c r="I1237" i="1" a="1"/>
  <c r="I1237" i="1" s="1"/>
  <c r="J1233" i="1" a="1"/>
  <c r="J1233" i="1" s="1"/>
  <c r="H1239" i="1" a="1"/>
  <c r="H1239" i="1" s="1"/>
  <c r="F1239" i="1" a="1"/>
  <c r="F1239" i="1" s="1"/>
  <c r="F1238" i="1" a="1"/>
  <c r="F1238" i="1" s="1"/>
  <c r="K1236" i="1" a="1"/>
  <c r="K1236" i="1"/>
  <c r="I1222" i="1" a="1"/>
  <c r="I1222" i="1" s="1"/>
  <c r="F1230" i="1" a="1"/>
  <c r="F1230" i="1" s="1"/>
  <c r="H1225" i="1" a="1"/>
  <c r="H1225" i="1" s="1"/>
  <c r="J1225" i="1" a="1"/>
  <c r="J1225" i="1" s="1"/>
  <c r="K1225" i="1" a="1"/>
  <c r="K1225" i="1" s="1"/>
  <c r="F1220" i="1" a="1"/>
  <c r="F1220" i="1" s="1"/>
  <c r="I1227" i="1" a="1"/>
  <c r="I1227" i="1" s="1"/>
  <c r="G1228" i="1" a="1"/>
  <c r="G1228" i="1" s="1"/>
  <c r="H1226" i="1" a="1"/>
  <c r="H1226" i="1" s="1"/>
  <c r="I1224" i="1" a="1"/>
  <c r="I1224" i="1" s="1"/>
  <c r="I1220" i="1" a="1"/>
  <c r="I1220" i="1" s="1"/>
  <c r="J1228" i="1" a="1"/>
  <c r="J1228" i="1"/>
  <c r="K1227" i="1" a="1"/>
  <c r="K1227" i="1" s="1"/>
  <c r="K1219" i="1" a="1"/>
  <c r="K1219" i="1" s="1"/>
  <c r="J1226" i="1" a="1"/>
  <c r="J1226" i="1" s="1"/>
  <c r="K1229" i="1" a="1"/>
  <c r="K1229" i="1" s="1"/>
  <c r="I1229" i="1" a="1"/>
  <c r="I1229" i="1" s="1"/>
  <c r="H1229" i="1" a="1"/>
  <c r="H1229" i="1"/>
  <c r="J1220" i="1" a="1"/>
  <c r="J1220" i="1"/>
  <c r="F1229" i="1" a="1"/>
  <c r="F1229" i="1"/>
  <c r="J1227" i="1" a="1"/>
  <c r="J1227" i="1" s="1"/>
  <c r="G1227" i="1" a="1"/>
  <c r="G1227" i="1"/>
  <c r="F1227" i="1" a="1"/>
  <c r="F1227" i="1" s="1"/>
  <c r="G1226" i="1" a="1"/>
  <c r="G1226" i="1" s="1"/>
  <c r="F1224" i="1" a="1"/>
  <c r="F1224" i="1" s="1"/>
  <c r="J1223" i="1" a="1"/>
  <c r="J1223" i="1" s="1"/>
  <c r="F1223" i="1" a="1"/>
  <c r="F1223" i="1"/>
  <c r="G1220" i="1" a="1"/>
  <c r="G1220" i="1" s="1"/>
  <c r="J1222" i="1" a="1"/>
  <c r="J1222" i="1" s="1"/>
  <c r="G1222" i="1" a="1"/>
  <c r="G1222" i="1" s="1"/>
  <c r="G1224" i="1" a="1"/>
  <c r="G1224" i="1"/>
  <c r="G1223" i="1" a="1"/>
  <c r="G1223" i="1"/>
  <c r="H1221" i="1" a="1"/>
  <c r="H1221" i="1" s="1"/>
  <c r="K1221" i="1" a="1"/>
  <c r="K1221" i="1" s="1"/>
  <c r="J1224" i="1" a="1"/>
  <c r="J1224" i="1" s="1"/>
  <c r="F1226" i="1" a="1"/>
  <c r="F1226" i="1" s="1"/>
  <c r="K1228" i="1" a="1"/>
  <c r="K1228" i="1" s="1"/>
  <c r="H1228" i="1" a="1"/>
  <c r="H1228" i="1" s="1"/>
  <c r="K1224" i="1" a="1"/>
  <c r="K1224" i="1" s="1"/>
  <c r="F1225" i="1" a="1"/>
  <c r="F1225" i="1"/>
  <c r="J1221" i="1" a="1"/>
  <c r="J1221" i="1" s="1"/>
  <c r="H1220" i="1" a="1"/>
  <c r="H1220" i="1"/>
  <c r="F1228" i="1" a="1"/>
  <c r="F1228" i="1" s="1"/>
  <c r="F1222" i="1" a="1"/>
  <c r="F1222" i="1"/>
  <c r="K1223" i="1" a="1"/>
  <c r="K1223" i="1"/>
  <c r="H1223" i="1" a="1"/>
  <c r="H1223" i="1" s="1"/>
  <c r="F1221" i="1" a="1"/>
  <c r="F1221" i="1" s="1"/>
  <c r="K1220" i="1" a="1"/>
  <c r="K1220" i="1" s="1"/>
  <c r="K1222" i="1" a="1"/>
  <c r="K1222" i="1" s="1"/>
  <c r="H1222" i="1" a="1"/>
  <c r="H1222" i="1" s="1"/>
  <c r="H1230" i="1" a="1"/>
  <c r="H1230" i="1" s="1"/>
  <c r="I1228" i="1" a="1"/>
  <c r="I1228" i="1" s="1"/>
  <c r="G1221" i="1" a="1"/>
  <c r="G1221" i="1" s="1"/>
  <c r="I1225" i="1" a="1"/>
  <c r="I1225" i="1" s="1"/>
  <c r="I1221" i="1" a="1"/>
  <c r="I1221" i="1"/>
  <c r="G1230" i="1" a="1"/>
  <c r="G1230" i="1" s="1"/>
  <c r="J1229" i="1" a="1"/>
  <c r="J1229" i="1"/>
  <c r="I1226" i="1" a="1"/>
  <c r="I1226" i="1"/>
  <c r="G1229" i="1" a="1"/>
  <c r="G1229" i="1" s="1"/>
  <c r="G1225" i="1" a="1"/>
  <c r="G1225" i="1" s="1"/>
  <c r="H1227" i="1" a="1"/>
  <c r="H1227" i="1" s="1"/>
  <c r="K1226" i="1" a="1"/>
  <c r="K1226" i="1"/>
  <c r="H1224" i="1" a="1"/>
  <c r="H1224" i="1" s="1"/>
  <c r="I1223" i="1" a="1"/>
  <c r="I1223" i="1" s="1"/>
  <c r="H1216" i="1" a="1"/>
  <c r="H1216" i="1" s="1"/>
  <c r="I1214" i="1" a="1"/>
  <c r="I1214" i="1" s="1"/>
  <c r="F1214" i="1" a="1"/>
  <c r="F1214" i="1" s="1"/>
  <c r="K1212" i="1" a="1"/>
  <c r="K1212" i="1"/>
  <c r="G1212" i="1" a="1"/>
  <c r="G1212" i="1" s="1"/>
  <c r="H1209" i="1" a="1"/>
  <c r="H1209" i="1"/>
  <c r="F1212" i="1" a="1"/>
  <c r="F1212" i="1" s="1"/>
  <c r="K1210" i="1" a="1"/>
  <c r="K1210" i="1" s="1"/>
  <c r="G1209" i="1" a="1"/>
  <c r="G1209" i="1" s="1"/>
  <c r="I1215" i="1" a="1"/>
  <c r="I1215" i="1" s="1"/>
  <c r="J1210" i="1" a="1"/>
  <c r="J1210" i="1" s="1"/>
  <c r="F1215" i="1" a="1"/>
  <c r="F1215" i="1" s="1"/>
  <c r="H1212" i="1" a="1"/>
  <c r="H1212" i="1" s="1"/>
  <c r="J1219" i="1" a="1"/>
  <c r="J1219" i="1"/>
  <c r="H1210" i="1" a="1"/>
  <c r="H1210" i="1" s="1"/>
  <c r="I1219" i="1" a="1"/>
  <c r="I1219" i="1" s="1"/>
  <c r="F1209" i="1" a="1"/>
  <c r="F1209" i="1"/>
  <c r="J1218" i="1" a="1"/>
  <c r="J1218" i="1" s="1"/>
  <c r="K1217" i="1" a="1"/>
  <c r="K1217" i="1" s="1"/>
  <c r="H1217" i="1" a="1"/>
  <c r="H1217" i="1" s="1"/>
  <c r="J1215" i="1" a="1"/>
  <c r="J1215" i="1" s="1"/>
  <c r="H1215" i="1" a="1"/>
  <c r="H1215" i="1" s="1"/>
  <c r="J1212" i="1" a="1"/>
  <c r="J1212" i="1" s="1"/>
  <c r="G1215" i="1" a="1"/>
  <c r="G1215" i="1" s="1"/>
  <c r="I1216" i="1" a="1"/>
  <c r="I1216" i="1" s="1"/>
  <c r="F1213" i="1" a="1"/>
  <c r="F1213" i="1"/>
  <c r="F1216" i="1" a="1"/>
  <c r="F1216" i="1" s="1"/>
  <c r="I1209" i="1" a="1"/>
  <c r="I1209" i="1" s="1"/>
  <c r="H1219" i="1" a="1"/>
  <c r="H1219" i="1" s="1"/>
  <c r="F1218" i="1" a="1"/>
  <c r="F1218" i="1"/>
  <c r="J1214" i="1" a="1"/>
  <c r="J1214" i="1" s="1"/>
  <c r="H1214" i="1" a="1"/>
  <c r="H1214" i="1" s="1"/>
  <c r="G1214" i="1" a="1"/>
  <c r="G1214" i="1"/>
  <c r="I1213" i="1" a="1"/>
  <c r="I1213" i="1" s="1"/>
  <c r="G1219" i="1" a="1"/>
  <c r="G1219" i="1" s="1"/>
  <c r="F1219" i="1" a="1"/>
  <c r="F1219" i="1" s="1"/>
  <c r="K1218" i="1" a="1"/>
  <c r="K1218" i="1" s="1"/>
  <c r="I1218" i="1" a="1"/>
  <c r="I1218" i="1" s="1"/>
  <c r="K1213" i="1" a="1"/>
  <c r="K1213" i="1"/>
  <c r="H1213" i="1" a="1"/>
  <c r="H1213" i="1" s="1"/>
  <c r="J1209" i="1" a="1"/>
  <c r="J1209" i="1" s="1"/>
  <c r="G1216" i="1" a="1"/>
  <c r="G1216" i="1" s="1"/>
  <c r="H1218" i="1" a="1"/>
  <c r="H1218" i="1" s="1"/>
  <c r="G1218" i="1" a="1"/>
  <c r="G1218" i="1" s="1"/>
  <c r="J1213" i="1" a="1"/>
  <c r="J1213" i="1" s="1"/>
  <c r="K1209" i="1" a="1"/>
  <c r="K1209" i="1"/>
  <c r="J1217" i="1" a="1"/>
  <c r="J1217" i="1" s="1"/>
  <c r="I1217" i="1" a="1"/>
  <c r="I1217" i="1" s="1"/>
  <c r="G1217" i="1" a="1"/>
  <c r="G1217" i="1" s="1"/>
  <c r="F1217" i="1" a="1"/>
  <c r="F1217" i="1"/>
  <c r="G1213" i="1" a="1"/>
  <c r="G1213" i="1" s="1"/>
  <c r="K1215" i="1" a="1"/>
  <c r="K1215" i="1"/>
  <c r="I1212" i="1" a="1"/>
  <c r="I1212" i="1" s="1"/>
  <c r="F1210" i="1" a="1"/>
  <c r="F1210" i="1" s="1"/>
  <c r="K1214" i="1" a="1"/>
  <c r="K1214" i="1" s="1"/>
  <c r="I1210" i="1" a="1"/>
  <c r="I1210" i="1" s="1"/>
  <c r="G1210" i="1" a="1"/>
  <c r="G1210" i="1" s="1"/>
  <c r="K1208" i="1" a="1"/>
  <c r="K1208" i="1" s="1"/>
  <c r="K1216" i="1" a="1"/>
  <c r="K1216" i="1"/>
  <c r="J1216" i="1" a="1"/>
  <c r="J1216" i="1" s="1"/>
  <c r="I1200" i="1" a="1"/>
  <c r="I1200" i="1" s="1"/>
  <c r="G1200" i="1" a="1"/>
  <c r="G1200" i="1" s="1"/>
  <c r="G1198" i="1" a="1"/>
  <c r="G1198" i="1"/>
  <c r="H1200" i="1" a="1"/>
  <c r="H1200" i="1" s="1"/>
  <c r="I1197" i="1" a="1"/>
  <c r="I1197" i="1"/>
  <c r="K1199" i="1" a="1"/>
  <c r="K1199" i="1" s="1"/>
  <c r="F1198" i="1" a="1"/>
  <c r="F1198" i="1" s="1"/>
  <c r="K1198" i="1" a="1"/>
  <c r="K1198" i="1" s="1"/>
  <c r="I1195" i="1" a="1"/>
  <c r="I1195" i="1" s="1"/>
  <c r="J1196" i="1" a="1"/>
  <c r="J1196" i="1" s="1"/>
  <c r="F1196" i="1" a="1"/>
  <c r="F1196" i="1" s="1"/>
  <c r="F1199" i="1" a="1"/>
  <c r="F1199" i="1"/>
  <c r="J1208" i="1" a="1"/>
  <c r="J1208" i="1" s="1"/>
  <c r="G1208" i="1" a="1"/>
  <c r="G1208" i="1" s="1"/>
  <c r="F1208" i="1" a="1"/>
  <c r="F1208" i="1" s="1"/>
  <c r="I1208" i="1" a="1"/>
  <c r="I1208" i="1"/>
  <c r="J1199" i="1" a="1"/>
  <c r="J1199" i="1" s="1"/>
  <c r="F1207" i="1" a="1"/>
  <c r="F1207" i="1"/>
  <c r="K1200" i="1" a="1"/>
  <c r="K1200" i="1" s="1"/>
  <c r="K1195" i="1" a="1"/>
  <c r="K1195" i="1" s="1"/>
  <c r="H1208" i="1" a="1"/>
  <c r="H1208" i="1" s="1"/>
  <c r="H1197" i="1" a="1"/>
  <c r="H1197" i="1" s="1"/>
  <c r="J1197" i="1" a="1"/>
  <c r="J1197" i="1" s="1"/>
  <c r="H1195" i="1" a="1"/>
  <c r="H1195" i="1" s="1"/>
  <c r="K1207" i="1" a="1"/>
  <c r="K1207" i="1" s="1"/>
  <c r="H1199" i="1" a="1"/>
  <c r="H1199" i="1" s="1"/>
  <c r="J1207" i="1" a="1"/>
  <c r="J1207" i="1" s="1"/>
  <c r="I1207" i="1" a="1"/>
  <c r="I1207" i="1" s="1"/>
  <c r="K1206" i="1" a="1"/>
  <c r="K1206" i="1"/>
  <c r="H1207" i="1" a="1"/>
  <c r="H1207" i="1" s="1"/>
  <c r="G1207" i="1" a="1"/>
  <c r="G1207" i="1" s="1"/>
  <c r="I1196" i="1" a="1"/>
  <c r="I1196" i="1"/>
  <c r="J1195" i="1" a="1"/>
  <c r="J1195" i="1" s="1"/>
  <c r="F1200" i="1" a="1"/>
  <c r="F1200" i="1" s="1"/>
  <c r="K1197" i="1" a="1"/>
  <c r="K1197" i="1" s="1"/>
  <c r="G1196" i="1" a="1"/>
  <c r="G1196" i="1" s="1"/>
  <c r="K1196" i="1" a="1"/>
  <c r="K1196" i="1" s="1"/>
  <c r="J1206" i="1" a="1"/>
  <c r="J1206" i="1"/>
  <c r="I1206" i="1" a="1"/>
  <c r="I1206" i="1" s="1"/>
  <c r="I1199" i="1" a="1"/>
  <c r="I1199" i="1" s="1"/>
  <c r="G1197" i="1" a="1"/>
  <c r="G1197" i="1" s="1"/>
  <c r="F1197" i="1" a="1"/>
  <c r="F1197" i="1"/>
  <c r="J1198" i="1" a="1"/>
  <c r="J1198" i="1" s="1"/>
  <c r="H1206" i="1" a="1"/>
  <c r="H1206" i="1" s="1"/>
  <c r="G1206" i="1" a="1"/>
  <c r="G1206" i="1"/>
  <c r="F1206" i="1" a="1"/>
  <c r="F1206" i="1" s="1"/>
  <c r="J1200" i="1" a="1"/>
  <c r="J1200" i="1" s="1"/>
  <c r="G1199" i="1" a="1"/>
  <c r="G1199" i="1" s="1"/>
  <c r="H1198" i="1" a="1"/>
  <c r="H1198" i="1" s="1"/>
  <c r="I1198" i="1" a="1"/>
  <c r="I1198" i="1"/>
  <c r="H1196" i="1" a="1"/>
  <c r="H1196" i="1"/>
  <c r="F1188" i="1" a="1"/>
  <c r="F1188" i="1" s="1"/>
  <c r="I1185" i="1" a="1"/>
  <c r="I1185" i="1" s="1"/>
  <c r="H1192" i="1" a="1"/>
  <c r="H1192" i="1" s="1"/>
  <c r="G1191" i="1" a="1"/>
  <c r="G1191" i="1" s="1"/>
  <c r="F1191" i="1" a="1"/>
  <c r="F1191" i="1" s="1"/>
  <c r="H1190" i="1" a="1"/>
  <c r="H1190" i="1" s="1"/>
  <c r="K1189" i="1" a="1"/>
  <c r="K1189" i="1"/>
  <c r="K1188" i="1" a="1"/>
  <c r="K1188" i="1" s="1"/>
  <c r="I1190" i="1" a="1"/>
  <c r="I1190" i="1" s="1"/>
  <c r="I1186" i="1" a="1"/>
  <c r="I1186" i="1" s="1"/>
  <c r="J1188" i="1" a="1"/>
  <c r="J1188" i="1"/>
  <c r="F1187" i="1" a="1"/>
  <c r="F1187" i="1"/>
  <c r="I1187" i="1" a="1"/>
  <c r="I1187" i="1"/>
  <c r="H1187" i="1" a="1"/>
  <c r="H1187" i="1" s="1"/>
  <c r="K1185" i="1" a="1"/>
  <c r="K1185" i="1" s="1"/>
  <c r="G1187" i="1" a="1"/>
  <c r="G1187" i="1" s="1"/>
  <c r="G1195" i="1" a="1"/>
  <c r="G1195" i="1" s="1"/>
  <c r="F1195" i="1" a="1"/>
  <c r="F1195" i="1" s="1"/>
  <c r="K1187" i="1" a="1"/>
  <c r="K1187" i="1" s="1"/>
  <c r="K1194" i="1" a="1"/>
  <c r="K1194" i="1"/>
  <c r="J1194" i="1" a="1"/>
  <c r="J1194" i="1" s="1"/>
  <c r="H1189" i="1" a="1"/>
  <c r="H1189" i="1" s="1"/>
  <c r="J1192" i="1" a="1"/>
  <c r="J1192" i="1" s="1"/>
  <c r="K1190" i="1" a="1"/>
  <c r="K1190" i="1"/>
  <c r="G1189" i="1" a="1"/>
  <c r="G1189" i="1"/>
  <c r="G1188" i="1" a="1"/>
  <c r="G1188" i="1"/>
  <c r="J1186" i="1" a="1"/>
  <c r="J1186" i="1" s="1"/>
  <c r="G1186" i="1" a="1"/>
  <c r="G1186" i="1" s="1"/>
  <c r="F1186" i="1" a="1"/>
  <c r="F1186" i="1" s="1"/>
  <c r="J1187" i="1" a="1"/>
  <c r="J1187" i="1" s="1"/>
  <c r="H1194" i="1" a="1"/>
  <c r="H1194" i="1" s="1"/>
  <c r="J1190" i="1" a="1"/>
  <c r="J1190" i="1" s="1"/>
  <c r="K1184" i="1" a="1"/>
  <c r="K1184" i="1"/>
  <c r="G1185" i="1" a="1"/>
  <c r="G1185" i="1" s="1"/>
  <c r="I1194" i="1" a="1"/>
  <c r="I1194" i="1" s="1"/>
  <c r="F1193" i="1" a="1"/>
  <c r="F1193" i="1" s="1"/>
  <c r="I1192" i="1" a="1"/>
  <c r="I1192" i="1"/>
  <c r="G1192" i="1" a="1"/>
  <c r="G1192" i="1"/>
  <c r="J1189" i="1" a="1"/>
  <c r="J1189" i="1"/>
  <c r="I1188" i="1" a="1"/>
  <c r="I1188" i="1" s="1"/>
  <c r="H1186" i="1" a="1"/>
  <c r="H1186" i="1" s="1"/>
  <c r="F1185" i="1" a="1"/>
  <c r="F1185" i="1" s="1"/>
  <c r="J1185" i="1" a="1"/>
  <c r="J1185" i="1" s="1"/>
  <c r="G1194" i="1" a="1"/>
  <c r="G1194" i="1" s="1"/>
  <c r="F1194" i="1" a="1"/>
  <c r="F1194" i="1" s="1"/>
  <c r="K1186" i="1" a="1"/>
  <c r="K1186" i="1" s="1"/>
  <c r="H1185" i="1" a="1"/>
  <c r="H1185" i="1" s="1"/>
  <c r="K1193" i="1" a="1"/>
  <c r="K1193" i="1" s="1"/>
  <c r="G1190" i="1" a="1"/>
  <c r="G1190" i="1" s="1"/>
  <c r="H1188" i="1" a="1"/>
  <c r="H1188" i="1"/>
  <c r="J1193" i="1" a="1"/>
  <c r="J1193" i="1"/>
  <c r="I1193" i="1" a="1"/>
  <c r="I1193" i="1" s="1"/>
  <c r="H1193" i="1" a="1"/>
  <c r="H1193" i="1"/>
  <c r="G1193" i="1" a="1"/>
  <c r="G1193" i="1" s="1"/>
  <c r="K1192" i="1" a="1"/>
  <c r="K1192" i="1" s="1"/>
  <c r="F1192" i="1" a="1"/>
  <c r="F1192" i="1" s="1"/>
  <c r="K1191" i="1" a="1"/>
  <c r="K1191" i="1" s="1"/>
  <c r="J1191" i="1" a="1"/>
  <c r="J1191" i="1" s="1"/>
  <c r="I1191" i="1" a="1"/>
  <c r="I1191" i="1"/>
  <c r="F1190" i="1" a="1"/>
  <c r="F1190" i="1" s="1"/>
  <c r="F1189" i="1" a="1"/>
  <c r="F1189" i="1" s="1"/>
  <c r="J1184" i="1" a="1"/>
  <c r="J1184" i="1" s="1"/>
  <c r="I1189" i="1" a="1"/>
  <c r="I1189" i="1"/>
  <c r="H1191" i="1" a="1"/>
  <c r="H1191" i="1" s="1"/>
  <c r="F1172" i="1" a="1"/>
  <c r="F1172" i="1" s="1"/>
  <c r="J1172" i="1" a="1"/>
  <c r="J1172" i="1"/>
  <c r="I1177" i="1" a="1"/>
  <c r="I1177" i="1" s="1"/>
  <c r="K1171" i="1" a="1"/>
  <c r="K1171" i="1" s="1"/>
  <c r="G1177" i="1" a="1"/>
  <c r="G1177" i="1" s="1"/>
  <c r="K1176" i="1" a="1"/>
  <c r="K1176" i="1" s="1"/>
  <c r="F1174" i="1" a="1"/>
  <c r="F1174" i="1"/>
  <c r="H1175" i="1" a="1"/>
  <c r="H1175" i="1"/>
  <c r="K1174" i="1" a="1"/>
  <c r="K1174" i="1" s="1"/>
  <c r="F1184" i="1" a="1"/>
  <c r="F1184" i="1" s="1"/>
  <c r="H1176" i="1" a="1"/>
  <c r="H1176" i="1" s="1"/>
  <c r="G1183" i="1" a="1"/>
  <c r="G1183" i="1" s="1"/>
  <c r="G1176" i="1" a="1"/>
  <c r="G1176" i="1" s="1"/>
  <c r="F1177" i="1" a="1"/>
  <c r="F1177" i="1" s="1"/>
  <c r="F1176" i="1" a="1"/>
  <c r="F1176" i="1"/>
  <c r="J1176" i="1" a="1"/>
  <c r="J1176" i="1" s="1"/>
  <c r="I1176" i="1" a="1"/>
  <c r="I1176" i="1" s="1"/>
  <c r="I1175" i="1" a="1"/>
  <c r="I1175" i="1" s="1"/>
  <c r="G1175" i="1" a="1"/>
  <c r="G1175" i="1"/>
  <c r="K1172" i="1" a="1"/>
  <c r="K1172" i="1"/>
  <c r="F1175" i="1" a="1"/>
  <c r="F1175" i="1"/>
  <c r="G1172" i="1" a="1"/>
  <c r="G1172" i="1" s="1"/>
  <c r="I1173" i="1" a="1"/>
  <c r="I1173" i="1" s="1"/>
  <c r="G1173" i="1" a="1"/>
  <c r="G1173" i="1" s="1"/>
  <c r="J1171" i="1" a="1"/>
  <c r="J1171" i="1" s="1"/>
  <c r="H1172" i="1" a="1"/>
  <c r="H1172" i="1" s="1"/>
  <c r="G1184" i="1" a="1"/>
  <c r="G1184" i="1" s="1"/>
  <c r="K1175" i="1" a="1"/>
  <c r="K1175" i="1"/>
  <c r="J1175" i="1" a="1"/>
  <c r="J1175" i="1" s="1"/>
  <c r="H1174" i="1" a="1"/>
  <c r="H1174" i="1" s="1"/>
  <c r="G1174" i="1" a="1"/>
  <c r="G1174" i="1" s="1"/>
  <c r="F1173" i="1" a="1"/>
  <c r="F1173" i="1"/>
  <c r="I1184" i="1" a="1"/>
  <c r="I1184" i="1"/>
  <c r="H1173" i="1" a="1"/>
  <c r="H1173" i="1"/>
  <c r="J1174" i="1" a="1"/>
  <c r="J1174" i="1" s="1"/>
  <c r="J1173" i="1" a="1"/>
  <c r="J1173" i="1" s="1"/>
  <c r="I1172" i="1" a="1"/>
  <c r="I1172" i="1" s="1"/>
  <c r="F1183" i="1" a="1"/>
  <c r="F1183" i="1" s="1"/>
  <c r="H1184" i="1" a="1"/>
  <c r="H1184" i="1" s="1"/>
  <c r="K1183" i="1" a="1"/>
  <c r="K1183" i="1" s="1"/>
  <c r="J1183" i="1" a="1"/>
  <c r="J1183" i="1"/>
  <c r="I1183" i="1" a="1"/>
  <c r="I1183" i="1" s="1"/>
  <c r="H1183" i="1" a="1"/>
  <c r="H1183" i="1" s="1"/>
  <c r="H1177" i="1" a="1"/>
  <c r="H1177" i="1" s="1"/>
  <c r="K1177" i="1" a="1"/>
  <c r="K1177" i="1"/>
  <c r="I1174" i="1" a="1"/>
  <c r="I1174" i="1"/>
  <c r="J1177" i="1" a="1"/>
  <c r="J1177" i="1"/>
  <c r="K1173" i="1" a="1"/>
  <c r="K1173" i="1" s="1"/>
  <c r="F1164" i="1" a="1"/>
  <c r="F1164" i="1" s="1"/>
  <c r="F1167" i="1" a="1"/>
  <c r="F1167" i="1" s="1"/>
  <c r="I1167" i="1" a="1"/>
  <c r="I1167" i="1" s="1"/>
  <c r="G1167" i="1" a="1"/>
  <c r="G1167" i="1" s="1"/>
  <c r="K1166" i="1" a="1"/>
  <c r="K1166" i="1" s="1"/>
  <c r="F1165" i="1" a="1"/>
  <c r="F1165" i="1" s="1"/>
  <c r="F1166" i="1" a="1"/>
  <c r="F1166" i="1" s="1"/>
  <c r="G1165" i="1" a="1"/>
  <c r="G1165" i="1" s="1"/>
  <c r="J1163" i="1" a="1"/>
  <c r="J1163" i="1" s="1"/>
  <c r="H1165" i="1" a="1"/>
  <c r="H1165" i="1"/>
  <c r="I1164" i="1" a="1"/>
  <c r="I1164" i="1"/>
  <c r="K1163" i="1" a="1"/>
  <c r="K1163" i="1" s="1"/>
  <c r="F1163" i="1" a="1"/>
  <c r="F1163" i="1"/>
  <c r="K1162" i="1" a="1"/>
  <c r="K1162" i="1" s="1"/>
  <c r="G1163" i="1" a="1"/>
  <c r="G1163" i="1" s="1"/>
  <c r="G1161" i="1" a="1"/>
  <c r="G1161" i="1" s="1"/>
  <c r="F1161" i="1" a="1"/>
  <c r="F1161" i="1" s="1"/>
  <c r="I1171" i="1" a="1"/>
  <c r="I1171" i="1" s="1"/>
  <c r="I1161" i="1" a="1"/>
  <c r="I1161" i="1"/>
  <c r="I1162" i="1" a="1"/>
  <c r="I1162" i="1" s="1"/>
  <c r="J1169" i="1" a="1"/>
  <c r="J1169" i="1" s="1"/>
  <c r="K1165" i="1" a="1"/>
  <c r="K1165" i="1" s="1"/>
  <c r="J1161" i="1" a="1"/>
  <c r="J1161" i="1"/>
  <c r="F1171" i="1" a="1"/>
  <c r="F1171" i="1" s="1"/>
  <c r="K1170" i="1" a="1"/>
  <c r="K1170" i="1" s="1"/>
  <c r="F1170" i="1" a="1"/>
  <c r="F1170" i="1"/>
  <c r="G1169" i="1" a="1"/>
  <c r="G1169" i="1" s="1"/>
  <c r="K1168" i="1" a="1"/>
  <c r="K1168" i="1"/>
  <c r="J1168" i="1" a="1"/>
  <c r="J1168" i="1" s="1"/>
  <c r="G1162" i="1" a="1"/>
  <c r="G1162" i="1" s="1"/>
  <c r="I1165" i="1" a="1"/>
  <c r="I1165" i="1"/>
  <c r="J1162" i="1" a="1"/>
  <c r="J1162" i="1"/>
  <c r="J1164" i="1" a="1"/>
  <c r="J1164" i="1" s="1"/>
  <c r="H1164" i="1" a="1"/>
  <c r="H1164" i="1" s="1"/>
  <c r="H1161" i="1" a="1"/>
  <c r="H1161" i="1" s="1"/>
  <c r="F1162" i="1" a="1"/>
  <c r="F1162" i="1" s="1"/>
  <c r="H1171" i="1" a="1"/>
  <c r="H1171" i="1" s="1"/>
  <c r="I1166" i="1" a="1"/>
  <c r="I1166" i="1" s="1"/>
  <c r="G1171" i="1" a="1"/>
  <c r="G1171" i="1"/>
  <c r="F1168" i="1" a="1"/>
  <c r="F1168" i="1" s="1"/>
  <c r="J1170" i="1" a="1"/>
  <c r="J1170" i="1"/>
  <c r="I1170" i="1" a="1"/>
  <c r="I1170" i="1" s="1"/>
  <c r="H1170" i="1" a="1"/>
  <c r="H1170" i="1"/>
  <c r="G1166" i="1" a="1"/>
  <c r="G1166" i="1"/>
  <c r="G1170" i="1" a="1"/>
  <c r="G1170" i="1"/>
  <c r="K1169" i="1" a="1"/>
  <c r="K1169" i="1" s="1"/>
  <c r="J1166" i="1" a="1"/>
  <c r="J1166" i="1" s="1"/>
  <c r="J1165" i="1" a="1"/>
  <c r="J1165" i="1" s="1"/>
  <c r="I1169" i="1" a="1"/>
  <c r="I1169" i="1" s="1"/>
  <c r="H1169" i="1" a="1"/>
  <c r="H1169" i="1" s="1"/>
  <c r="F1169" i="1" a="1"/>
  <c r="F1169" i="1" s="1"/>
  <c r="H1168" i="1" a="1"/>
  <c r="H1168" i="1"/>
  <c r="H1167" i="1" a="1"/>
  <c r="H1167" i="1" s="1"/>
  <c r="H1166" i="1" a="1"/>
  <c r="H1166" i="1" s="1"/>
  <c r="H1162" i="1" a="1"/>
  <c r="H1162" i="1" s="1"/>
  <c r="I1168" i="1" a="1"/>
  <c r="I1168" i="1"/>
  <c r="G1168" i="1" a="1"/>
  <c r="G1168" i="1"/>
  <c r="I1163" i="1" a="1"/>
  <c r="I1163" i="1"/>
  <c r="K1161" i="1" a="1"/>
  <c r="K1161" i="1" s="1"/>
  <c r="K1164" i="1" a="1"/>
  <c r="K1164" i="1" s="1"/>
  <c r="K1167" i="1" a="1"/>
  <c r="K1167" i="1"/>
  <c r="J1167" i="1" a="1"/>
  <c r="J1167" i="1" s="1"/>
  <c r="G1164" i="1" a="1"/>
  <c r="G1164" i="1" s="1"/>
  <c r="H1163" i="1" a="1"/>
  <c r="H1163" i="1" s="1"/>
  <c r="H1154" i="1" a="1"/>
  <c r="H1154" i="1"/>
  <c r="H1146" i="1" a="1"/>
  <c r="H1146" i="1" s="1"/>
  <c r="K1148" i="1" a="1"/>
  <c r="K1148" i="1"/>
  <c r="G1154" i="1" a="1"/>
  <c r="G1154" i="1" s="1"/>
  <c r="J1153" i="1" a="1"/>
  <c r="J1153" i="1"/>
  <c r="K1152" i="1" a="1"/>
  <c r="K1152" i="1"/>
  <c r="I1148" i="1" a="1"/>
  <c r="I1148" i="1"/>
  <c r="G1146" i="1" a="1"/>
  <c r="G1146" i="1" s="1"/>
  <c r="J1146" i="1" a="1"/>
  <c r="J1146" i="1" s="1"/>
  <c r="I1151" i="1" a="1"/>
  <c r="I1151" i="1"/>
  <c r="J1148" i="1" a="1"/>
  <c r="J1148" i="1"/>
  <c r="F1153" i="1" a="1"/>
  <c r="F1153" i="1" s="1"/>
  <c r="K1153" i="1" a="1"/>
  <c r="K1153" i="1" s="1"/>
  <c r="J1152" i="1" a="1"/>
  <c r="J1152" i="1" s="1"/>
  <c r="G1151" i="1" a="1"/>
  <c r="G1151" i="1" s="1"/>
  <c r="F1146" i="1" a="1"/>
  <c r="F1146" i="1"/>
  <c r="I1160" i="1" a="1"/>
  <c r="I1160" i="1" s="1"/>
  <c r="G1147" i="1" a="1"/>
  <c r="G1147" i="1"/>
  <c r="K1151" i="1" a="1"/>
  <c r="K1151" i="1"/>
  <c r="J1154" i="1" a="1"/>
  <c r="J1154" i="1" s="1"/>
  <c r="K1145" i="1" a="1"/>
  <c r="K1145" i="1"/>
  <c r="G1153" i="1" a="1"/>
  <c r="G1153" i="1" s="1"/>
  <c r="K1147" i="1" a="1"/>
  <c r="K1147" i="1"/>
  <c r="F1154" i="1" a="1"/>
  <c r="F1154" i="1" s="1"/>
  <c r="G1160" i="1" a="1"/>
  <c r="G1160" i="1" s="1"/>
  <c r="F1147" i="1" a="1"/>
  <c r="F1147" i="1" s="1"/>
  <c r="K1160" i="1" a="1"/>
  <c r="K1160" i="1"/>
  <c r="G1148" i="1" a="1"/>
  <c r="G1148" i="1" s="1"/>
  <c r="F1160" i="1" a="1"/>
  <c r="F1160" i="1"/>
  <c r="H1153" i="1" a="1"/>
  <c r="H1153" i="1" s="1"/>
  <c r="I1153" i="1" a="1"/>
  <c r="I1153" i="1"/>
  <c r="F1151" i="1" a="1"/>
  <c r="F1151" i="1" s="1"/>
  <c r="F1148" i="1" a="1"/>
  <c r="F1148" i="1" s="1"/>
  <c r="F1152" i="1" a="1"/>
  <c r="F1152" i="1"/>
  <c r="H1147" i="1" a="1"/>
  <c r="H1147" i="1" s="1"/>
  <c r="G1152" i="1" a="1"/>
  <c r="G1152" i="1"/>
  <c r="H1148" i="1" a="1"/>
  <c r="H1148" i="1"/>
  <c r="I1146" i="1" a="1"/>
  <c r="I1146" i="1" s="1"/>
  <c r="J1147" i="1" a="1"/>
  <c r="J1147" i="1"/>
  <c r="I1147" i="1" a="1"/>
  <c r="I1147" i="1"/>
  <c r="J1160" i="1" a="1"/>
  <c r="J1160" i="1" s="1"/>
  <c r="H1160" i="1" a="1"/>
  <c r="H1160" i="1"/>
  <c r="I1152" i="1" a="1"/>
  <c r="I1152" i="1" s="1"/>
  <c r="H1152" i="1" a="1"/>
  <c r="H1152" i="1" s="1"/>
  <c r="I1154" i="1" a="1"/>
  <c r="I1154" i="1" s="1"/>
  <c r="K1146" i="1" a="1"/>
  <c r="K1146" i="1" s="1"/>
  <c r="H1151" i="1" a="1"/>
  <c r="H1151" i="1" s="1"/>
  <c r="J1151" i="1" a="1"/>
  <c r="J1151" i="1" s="1"/>
  <c r="K1154" i="1" a="1"/>
  <c r="K1154" i="1"/>
  <c r="F1136" i="1" a="1"/>
  <c r="F1136" i="1" s="1"/>
  <c r="I1142" i="1" a="1"/>
  <c r="I1142" i="1"/>
  <c r="H1142" i="1" a="1"/>
  <c r="H1142" i="1"/>
  <c r="K1139" i="1" a="1"/>
  <c r="K1139" i="1"/>
  <c r="J1139" i="1" a="1"/>
  <c r="J1139" i="1" s="1"/>
  <c r="G1142" i="1" a="1"/>
  <c r="G1142" i="1"/>
  <c r="I1139" i="1" a="1"/>
  <c r="I1139" i="1" s="1"/>
  <c r="J1136" i="1" a="1"/>
  <c r="J1136" i="1"/>
  <c r="I1137" i="1" a="1"/>
  <c r="I1137" i="1"/>
  <c r="I1141" i="1" a="1"/>
  <c r="I1141" i="1" s="1"/>
  <c r="H1138" i="1" a="1"/>
  <c r="H1138" i="1"/>
  <c r="K1141" i="1" a="1"/>
  <c r="K1141" i="1" s="1"/>
  <c r="F1138" i="1" a="1"/>
  <c r="F1138" i="1" s="1"/>
  <c r="H1139" i="1" a="1"/>
  <c r="H1139" i="1" s="1"/>
  <c r="J1138" i="1" a="1"/>
  <c r="J1138" i="1"/>
  <c r="I1138" i="1" a="1"/>
  <c r="I1138" i="1"/>
  <c r="G1140" i="1" a="1"/>
  <c r="G1140" i="1"/>
  <c r="K1138" i="1" a="1"/>
  <c r="K1138" i="1" s="1"/>
  <c r="K1142" i="1" a="1"/>
  <c r="K1142" i="1" s="1"/>
  <c r="J1141" i="1" a="1"/>
  <c r="J1141" i="1"/>
  <c r="F1141" i="1" a="1"/>
  <c r="F1141" i="1"/>
  <c r="H1141" i="1" a="1"/>
  <c r="H1141" i="1" s="1"/>
  <c r="J1137" i="1" a="1"/>
  <c r="J1137" i="1" s="1"/>
  <c r="G1138" i="1" a="1"/>
  <c r="G1138" i="1" s="1"/>
  <c r="F1142" i="1" a="1"/>
  <c r="F1142" i="1" s="1"/>
  <c r="G1137" i="1" a="1"/>
  <c r="G1137" i="1"/>
  <c r="F1137" i="1" a="1"/>
  <c r="F1137" i="1" s="1"/>
  <c r="G1136" i="1" a="1"/>
  <c r="G1136" i="1"/>
  <c r="J1145" i="1" a="1"/>
  <c r="J1145" i="1"/>
  <c r="F1145" i="1" a="1"/>
  <c r="F1145" i="1"/>
  <c r="K1144" i="1" a="1"/>
  <c r="K1144" i="1" s="1"/>
  <c r="I1143" i="1" a="1"/>
  <c r="I1143" i="1" s="1"/>
  <c r="F1140" i="1" a="1"/>
  <c r="F1140" i="1" s="1"/>
  <c r="J1142" i="1" a="1"/>
  <c r="J1142" i="1"/>
  <c r="I1145" i="1" a="1"/>
  <c r="I1145" i="1"/>
  <c r="G1145" i="1" a="1"/>
  <c r="G1145" i="1" s="1"/>
  <c r="H1140" i="1" a="1"/>
  <c r="H1140" i="1" s="1"/>
  <c r="H1143" i="1" a="1"/>
  <c r="H1143" i="1" s="1"/>
  <c r="J1140" i="1" a="1"/>
  <c r="J1140" i="1" s="1"/>
  <c r="H1137" i="1" a="1"/>
  <c r="H1137" i="1" s="1"/>
  <c r="I1136" i="1" a="1"/>
  <c r="I1136" i="1" s="1"/>
  <c r="H1145" i="1" a="1"/>
  <c r="H1145" i="1" s="1"/>
  <c r="K1140" i="1" a="1"/>
  <c r="K1140" i="1"/>
  <c r="J1144" i="1" a="1"/>
  <c r="J1144" i="1" s="1"/>
  <c r="I1144" i="1" a="1"/>
  <c r="I1144" i="1"/>
  <c r="H1136" i="1" a="1"/>
  <c r="H1136" i="1" s="1"/>
  <c r="H1144" i="1" a="1"/>
  <c r="H1144" i="1" s="1"/>
  <c r="G1144" i="1" a="1"/>
  <c r="G1144" i="1" s="1"/>
  <c r="F1144" i="1" a="1"/>
  <c r="F1144" i="1" s="1"/>
  <c r="K1143" i="1" a="1"/>
  <c r="K1143" i="1" s="1"/>
  <c r="J1143" i="1" a="1"/>
  <c r="J1143" i="1"/>
  <c r="G1143" i="1" a="1"/>
  <c r="G1143" i="1"/>
  <c r="G1139" i="1" a="1"/>
  <c r="G1139" i="1" s="1"/>
  <c r="F1139" i="1" a="1"/>
  <c r="F1139" i="1" s="1"/>
  <c r="K1137" i="1" a="1"/>
  <c r="K1137" i="1"/>
  <c r="I1140" i="1" a="1"/>
  <c r="I1140" i="1" s="1"/>
  <c r="K1136" i="1" a="1"/>
  <c r="K1136" i="1"/>
  <c r="G1141" i="1" a="1"/>
  <c r="G1141" i="1" s="1"/>
  <c r="F1143" i="1" a="1"/>
  <c r="F1143" i="1" s="1"/>
  <c r="F1363" i="1" a="1"/>
  <c r="F1363" i="1" s="1"/>
  <c r="F1361" i="1" a="1"/>
  <c r="F1361" i="1"/>
  <c r="G1369" i="1" a="1"/>
  <c r="G1369" i="1" s="1"/>
  <c r="K1368" i="1" a="1"/>
  <c r="K1368" i="1" s="1"/>
  <c r="J1367" i="1" a="1"/>
  <c r="J1367" i="1" s="1"/>
  <c r="G1361" i="1" a="1"/>
  <c r="G1361" i="1" s="1"/>
  <c r="J1361" i="1" a="1"/>
  <c r="J1361" i="1" s="1"/>
  <c r="K1369" i="1" a="1"/>
  <c r="K1369" i="1"/>
  <c r="I1369" i="1" a="1"/>
  <c r="I1369" i="1" s="1"/>
  <c r="H1366" i="1" a="1"/>
  <c r="H1366" i="1" s="1"/>
  <c r="I1367" i="1" a="1"/>
  <c r="I1367" i="1" s="1"/>
  <c r="K1366" i="1" a="1"/>
  <c r="K1366" i="1" s="1"/>
  <c r="H1364" i="1" a="1"/>
  <c r="H1364" i="1" s="1"/>
  <c r="H1362" i="1" a="1"/>
  <c r="H1362" i="1" s="1"/>
  <c r="K1360" i="1" a="1"/>
  <c r="K1360" i="1" s="1"/>
  <c r="J1365" i="1" a="1"/>
  <c r="J1365" i="1" s="1"/>
  <c r="K1362" i="1" a="1"/>
  <c r="K1362" i="1" s="1"/>
  <c r="G1362" i="1" a="1"/>
  <c r="G1362" i="1" s="1"/>
  <c r="K1361" i="1" a="1"/>
  <c r="K1361" i="1" s="1"/>
  <c r="I1366" i="1" a="1"/>
  <c r="I1366" i="1"/>
  <c r="F1366" i="1" a="1"/>
  <c r="F1366" i="1" s="1"/>
  <c r="F1365" i="1" a="1"/>
  <c r="F1365" i="1" s="1"/>
  <c r="G1364" i="1" a="1"/>
  <c r="G1364" i="1" s="1"/>
  <c r="J1362" i="1" a="1"/>
  <c r="J1362" i="1" s="1"/>
  <c r="H1363" i="1" a="1"/>
  <c r="H1363" i="1" s="1"/>
  <c r="G1363" i="1" a="1"/>
  <c r="G1363" i="1"/>
  <c r="I1362" i="1" a="1"/>
  <c r="I1362" i="1" s="1"/>
  <c r="H1361" i="1" a="1"/>
  <c r="H1361" i="1" s="1"/>
  <c r="J1364" i="1" a="1"/>
  <c r="J1364" i="1" s="1"/>
  <c r="I1361" i="1" a="1"/>
  <c r="I1361" i="1" s="1"/>
  <c r="H1371" i="1" a="1"/>
  <c r="H1371" i="1" s="1"/>
  <c r="G1365" i="1" a="1"/>
  <c r="G1365" i="1"/>
  <c r="J1363" i="1" a="1"/>
  <c r="J1363" i="1" s="1"/>
  <c r="G1368" i="1" a="1"/>
  <c r="G1368" i="1" s="1"/>
  <c r="K1365" i="1" a="1"/>
  <c r="K1365" i="1" s="1"/>
  <c r="J1368" i="1" a="1"/>
  <c r="J1368" i="1" s="1"/>
  <c r="G1371" i="1" a="1"/>
  <c r="G1371" i="1" s="1"/>
  <c r="F1371" i="1" a="1"/>
  <c r="F1371" i="1"/>
  <c r="F1364" i="1" a="1"/>
  <c r="F1364" i="1" s="1"/>
  <c r="K1363" i="1" a="1"/>
  <c r="K1363" i="1" s="1"/>
  <c r="K1370" i="1" a="1"/>
  <c r="K1370" i="1" s="1"/>
  <c r="F1368" i="1" a="1"/>
  <c r="F1368" i="1" s="1"/>
  <c r="G1366" i="1" a="1"/>
  <c r="G1366" i="1" s="1"/>
  <c r="J1370" i="1" a="1"/>
  <c r="J1370" i="1"/>
  <c r="I1370" i="1" a="1"/>
  <c r="I1370" i="1" s="1"/>
  <c r="H1368" i="1" a="1"/>
  <c r="H1368" i="1" s="1"/>
  <c r="K1367" i="1" a="1"/>
  <c r="K1367" i="1" s="1"/>
  <c r="H1365" i="1" a="1"/>
  <c r="H1365" i="1" s="1"/>
  <c r="G1370" i="1" a="1"/>
  <c r="G1370" i="1" s="1"/>
  <c r="K1364" i="1" a="1"/>
  <c r="K1364" i="1"/>
  <c r="H1370" i="1" a="1"/>
  <c r="H1370" i="1" s="1"/>
  <c r="F1370" i="1" a="1"/>
  <c r="F1370" i="1" s="1"/>
  <c r="J1369" i="1" a="1"/>
  <c r="J1369" i="1" s="1"/>
  <c r="H1369" i="1" a="1"/>
  <c r="H1369" i="1" s="1"/>
  <c r="I1368" i="1" a="1"/>
  <c r="I1368" i="1" s="1"/>
  <c r="F1362" i="1" a="1"/>
  <c r="F1362" i="1"/>
  <c r="G1367" i="1" a="1"/>
  <c r="G1367" i="1" s="1"/>
  <c r="I1365" i="1" a="1"/>
  <c r="I1365" i="1" s="1"/>
  <c r="J1366" i="1" a="1"/>
  <c r="J1366" i="1" s="1"/>
  <c r="I1363" i="1" a="1"/>
  <c r="I1363" i="1" s="1"/>
  <c r="F1367" i="1" a="1"/>
  <c r="F1367" i="1" s="1"/>
  <c r="F1369" i="1" a="1"/>
  <c r="F1369" i="1"/>
  <c r="H1367" i="1" a="1"/>
  <c r="H1367" i="1" s="1"/>
  <c r="I1364" i="1" a="1"/>
  <c r="I1364" i="1" s="1"/>
  <c r="J1967" i="1" a="1"/>
  <c r="J1967" i="1" s="1"/>
  <c r="I1967" i="1" a="1"/>
  <c r="I1967" i="1" s="1"/>
  <c r="I1965" i="1" a="1"/>
  <c r="I1965" i="1" s="1"/>
  <c r="G1965" i="1" a="1"/>
  <c r="G1965" i="1"/>
  <c r="K1963" i="1" a="1"/>
  <c r="K1963" i="1" s="1"/>
  <c r="F1964" i="1" a="1"/>
  <c r="F1964" i="1" s="1"/>
  <c r="I1963" i="1" a="1"/>
  <c r="I1963" i="1" s="1"/>
  <c r="G1961" i="1" a="1"/>
  <c r="G1961" i="1" s="1"/>
  <c r="G1962" i="1" a="1"/>
  <c r="G1962" i="1" s="1"/>
  <c r="G1967" i="1" a="1"/>
  <c r="G1967" i="1"/>
  <c r="H1963" i="1" a="1"/>
  <c r="H1963" i="1" s="1"/>
  <c r="I1960" i="1" a="1"/>
  <c r="I1960" i="1" s="1"/>
  <c r="I1961" i="1" a="1"/>
  <c r="I1961" i="1" s="1"/>
  <c r="K1962" i="1" a="1"/>
  <c r="K1962" i="1" s="1"/>
  <c r="F1961" i="1" a="1"/>
  <c r="F1961" i="1" s="1"/>
  <c r="F1969" i="1" a="1"/>
  <c r="F1969" i="1"/>
  <c r="K1968" i="1" a="1"/>
  <c r="K1968" i="1" s="1"/>
  <c r="I1964" i="1" a="1"/>
  <c r="I1964" i="1" s="1"/>
  <c r="F1968" i="1" a="1"/>
  <c r="F1968" i="1" s="1"/>
  <c r="H1965" i="1" a="1"/>
  <c r="H1965" i="1" s="1"/>
  <c r="I1966" i="1" a="1"/>
  <c r="I1966" i="1" s="1"/>
  <c r="J1964" i="1" a="1"/>
  <c r="J1964" i="1"/>
  <c r="I1962" i="1" a="1"/>
  <c r="I1962" i="1" s="1"/>
  <c r="J1962" i="1" a="1"/>
  <c r="J1962" i="1" s="1"/>
  <c r="J1968" i="1" a="1"/>
  <c r="J1968" i="1" s="1"/>
  <c r="K1967" i="1" a="1"/>
  <c r="K1967" i="1" s="1"/>
  <c r="J1965" i="1" a="1"/>
  <c r="J1965" i="1" s="1"/>
  <c r="J1966" i="1" a="1"/>
  <c r="J1966" i="1"/>
  <c r="H1961" i="1" a="1"/>
  <c r="H1961" i="1" s="1"/>
  <c r="H1970" i="1" a="1"/>
  <c r="H1970" i="1" s="1"/>
  <c r="J1960" i="1" a="1"/>
  <c r="J1960" i="1" s="1"/>
  <c r="F1966" i="1" a="1"/>
  <c r="F1966" i="1" s="1"/>
  <c r="G1970" i="1" a="1"/>
  <c r="G1970" i="1" s="1"/>
  <c r="I1969" i="1" a="1"/>
  <c r="I1969" i="1"/>
  <c r="H1962" i="1" a="1"/>
  <c r="H1962" i="1" s="1"/>
  <c r="H1969" i="1" a="1"/>
  <c r="H1969" i="1" s="1"/>
  <c r="K1969" i="1" a="1"/>
  <c r="K1969" i="1" s="1"/>
  <c r="F1967" i="1" a="1"/>
  <c r="F1967" i="1" s="1"/>
  <c r="G1963" i="1" a="1"/>
  <c r="G1963" i="1" s="1"/>
  <c r="F1965" i="1" a="1"/>
  <c r="F1965" i="1"/>
  <c r="F1963" i="1" a="1"/>
  <c r="F1963" i="1" s="1"/>
  <c r="F1970" i="1" a="1"/>
  <c r="F1970" i="1" s="1"/>
  <c r="H1967" i="1" a="1"/>
  <c r="H1967" i="1" s="1"/>
  <c r="H1964" i="1" a="1"/>
  <c r="H1964" i="1" s="1"/>
  <c r="F1962" i="1" a="1"/>
  <c r="F1962" i="1" s="1"/>
  <c r="K1960" i="1" a="1"/>
  <c r="K1960" i="1"/>
  <c r="J1969" i="1" a="1"/>
  <c r="J1969" i="1" s="1"/>
  <c r="K1966" i="1" a="1"/>
  <c r="K1966" i="1" s="1"/>
  <c r="I1968" i="1" a="1"/>
  <c r="I1968" i="1" s="1"/>
  <c r="K1961" i="1" a="1"/>
  <c r="K1961" i="1" s="1"/>
  <c r="G1966" i="1" a="1"/>
  <c r="G1966" i="1" s="1"/>
  <c r="K1965" i="1" a="1"/>
  <c r="K1965" i="1"/>
  <c r="H1968" i="1" a="1"/>
  <c r="H1968" i="1" s="1"/>
  <c r="G1964" i="1" a="1"/>
  <c r="G1964" i="1" s="1"/>
  <c r="J1961" i="1" a="1"/>
  <c r="J1961" i="1" s="1"/>
  <c r="J1963" i="1" a="1"/>
  <c r="J1963" i="1" s="1"/>
  <c r="G1969" i="1" a="1"/>
  <c r="G1969" i="1" s="1"/>
  <c r="G1968" i="1" a="1"/>
  <c r="G1968" i="1"/>
  <c r="H1966" i="1" a="1"/>
  <c r="H1966" i="1" s="1"/>
  <c r="K1964" i="1" a="1"/>
  <c r="K1964" i="1" s="1"/>
  <c r="I1953" i="1" a="1"/>
  <c r="I1953" i="1" s="1"/>
  <c r="H1956" i="1" a="1"/>
  <c r="H1956" i="1" s="1"/>
  <c r="H1955" i="1" a="1"/>
  <c r="H1955" i="1" s="1"/>
  <c r="G1954" i="1" a="1"/>
  <c r="G1954" i="1"/>
  <c r="J1953" i="1" a="1"/>
  <c r="J1953" i="1" s="1"/>
  <c r="K1953" i="1" a="1"/>
  <c r="K1953" i="1" s="1"/>
  <c r="F1952" i="1" a="1"/>
  <c r="F1952" i="1" s="1"/>
  <c r="H1951" i="1" a="1"/>
  <c r="H1951" i="1" s="1"/>
  <c r="G1955" i="1" a="1"/>
  <c r="G1955" i="1" s="1"/>
  <c r="G1953" i="1" a="1"/>
  <c r="G1953" i="1"/>
  <c r="F1950" i="1" a="1"/>
  <c r="F1950" i="1" s="1"/>
  <c r="J1952" i="1" a="1"/>
  <c r="J1952" i="1" s="1"/>
  <c r="H1953" i="1" a="1"/>
  <c r="H1953" i="1" s="1"/>
  <c r="G1951" i="1" a="1"/>
  <c r="G1951" i="1" s="1"/>
  <c r="G1960" i="1" a="1"/>
  <c r="G1960" i="1" s="1"/>
  <c r="G1958" i="1" a="1"/>
  <c r="G1958" i="1"/>
  <c r="G1957" i="1" a="1"/>
  <c r="G1957" i="1" s="1"/>
  <c r="I1959" i="1" a="1"/>
  <c r="I1959" i="1" s="1"/>
  <c r="J1957" i="1" a="1"/>
  <c r="J1957" i="1" s="1"/>
  <c r="H1959" i="1" a="1"/>
  <c r="H1959" i="1" s="1"/>
  <c r="F1957" i="1" a="1"/>
  <c r="F1957" i="1" s="1"/>
  <c r="G1956" i="1" a="1"/>
  <c r="G1956" i="1"/>
  <c r="H1952" i="1" a="1"/>
  <c r="H1952" i="1" s="1"/>
  <c r="G1959" i="1" a="1"/>
  <c r="G1959" i="1" s="1"/>
  <c r="H1957" i="1" a="1"/>
  <c r="H1957" i="1" s="1"/>
  <c r="K1952" i="1" a="1"/>
  <c r="K1952" i="1" s="1"/>
  <c r="F1956" i="1" a="1"/>
  <c r="F1956" i="1" s="1"/>
  <c r="H1958" i="1" a="1"/>
  <c r="H1958" i="1"/>
  <c r="F1959" i="1" a="1"/>
  <c r="F1959" i="1" s="1"/>
  <c r="I1958" i="1" a="1"/>
  <c r="I1958" i="1" s="1"/>
  <c r="F1955" i="1" a="1"/>
  <c r="F1955" i="1" s="1"/>
  <c r="I1950" i="1" a="1"/>
  <c r="I1950" i="1" s="1"/>
  <c r="K1958" i="1" a="1"/>
  <c r="K1958" i="1" s="1"/>
  <c r="K1957" i="1" a="1"/>
  <c r="K1957" i="1"/>
  <c r="I1956" i="1" a="1"/>
  <c r="I1956" i="1" s="1"/>
  <c r="J1954" i="1" a="1"/>
  <c r="J1954" i="1" s="1"/>
  <c r="F1954" i="1" a="1"/>
  <c r="F1954" i="1" s="1"/>
  <c r="F1953" i="1" a="1"/>
  <c r="F1953" i="1" s="1"/>
  <c r="I1952" i="1" a="1"/>
  <c r="I1952" i="1" s="1"/>
  <c r="F1951" i="1" a="1"/>
  <c r="F1951" i="1"/>
  <c r="G1952" i="1" a="1"/>
  <c r="G1952" i="1" s="1"/>
  <c r="K1951" i="1" a="1"/>
  <c r="K1951" i="1" s="1"/>
  <c r="G1950" i="1" a="1"/>
  <c r="G1950" i="1" s="1"/>
  <c r="F1958" i="1" a="1"/>
  <c r="F1958" i="1" s="1"/>
  <c r="I1955" i="1" a="1"/>
  <c r="I1955" i="1" s="1"/>
  <c r="J1950" i="1" a="1"/>
  <c r="J1950" i="1"/>
  <c r="K1955" i="1" a="1"/>
  <c r="K1955" i="1" s="1"/>
  <c r="F1960" i="1" a="1"/>
  <c r="F1960" i="1" s="1"/>
  <c r="I1957" i="1" a="1"/>
  <c r="I1957" i="1" s="1"/>
  <c r="I1954" i="1" a="1"/>
  <c r="I1954" i="1" s="1"/>
  <c r="H1950" i="1" a="1"/>
  <c r="H1950" i="1" s="1"/>
  <c r="H1960" i="1" a="1"/>
  <c r="H1960" i="1"/>
  <c r="K1959" i="1" a="1"/>
  <c r="K1959" i="1" s="1"/>
  <c r="J1959" i="1" a="1"/>
  <c r="J1959" i="1" s="1"/>
  <c r="J1958" i="1" a="1"/>
  <c r="J1958" i="1" s="1"/>
  <c r="H1954" i="1" a="1"/>
  <c r="H1954" i="1" s="1"/>
  <c r="K1956" i="1" a="1"/>
  <c r="K1956" i="1" s="1"/>
  <c r="I1951" i="1" a="1"/>
  <c r="I1951" i="1"/>
  <c r="J1955" i="1" a="1"/>
  <c r="J1955" i="1" s="1"/>
  <c r="J1951" i="1" a="1"/>
  <c r="J1951" i="1" s="1"/>
  <c r="K1950" i="1" a="1"/>
  <c r="K1950" i="1" s="1"/>
  <c r="K1954" i="1" a="1"/>
  <c r="K1954" i="1" s="1"/>
  <c r="J1956" i="1" a="1"/>
  <c r="J1956" i="1" s="1"/>
  <c r="K1947" i="1" a="1"/>
  <c r="K1947" i="1"/>
  <c r="K1938" i="1" a="1"/>
  <c r="K1938" i="1" s="1"/>
  <c r="K1948" i="1" a="1"/>
  <c r="K1948" i="1" s="1"/>
  <c r="F1946" i="1" a="1"/>
  <c r="F1946" i="1" s="1"/>
  <c r="I1939" i="1" a="1"/>
  <c r="I1939" i="1" s="1"/>
  <c r="I1948" i="1" a="1"/>
  <c r="I1948" i="1" s="1"/>
  <c r="F1947" i="1" a="1"/>
  <c r="F1947" i="1"/>
  <c r="G1946" i="1" a="1"/>
  <c r="G1946" i="1" s="1"/>
  <c r="G1941" i="1" a="1"/>
  <c r="G1941" i="1" s="1"/>
  <c r="G1939" i="1" a="1"/>
  <c r="G1939" i="1" s="1"/>
  <c r="I1944" i="1" a="1"/>
  <c r="I1944" i="1" s="1"/>
  <c r="J1942" i="1" a="1"/>
  <c r="J1942" i="1" s="1"/>
  <c r="I1947" i="1" a="1"/>
  <c r="I1947" i="1"/>
  <c r="K1941" i="1" a="1"/>
  <c r="K1941" i="1" s="1"/>
  <c r="G1948" i="1" a="1"/>
  <c r="G1948" i="1" s="1"/>
  <c r="J1945" i="1" a="1"/>
  <c r="J1945" i="1" s="1"/>
  <c r="I1940" i="1" a="1"/>
  <c r="I1940" i="1" s="1"/>
  <c r="J1947" i="1" a="1"/>
  <c r="J1947" i="1" s="1"/>
  <c r="H1947" i="1" a="1"/>
  <c r="H1947" i="1"/>
  <c r="J1941" i="1" a="1"/>
  <c r="J1941" i="1" s="1"/>
  <c r="K1945" i="1" a="1"/>
  <c r="K1945" i="1" s="1"/>
  <c r="I1945" i="1" a="1"/>
  <c r="I1945" i="1" s="1"/>
  <c r="J1940" i="1" a="1"/>
  <c r="J1940" i="1" s="1"/>
  <c r="H1940" i="1" a="1"/>
  <c r="H1940" i="1" s="1"/>
  <c r="J1943" i="1" a="1"/>
  <c r="J1943" i="1"/>
  <c r="H1941" i="1" a="1"/>
  <c r="H1941" i="1" s="1"/>
  <c r="F1941" i="1" a="1"/>
  <c r="F1941" i="1" s="1"/>
  <c r="F1943" i="1" a="1"/>
  <c r="F1943" i="1" s="1"/>
  <c r="F1945" i="1" a="1"/>
  <c r="F1945" i="1" s="1"/>
  <c r="H1939" i="1" a="1"/>
  <c r="H1939" i="1" s="1"/>
  <c r="K1944" i="1" a="1"/>
  <c r="K1944" i="1"/>
  <c r="K1943" i="1" a="1"/>
  <c r="K1943" i="1" s="1"/>
  <c r="G1947" i="1" a="1"/>
  <c r="G1947" i="1" s="1"/>
  <c r="F1940" i="1" a="1"/>
  <c r="F1940" i="1" s="1"/>
  <c r="I1946" i="1" a="1"/>
  <c r="I1946" i="1" s="1"/>
  <c r="J1944" i="1" a="1"/>
  <c r="J1944" i="1" s="1"/>
  <c r="H1944" i="1" a="1"/>
  <c r="H1944" i="1"/>
  <c r="K1942" i="1" a="1"/>
  <c r="K1942" i="1" s="1"/>
  <c r="I1942" i="1" a="1"/>
  <c r="I1942" i="1" s="1"/>
  <c r="J1938" i="1" a="1"/>
  <c r="J1938" i="1" s="1"/>
  <c r="F1948" i="1" a="1"/>
  <c r="F1948" i="1" s="1"/>
  <c r="G1945" i="1" a="1"/>
  <c r="G1945" i="1" s="1"/>
  <c r="H1943" i="1" a="1"/>
  <c r="H1943" i="1"/>
  <c r="G1942" i="1" a="1"/>
  <c r="G1942" i="1" s="1"/>
  <c r="G1940" i="1" a="1"/>
  <c r="G1940" i="1" s="1"/>
  <c r="J1939" i="1" a="1"/>
  <c r="J1939" i="1" s="1"/>
  <c r="K1940" i="1" a="1"/>
  <c r="K1940" i="1" s="1"/>
  <c r="J1948" i="1" a="1"/>
  <c r="J1948" i="1" s="1"/>
  <c r="H1948" i="1" a="1"/>
  <c r="H1948" i="1"/>
  <c r="J1946" i="1" a="1"/>
  <c r="J1946" i="1" s="1"/>
  <c r="K1946" i="1" a="1"/>
  <c r="K1946" i="1" s="1"/>
  <c r="H1946" i="1" a="1"/>
  <c r="H1946" i="1" s="1"/>
  <c r="H1945" i="1" a="1"/>
  <c r="H1945" i="1" s="1"/>
  <c r="I1941" i="1" a="1"/>
  <c r="I1941" i="1" s="1"/>
  <c r="K1939" i="1" a="1"/>
  <c r="K1939" i="1"/>
  <c r="F1942" i="1" a="1"/>
  <c r="F1942" i="1" s="1"/>
  <c r="G1944" i="1" a="1"/>
  <c r="G1944" i="1" s="1"/>
  <c r="F1944" i="1" a="1"/>
  <c r="F1944" i="1" s="1"/>
  <c r="I1943" i="1" a="1"/>
  <c r="I1943" i="1" s="1"/>
  <c r="G1943" i="1" a="1"/>
  <c r="G1943" i="1" s="1"/>
  <c r="H1942" i="1" a="1"/>
  <c r="H1942" i="1"/>
  <c r="F1939" i="1" a="1"/>
  <c r="F1939" i="1" s="1"/>
  <c r="F1935" i="1" a="1"/>
  <c r="F1935" i="1" s="1"/>
  <c r="J1934" i="1" a="1"/>
  <c r="J1934" i="1" s="1"/>
  <c r="H1932" i="1" a="1"/>
  <c r="H1932" i="1" s="1"/>
  <c r="G1931" i="1" a="1"/>
  <c r="G1931" i="1" s="1"/>
  <c r="H1929" i="1" a="1"/>
  <c r="H1929" i="1"/>
  <c r="G1928" i="1" a="1"/>
  <c r="G1928" i="1" s="1"/>
  <c r="F1930" i="1" a="1"/>
  <c r="F1930" i="1" s="1"/>
  <c r="I1934" i="1" a="1"/>
  <c r="I1934" i="1" s="1"/>
  <c r="G1933" i="1" a="1"/>
  <c r="G1933" i="1" s="1"/>
  <c r="G1932" i="1" a="1"/>
  <c r="G1932" i="1" s="1"/>
  <c r="J1930" i="1" a="1"/>
  <c r="J1930" i="1"/>
  <c r="F1929" i="1" a="1"/>
  <c r="F1929" i="1" s="1"/>
  <c r="K1932" i="1" a="1"/>
  <c r="K1932" i="1" s="1"/>
  <c r="F1938" i="1" a="1"/>
  <c r="F1938" i="1" s="1"/>
  <c r="F1931" i="1" a="1"/>
  <c r="F1931" i="1" s="1"/>
  <c r="I1936" i="1" a="1"/>
  <c r="I1936" i="1" s="1"/>
  <c r="G1936" i="1" a="1"/>
  <c r="G1936" i="1"/>
  <c r="K1929" i="1" a="1"/>
  <c r="K1929" i="1" s="1"/>
  <c r="I1937" i="1" a="1"/>
  <c r="I1937" i="1" s="1"/>
  <c r="H1936" i="1" a="1"/>
  <c r="H1936" i="1" s="1"/>
  <c r="J1933" i="1" a="1"/>
  <c r="J1933" i="1" s="1"/>
  <c r="H1933" i="1" a="1"/>
  <c r="H1933" i="1" s="1"/>
  <c r="J1931" i="1" a="1"/>
  <c r="J1931" i="1"/>
  <c r="F1936" i="1" a="1"/>
  <c r="F1936" i="1" s="1"/>
  <c r="F1934" i="1" a="1"/>
  <c r="F1934" i="1" s="1"/>
  <c r="F1932" i="1" a="1"/>
  <c r="F1932" i="1" s="1"/>
  <c r="J1929" i="1" a="1"/>
  <c r="J1929" i="1" s="1"/>
  <c r="K1931" i="1" a="1"/>
  <c r="K1931" i="1" s="1"/>
  <c r="K1937" i="1" a="1"/>
  <c r="K1937" i="1"/>
  <c r="I1928" i="1" a="1"/>
  <c r="I1928" i="1" s="1"/>
  <c r="J1937" i="1" a="1"/>
  <c r="J1937" i="1" s="1"/>
  <c r="J1932" i="1" a="1"/>
  <c r="J1932" i="1" s="1"/>
  <c r="H1937" i="1" a="1"/>
  <c r="H1937" i="1" s="1"/>
  <c r="K1936" i="1" a="1"/>
  <c r="K1936" i="1" s="1"/>
  <c r="G1929" i="1" a="1"/>
  <c r="G1929" i="1"/>
  <c r="K1928" i="1" a="1"/>
  <c r="K1928" i="1" s="1"/>
  <c r="F1937" i="1" a="1"/>
  <c r="F1937" i="1" s="1"/>
  <c r="G1934" i="1" a="1"/>
  <c r="G1934" i="1" s="1"/>
  <c r="H1928" i="1" a="1"/>
  <c r="H1928" i="1" s="1"/>
  <c r="I1932" i="1" a="1"/>
  <c r="I1932" i="1" s="1"/>
  <c r="J1936" i="1" a="1"/>
  <c r="J1936" i="1"/>
  <c r="F1933" i="1" a="1"/>
  <c r="F1933" i="1" s="1"/>
  <c r="H1930" i="1" a="1"/>
  <c r="H1930" i="1" s="1"/>
  <c r="G1930" i="1" a="1"/>
  <c r="G1930" i="1" s="1"/>
  <c r="J1935" i="1" a="1"/>
  <c r="J1935" i="1" s="1"/>
  <c r="H1934" i="1" a="1"/>
  <c r="H1934" i="1" s="1"/>
  <c r="I1931" i="1" a="1"/>
  <c r="I1931" i="1"/>
  <c r="I1930" i="1" a="1"/>
  <c r="I1930" i="1" s="1"/>
  <c r="I1938" i="1" a="1"/>
  <c r="I1938" i="1" s="1"/>
  <c r="G1935" i="1" a="1"/>
  <c r="G1935" i="1" s="1"/>
  <c r="K1934" i="1" a="1"/>
  <c r="K1934" i="1" s="1"/>
  <c r="K1930" i="1" a="1"/>
  <c r="K1930" i="1" s="1"/>
  <c r="J1928" i="1" a="1"/>
  <c r="J1928" i="1"/>
  <c r="H1938" i="1" a="1"/>
  <c r="H1938" i="1" s="1"/>
  <c r="G1938" i="1" a="1"/>
  <c r="G1938" i="1" s="1"/>
  <c r="H1931" i="1" a="1"/>
  <c r="H1931" i="1" s="1"/>
  <c r="G1937" i="1" a="1"/>
  <c r="G1937" i="1" s="1"/>
  <c r="K1935" i="1" a="1"/>
  <c r="K1935" i="1" s="1"/>
  <c r="I1935" i="1" a="1"/>
  <c r="I1935" i="1"/>
  <c r="H1935" i="1" a="1"/>
  <c r="H1935" i="1" s="1"/>
  <c r="I1933" i="1" a="1"/>
  <c r="I1933" i="1" s="1"/>
  <c r="F1928" i="1" a="1"/>
  <c r="F1928" i="1" s="1"/>
  <c r="I1929" i="1" a="1"/>
  <c r="I1929" i="1" s="1"/>
  <c r="K1933" i="1" a="1"/>
  <c r="K1933" i="1" s="1"/>
  <c r="H1923" i="1" a="1"/>
  <c r="H1923" i="1"/>
  <c r="H1919" i="1" a="1"/>
  <c r="H1919" i="1" s="1"/>
  <c r="K1922" i="1" a="1"/>
  <c r="K1922" i="1" s="1"/>
  <c r="I1921" i="1" a="1"/>
  <c r="I1921" i="1" s="1"/>
  <c r="K1917" i="1" a="1"/>
  <c r="K1917" i="1" s="1"/>
  <c r="H1917" i="1" a="1"/>
  <c r="H1917" i="1" s="1"/>
  <c r="I1920" i="1" a="1"/>
  <c r="I1920" i="1"/>
  <c r="K1918" i="1" a="1"/>
  <c r="K1918" i="1" s="1"/>
  <c r="F1918" i="1" a="1"/>
  <c r="F1918" i="1" s="1"/>
  <c r="F1920" i="1" a="1"/>
  <c r="F1920" i="1" s="1"/>
  <c r="I1919" i="1" a="1"/>
  <c r="I1919" i="1" s="1"/>
  <c r="I1917" i="1" a="1"/>
  <c r="I1917" i="1" s="1"/>
  <c r="F1921" i="1" a="1"/>
  <c r="F1921" i="1"/>
  <c r="J1923" i="1" a="1"/>
  <c r="J1923" i="1" s="1"/>
  <c r="G1927" i="1" a="1"/>
  <c r="G1927" i="1" s="1"/>
  <c r="J1925" i="1" a="1"/>
  <c r="J1925" i="1" s="1"/>
  <c r="I1925" i="1" a="1"/>
  <c r="I1925" i="1" s="1"/>
  <c r="F1925" i="1" a="1"/>
  <c r="F1925" i="1" s="1"/>
  <c r="J1921" i="1" a="1"/>
  <c r="J1921" i="1"/>
  <c r="F1927" i="1" a="1"/>
  <c r="F1927" i="1" s="1"/>
  <c r="J1926" i="1" a="1"/>
  <c r="J1926" i="1" s="1"/>
  <c r="J1924" i="1" a="1"/>
  <c r="J1924" i="1" s="1"/>
  <c r="G1918" i="1" a="1"/>
  <c r="G1918" i="1" s="1"/>
  <c r="G1926" i="1" a="1"/>
  <c r="G1926" i="1" s="1"/>
  <c r="F1926" i="1" a="1"/>
  <c r="F1926" i="1"/>
  <c r="H1925" i="1" a="1"/>
  <c r="H1925" i="1" s="1"/>
  <c r="K1924" i="1" a="1"/>
  <c r="K1924" i="1" s="1"/>
  <c r="K1923" i="1" a="1"/>
  <c r="K1923" i="1" s="1"/>
  <c r="H1921" i="1" a="1"/>
  <c r="H1921" i="1" s="1"/>
  <c r="H1918" i="1" a="1"/>
  <c r="H1918" i="1" s="1"/>
  <c r="F1923" i="1" a="1"/>
  <c r="F1923" i="1"/>
  <c r="G1921" i="1" a="1"/>
  <c r="G1921" i="1" s="1"/>
  <c r="I1922" i="1" a="1"/>
  <c r="I1922" i="1" s="1"/>
  <c r="K1919" i="1" a="1"/>
  <c r="K1919" i="1" s="1"/>
  <c r="J1918" i="1" a="1"/>
  <c r="J1918" i="1" s="1"/>
  <c r="J1917" i="1" a="1"/>
  <c r="J1917" i="1" s="1"/>
  <c r="K1920" i="1" a="1"/>
  <c r="K1920" i="1"/>
  <c r="J1922" i="1" a="1"/>
  <c r="J1922" i="1" s="1"/>
  <c r="J1920" i="1" a="1"/>
  <c r="J1920" i="1" s="1"/>
  <c r="G1919" i="1" a="1"/>
  <c r="G1919" i="1" s="1"/>
  <c r="G1920" i="1" a="1"/>
  <c r="G1920" i="1" s="1"/>
  <c r="F1919" i="1" a="1"/>
  <c r="F1919" i="1" s="1"/>
  <c r="F1924" i="1" a="1"/>
  <c r="F1924" i="1"/>
  <c r="H1922" i="1" a="1"/>
  <c r="H1922" i="1" s="1"/>
  <c r="I1923" i="1" a="1"/>
  <c r="I1923" i="1" s="1"/>
  <c r="F1922" i="1" a="1"/>
  <c r="F1922" i="1" s="1"/>
  <c r="G1923" i="1" a="1"/>
  <c r="G1923" i="1" s="1"/>
  <c r="I1927" i="1" a="1"/>
  <c r="I1927" i="1" s="1"/>
  <c r="K1927" i="1" a="1"/>
  <c r="K1927" i="1"/>
  <c r="J1927" i="1" a="1"/>
  <c r="J1927" i="1" s="1"/>
  <c r="H1927" i="1" a="1"/>
  <c r="H1927" i="1" s="1"/>
  <c r="I1926" i="1" a="1"/>
  <c r="I1926" i="1" s="1"/>
  <c r="I1918" i="1" a="1"/>
  <c r="I1918" i="1" s="1"/>
  <c r="K1926" i="1" a="1"/>
  <c r="K1926" i="1" s="1"/>
  <c r="K1921" i="1" a="1"/>
  <c r="K1921" i="1"/>
  <c r="H1926" i="1" a="1"/>
  <c r="H1926" i="1" s="1"/>
  <c r="K1925" i="1" a="1"/>
  <c r="K1925" i="1" s="1"/>
  <c r="G1925" i="1" a="1"/>
  <c r="G1925" i="1" s="1"/>
  <c r="I1924" i="1" a="1"/>
  <c r="I1924" i="1" s="1"/>
  <c r="G1924" i="1" a="1"/>
  <c r="G1924" i="1" s="1"/>
  <c r="J1919" i="1" a="1"/>
  <c r="J1919" i="1"/>
  <c r="H1924" i="1" a="1"/>
  <c r="H1924" i="1" s="1"/>
  <c r="G1922" i="1" a="1"/>
  <c r="G1922" i="1" s="1"/>
  <c r="H1920" i="1" a="1"/>
  <c r="H1920" i="1" s="1"/>
  <c r="J1911" i="1" a="1"/>
  <c r="J1911" i="1" s="1"/>
  <c r="K1907" i="1" a="1"/>
  <c r="K1907" i="1" s="1"/>
  <c r="K1911" i="1" a="1"/>
  <c r="K1911" i="1"/>
  <c r="F1911" i="1" a="1"/>
  <c r="F1911" i="1" s="1"/>
  <c r="I1907" i="1" a="1"/>
  <c r="I1907" i="1" s="1"/>
  <c r="J1910" i="1" a="1"/>
  <c r="J1910" i="1" s="1"/>
  <c r="H1909" i="1" a="1"/>
  <c r="H1909" i="1" s="1"/>
  <c r="F1909" i="1" a="1"/>
  <c r="F1909" i="1" s="1"/>
  <c r="F1910" i="1" a="1"/>
  <c r="F1910" i="1"/>
  <c r="J1908" i="1" a="1"/>
  <c r="J1908" i="1" s="1"/>
  <c r="I1909" i="1" a="1"/>
  <c r="I1909" i="1" s="1"/>
  <c r="G1908" i="1" a="1"/>
  <c r="G1908" i="1" s="1"/>
  <c r="G1909" i="1" a="1"/>
  <c r="G1909" i="1" s="1"/>
  <c r="K1916" i="1" a="1"/>
  <c r="K1916" i="1" s="1"/>
  <c r="I1911" i="1" a="1"/>
  <c r="I1911" i="1"/>
  <c r="H1911" i="1" a="1"/>
  <c r="H1911" i="1" s="1"/>
  <c r="I1914" i="1" a="1"/>
  <c r="I1914" i="1" s="1"/>
  <c r="G1907" i="1" a="1"/>
  <c r="G1907" i="1" s="1"/>
  <c r="G1912" i="1" a="1"/>
  <c r="G1912" i="1" s="1"/>
  <c r="J1915" i="1" a="1"/>
  <c r="J1915" i="1" s="1"/>
  <c r="H1916" i="1" a="1"/>
  <c r="H1916" i="1"/>
  <c r="J1913" i="1" a="1"/>
  <c r="J1913" i="1" s="1"/>
  <c r="K1909" i="1" a="1"/>
  <c r="K1909" i="1" s="1"/>
  <c r="H1914" i="1" a="1"/>
  <c r="H1914" i="1" s="1"/>
  <c r="K1908" i="1" a="1"/>
  <c r="K1908" i="1" s="1"/>
  <c r="F1907" i="1" a="1"/>
  <c r="F1907" i="1" s="1"/>
  <c r="J1906" i="1" a="1"/>
  <c r="J1906" i="1"/>
  <c r="H1908" i="1" a="1"/>
  <c r="H1908" i="1" s="1"/>
  <c r="K1910" i="1" a="1"/>
  <c r="K1910" i="1" s="1"/>
  <c r="G1910" i="1" a="1"/>
  <c r="G1910" i="1" s="1"/>
  <c r="G1913" i="1" a="1"/>
  <c r="G1913" i="1" s="1"/>
  <c r="F1917" i="1" a="1"/>
  <c r="F1917" i="1" s="1"/>
  <c r="F1914" i="1" a="1"/>
  <c r="F1914" i="1"/>
  <c r="K1914" i="1" a="1"/>
  <c r="K1914" i="1" s="1"/>
  <c r="I1910" i="1" a="1"/>
  <c r="I1910" i="1" s="1"/>
  <c r="H1907" i="1" a="1"/>
  <c r="H1907" i="1" s="1"/>
  <c r="I1916" i="1" a="1"/>
  <c r="I1916" i="1" s="1"/>
  <c r="F1908" i="1" a="1"/>
  <c r="F1908" i="1" s="1"/>
  <c r="G1914" i="1" a="1"/>
  <c r="G1914" i="1"/>
  <c r="H1912" i="1" a="1"/>
  <c r="H1912" i="1" s="1"/>
  <c r="G1916" i="1" a="1"/>
  <c r="G1916" i="1" s="1"/>
  <c r="J1914" i="1" a="1"/>
  <c r="J1914" i="1" s="1"/>
  <c r="I1908" i="1" a="1"/>
  <c r="I1908" i="1" s="1"/>
  <c r="H1913" i="1" a="1"/>
  <c r="H1913" i="1" s="1"/>
  <c r="G1917" i="1" a="1"/>
  <c r="G1917" i="1"/>
  <c r="J1916" i="1" a="1"/>
  <c r="J1916" i="1" s="1"/>
  <c r="K1912" i="1" a="1"/>
  <c r="K1912" i="1" s="1"/>
  <c r="K1913" i="1" a="1"/>
  <c r="K1913" i="1" s="1"/>
  <c r="I1915" i="1" a="1"/>
  <c r="I1915" i="1" s="1"/>
  <c r="G1915" i="1" a="1"/>
  <c r="G1915" i="1" s="1"/>
  <c r="F1916" i="1" a="1"/>
  <c r="F1916" i="1"/>
  <c r="K1915" i="1" a="1"/>
  <c r="K1915" i="1" s="1"/>
  <c r="H1910" i="1" a="1"/>
  <c r="H1910" i="1" s="1"/>
  <c r="H1915" i="1" a="1"/>
  <c r="H1915" i="1" s="1"/>
  <c r="G1911" i="1" a="1"/>
  <c r="G1911" i="1" s="1"/>
  <c r="F1913" i="1" a="1"/>
  <c r="F1913" i="1" s="1"/>
  <c r="J1909" i="1" a="1"/>
  <c r="J1909" i="1"/>
  <c r="I1912" i="1" a="1"/>
  <c r="I1912" i="1" s="1"/>
  <c r="F1915" i="1" a="1"/>
  <c r="F1915" i="1" s="1"/>
  <c r="K1906" i="1" a="1"/>
  <c r="K1906" i="1" s="1"/>
  <c r="I1913" i="1" a="1"/>
  <c r="I1913" i="1" s="1"/>
  <c r="J1912" i="1" a="1"/>
  <c r="J1912" i="1" s="1"/>
  <c r="J1907" i="1" a="1"/>
  <c r="J1907" i="1"/>
  <c r="F1912" i="1" a="1"/>
  <c r="F1912" i="1" s="1"/>
  <c r="H1903" i="1" a="1"/>
  <c r="H1903" i="1" s="1"/>
  <c r="I1902" i="1" a="1"/>
  <c r="I1902" i="1" s="1"/>
  <c r="I1900" i="1" a="1"/>
  <c r="I1900" i="1" s="1"/>
  <c r="J1899" i="1" a="1"/>
  <c r="J1899" i="1" s="1"/>
  <c r="I1899" i="1" a="1"/>
  <c r="I1899" i="1"/>
  <c r="K1899" i="1" a="1"/>
  <c r="K1899" i="1" s="1"/>
  <c r="F1899" i="1" a="1"/>
  <c r="F1899" i="1" s="1"/>
  <c r="J1901" i="1" a="1"/>
  <c r="J1901" i="1" s="1"/>
  <c r="I1904" i="1" a="1"/>
  <c r="I1904" i="1" s="1"/>
  <c r="H1904" i="1" a="1"/>
  <c r="H1904" i="1" s="1"/>
  <c r="I1901" i="1" a="1"/>
  <c r="I1901" i="1"/>
  <c r="G1901" i="1" a="1"/>
  <c r="G1901" i="1" s="1"/>
  <c r="F1904" i="1" a="1"/>
  <c r="F1904" i="1" s="1"/>
  <c r="J1903" i="1" a="1"/>
  <c r="J1903" i="1" s="1"/>
  <c r="K1901" i="1" a="1"/>
  <c r="K1901" i="1" s="1"/>
  <c r="H1901" i="1" a="1"/>
  <c r="H1901" i="1" s="1"/>
  <c r="I1903" i="1" a="1"/>
  <c r="I1903" i="1"/>
  <c r="F1903" i="1" a="1"/>
  <c r="F1903" i="1" s="1"/>
  <c r="H1899" i="1" a="1"/>
  <c r="H1899" i="1" s="1"/>
  <c r="K1902" i="1" a="1"/>
  <c r="K1902" i="1" s="1"/>
  <c r="G1899" i="1" a="1"/>
  <c r="G1899" i="1" s="1"/>
  <c r="F1901" i="1" a="1"/>
  <c r="F1901" i="1" s="1"/>
  <c r="G1900" i="1" a="1"/>
  <c r="G1900" i="1"/>
  <c r="G1905" i="1" a="1"/>
  <c r="G1905" i="1" s="1"/>
  <c r="K1903" i="1" a="1"/>
  <c r="K1903" i="1" s="1"/>
  <c r="J1905" i="1" a="1"/>
  <c r="J1905" i="1" s="1"/>
  <c r="J1902" i="1" a="1"/>
  <c r="J1902" i="1" s="1"/>
  <c r="J1900" i="1" a="1"/>
  <c r="J1900" i="1" s="1"/>
  <c r="H1905" i="1" a="1"/>
  <c r="H1905" i="1"/>
  <c r="F1900" i="1" a="1"/>
  <c r="F1900" i="1" s="1"/>
  <c r="G1904" i="1" a="1"/>
  <c r="G1904" i="1" s="1"/>
  <c r="G1903" i="1" a="1"/>
  <c r="G1903" i="1" s="1"/>
  <c r="G1902" i="1" a="1"/>
  <c r="G1902" i="1" s="1"/>
  <c r="H1900" i="1" a="1"/>
  <c r="H1900" i="1" s="1"/>
  <c r="I1906" i="1" a="1"/>
  <c r="I1906" i="1"/>
  <c r="H1906" i="1" a="1"/>
  <c r="H1906" i="1" s="1"/>
  <c r="G1906" i="1" a="1"/>
  <c r="G1906" i="1" s="1"/>
  <c r="F1906" i="1" a="1"/>
  <c r="F1906" i="1" s="1"/>
  <c r="F1905" i="1" a="1"/>
  <c r="F1905" i="1" s="1"/>
  <c r="K1905" i="1" a="1"/>
  <c r="K1905" i="1" s="1"/>
  <c r="I1905" i="1" a="1"/>
  <c r="I1905" i="1"/>
  <c r="K1904" i="1" a="1"/>
  <c r="K1904" i="1" s="1"/>
  <c r="H1902" i="1" a="1"/>
  <c r="H1902" i="1" s="1"/>
  <c r="F1902" i="1" a="1"/>
  <c r="F1902" i="1" s="1"/>
  <c r="K1900" i="1" a="1"/>
  <c r="K1900" i="1" s="1"/>
  <c r="J1904" i="1" a="1"/>
  <c r="J1904" i="1" s="1"/>
  <c r="J1671" i="1" a="1"/>
  <c r="J1671" i="1"/>
  <c r="G1668" i="1" a="1"/>
  <c r="G1668" i="1" s="1"/>
  <c r="I1671" i="1" a="1"/>
  <c r="I1671" i="1" s="1"/>
  <c r="J1670" i="1" a="1"/>
  <c r="J1670" i="1" s="1"/>
  <c r="H1671" i="1" a="1"/>
  <c r="H1671" i="1" s="1"/>
  <c r="H1667" i="1" a="1"/>
  <c r="H1667" i="1" s="1"/>
  <c r="G1671" i="1" a="1"/>
  <c r="G1671" i="1"/>
  <c r="K1668" i="1" a="1"/>
  <c r="K1668" i="1" s="1"/>
  <c r="F1667" i="1" a="1"/>
  <c r="F1667" i="1" s="1"/>
  <c r="H1669" i="1" a="1"/>
  <c r="H1669" i="1" s="1"/>
  <c r="K1670" i="1" a="1"/>
  <c r="K1670" i="1" s="1"/>
  <c r="F1670" i="1" a="1"/>
  <c r="F1670" i="1" s="1"/>
  <c r="J1667" i="1" a="1"/>
  <c r="J1667" i="1"/>
  <c r="G1667" i="1" a="1"/>
  <c r="G1667" i="1" s="1"/>
  <c r="K1669" i="1" a="1"/>
  <c r="K1669" i="1" s="1"/>
  <c r="F1671" i="1" a="1"/>
  <c r="F1671" i="1" s="1"/>
  <c r="G1670" i="1" a="1"/>
  <c r="G1670" i="1" s="1"/>
  <c r="I1667" i="1" a="1"/>
  <c r="I1667" i="1" s="1"/>
  <c r="K1666" i="1" a="1"/>
  <c r="K1666" i="1"/>
  <c r="K1671" i="1" a="1"/>
  <c r="K1671" i="1" s="1"/>
  <c r="J1666" i="1" a="1"/>
  <c r="J1666" i="1" s="1"/>
  <c r="I1670" i="1" a="1"/>
  <c r="I1670" i="1" s="1"/>
  <c r="H1670" i="1" a="1"/>
  <c r="H1670" i="1" s="1"/>
  <c r="I1669" i="1" a="1"/>
  <c r="I1669" i="1" s="1"/>
  <c r="I1666" i="1" a="1"/>
  <c r="I1666" i="1"/>
  <c r="K1667" i="1" a="1"/>
  <c r="K1667" i="1" s="1"/>
  <c r="I1668" i="1" a="1"/>
  <c r="I1668" i="1" s="1"/>
  <c r="G1669" i="1" a="1"/>
  <c r="G1669" i="1" s="1"/>
  <c r="J1669" i="1" a="1"/>
  <c r="J1669" i="1" s="1"/>
  <c r="F1669" i="1" a="1"/>
  <c r="F1669" i="1" s="1"/>
  <c r="H1668" i="1" a="1"/>
  <c r="H1668" i="1"/>
  <c r="F1668" i="1" a="1"/>
  <c r="F1668" i="1" s="1"/>
  <c r="J1668" i="1" a="1"/>
  <c r="J1668" i="1" s="1"/>
  <c r="F1975" i="1" a="1"/>
  <c r="F1975" i="1" s="1"/>
  <c r="J1979" i="1" a="1"/>
  <c r="J1979" i="1" s="1"/>
  <c r="I1979" i="1" a="1"/>
  <c r="I1979" i="1" s="1"/>
  <c r="G1979" i="1" a="1"/>
  <c r="G1979" i="1"/>
  <c r="J1977" i="1" a="1"/>
  <c r="J1977" i="1" s="1"/>
  <c r="F1977" i="1" a="1"/>
  <c r="F1977" i="1" s="1"/>
  <c r="H1976" i="1" a="1"/>
  <c r="H1976" i="1" s="1"/>
  <c r="K1975" i="1" a="1"/>
  <c r="K1975" i="1" s="1"/>
  <c r="H1977" i="1" a="1"/>
  <c r="H1977" i="1" s="1"/>
  <c r="F1971" i="1" a="1"/>
  <c r="F1971" i="1"/>
  <c r="H1978" i="1" a="1"/>
  <c r="H1978" i="1" s="1"/>
  <c r="F1979" i="1" a="1"/>
  <c r="F1979" i="1" s="1"/>
  <c r="G1976" i="1" a="1"/>
  <c r="G1976" i="1" s="1"/>
  <c r="J1975" i="1" a="1"/>
  <c r="J1975" i="1" s="1"/>
  <c r="K1978" i="1" a="1"/>
  <c r="K1978" i="1" s="1"/>
  <c r="J1978" i="1" a="1"/>
  <c r="J1978" i="1"/>
  <c r="F1978" i="1" a="1"/>
  <c r="F1978" i="1" s="1"/>
  <c r="I1978" i="1" a="1"/>
  <c r="I1978" i="1" s="1"/>
  <c r="K1977" i="1" a="1"/>
  <c r="K1977" i="1" s="1"/>
  <c r="I1977" i="1" a="1"/>
  <c r="I1977" i="1" s="1"/>
  <c r="J1974" i="1" a="1"/>
  <c r="J1974" i="1" s="1"/>
  <c r="I1974" i="1" a="1"/>
  <c r="I1974" i="1"/>
  <c r="I1972" i="1" a="1"/>
  <c r="I1972" i="1" s="1"/>
  <c r="G1977" i="1" a="1"/>
  <c r="G1977" i="1" s="1"/>
  <c r="K1974" i="1" a="1"/>
  <c r="K1974" i="1" s="1"/>
  <c r="K1976" i="1" a="1"/>
  <c r="K1976" i="1" s="1"/>
  <c r="F1976" i="1" a="1"/>
  <c r="F1976" i="1" s="1"/>
  <c r="I1975" i="1" a="1"/>
  <c r="I1975" i="1"/>
  <c r="G1974" i="1" a="1"/>
  <c r="G1974" i="1" s="1"/>
  <c r="K1971" i="1" a="1"/>
  <c r="K1971" i="1" s="1"/>
  <c r="H1971" i="1" a="1"/>
  <c r="H1971" i="1" s="1"/>
  <c r="J1971" i="1" a="1"/>
  <c r="J1971" i="1" s="1"/>
  <c r="H1975" i="1" a="1"/>
  <c r="H1975" i="1" s="1"/>
  <c r="F1974" i="1" a="1"/>
  <c r="F1974" i="1"/>
  <c r="H1974" i="1" a="1"/>
  <c r="H1974" i="1" s="1"/>
  <c r="K1972" i="1" a="1"/>
  <c r="K1972" i="1" s="1"/>
  <c r="G1972" i="1" a="1"/>
  <c r="G1972" i="1" s="1"/>
  <c r="J1972" i="1" a="1"/>
  <c r="J1972" i="1" s="1"/>
  <c r="J1970" i="1" a="1"/>
  <c r="J1970" i="1" s="1"/>
  <c r="G1975" i="1" a="1"/>
  <c r="G1975" i="1"/>
  <c r="H1972" i="1" a="1"/>
  <c r="H1972" i="1" s="1"/>
  <c r="G1971" i="1" a="1"/>
  <c r="G1971" i="1" s="1"/>
  <c r="I1971" i="1" a="1"/>
  <c r="I1971" i="1" s="1"/>
  <c r="K1980" i="1" a="1"/>
  <c r="K1980" i="1" s="1"/>
  <c r="J1980" i="1" a="1"/>
  <c r="J1980" i="1" s="1"/>
  <c r="I1980" i="1" a="1"/>
  <c r="I1980" i="1"/>
  <c r="H1980" i="1" a="1"/>
  <c r="H1980" i="1" s="1"/>
  <c r="G1980" i="1" a="1"/>
  <c r="G1980" i="1" s="1"/>
  <c r="F1980" i="1" a="1"/>
  <c r="F1980" i="1" s="1"/>
  <c r="K1979" i="1" a="1"/>
  <c r="K1979" i="1" s="1"/>
  <c r="H1979" i="1" a="1"/>
  <c r="H1979" i="1" s="1"/>
  <c r="I1976" i="1" a="1"/>
  <c r="I1976" i="1"/>
  <c r="G1978" i="1" a="1"/>
  <c r="G1978" i="1" s="1"/>
  <c r="J1976" i="1" a="1"/>
  <c r="J1976" i="1" s="1"/>
  <c r="F1972" i="1" a="1"/>
  <c r="F1972" i="1" s="1"/>
  <c r="I1970" i="1" a="1"/>
  <c r="I1970" i="1" s="1"/>
  <c r="K1970" i="1" a="1"/>
  <c r="K1970" i="1" s="1"/>
  <c r="K2016" i="1" a="1"/>
  <c r="K2016" i="1"/>
  <c r="F2016" i="1" a="1"/>
  <c r="F2016" i="1" s="1"/>
  <c r="J2013" i="1" a="1"/>
  <c r="J2013" i="1" s="1"/>
  <c r="J2014" i="1" s="1" a="1"/>
  <c r="J2014" i="1" s="1"/>
  <c r="J2015" i="1" a="1"/>
  <c r="J2015" i="1" s="1"/>
  <c r="F2014" i="1" a="1"/>
  <c r="F2014" i="1" s="1"/>
  <c r="H2016" i="1" a="1"/>
  <c r="H2016" i="1" s="1"/>
  <c r="H2013" i="1" a="1"/>
  <c r="H2013" i="1" s="1"/>
  <c r="H2014" i="1" s="1" a="1"/>
  <c r="H2014" i="1" s="1"/>
  <c r="K2015" i="1" a="1"/>
  <c r="K2015" i="1" s="1"/>
  <c r="G2015" i="1" a="1"/>
  <c r="G2015" i="1"/>
  <c r="G2016" i="1" a="1"/>
  <c r="G2016" i="1" s="1"/>
  <c r="H2015" i="1" a="1"/>
  <c r="H2015" i="1" s="1"/>
  <c r="J2016" i="1" a="1"/>
  <c r="J2016" i="1" s="1"/>
  <c r="I2016" i="1" a="1"/>
  <c r="I2016" i="1" s="1"/>
  <c r="I2015" i="1" a="1"/>
  <c r="I2015" i="1" s="1"/>
  <c r="F2015" i="1" a="1"/>
  <c r="F2015" i="1"/>
  <c r="K2013" i="1" a="1"/>
  <c r="K2013" i="1" s="1"/>
  <c r="K2014" i="1" s="1" a="1"/>
  <c r="K2014" i="1" s="1"/>
  <c r="I2013" i="1" a="1"/>
  <c r="I2013" i="1" s="1"/>
  <c r="I2014" i="1" s="1" a="1"/>
  <c r="I2014" i="1" s="1"/>
  <c r="F2006" i="1" a="1"/>
  <c r="F2006" i="1" s="1"/>
  <c r="J2003" i="1" a="1"/>
  <c r="J2003" i="1" s="1"/>
  <c r="H2008" i="1" a="1"/>
  <c r="H2008" i="1"/>
  <c r="G2006" i="1" a="1"/>
  <c r="G2006" i="1" s="1"/>
  <c r="H2005" i="1" a="1"/>
  <c r="H2005" i="1" s="1"/>
  <c r="F2005" i="1" a="1"/>
  <c r="F2005" i="1" s="1"/>
  <c r="F2003" i="1" a="1"/>
  <c r="F2003" i="1"/>
  <c r="K2003" i="1" a="1"/>
  <c r="K2003" i="1" s="1"/>
  <c r="J2004" i="1" a="1"/>
  <c r="J2004" i="1" s="1"/>
  <c r="K2002" i="1" a="1"/>
  <c r="K2002" i="1" s="1"/>
  <c r="H2010" i="1" a="1"/>
  <c r="H2010" i="1" s="1"/>
  <c r="F2010" i="1" a="1"/>
  <c r="F2010" i="1" s="1"/>
  <c r="G2013" i="1" a="1"/>
  <c r="G2013" i="1"/>
  <c r="G2014" i="1" s="1" a="1"/>
  <c r="G2014" i="1" s="1"/>
  <c r="F2013" i="1" a="1"/>
  <c r="F2013" i="1" s="1"/>
  <c r="F2004" i="1" a="1"/>
  <c r="F2004" i="1" s="1"/>
  <c r="H2011" i="1" a="1"/>
  <c r="H2011" i="1" s="1"/>
  <c r="H2009" i="1" a="1"/>
  <c r="H2009" i="1" s="1"/>
  <c r="H2012" i="1" a="1"/>
  <c r="H2012" i="1" s="1"/>
  <c r="J2011" i="1" a="1"/>
  <c r="J2011" i="1" s="1"/>
  <c r="J2012" i="1" s="1" a="1"/>
  <c r="J2012" i="1" s="1"/>
  <c r="J2008" i="1" a="1"/>
  <c r="J2008" i="1" s="1"/>
  <c r="J2009" i="1" s="1" a="1"/>
  <c r="J2009" i="1" s="1"/>
  <c r="F2008" i="1" a="1"/>
  <c r="F2008" i="1" s="1"/>
  <c r="F2009" i="1" s="1" a="1"/>
  <c r="J2005" i="1" a="1"/>
  <c r="J2005" i="1"/>
  <c r="G2010" i="1" a="1"/>
  <c r="G2010" i="1" s="1"/>
  <c r="K2008" i="1" a="1"/>
  <c r="K2008" i="1" s="1"/>
  <c r="K2009" i="1" s="1" a="1"/>
  <c r="K2009" i="1" s="1"/>
  <c r="K2005" i="1" a="1"/>
  <c r="K2005" i="1" s="1"/>
  <c r="I2006" i="1" a="1"/>
  <c r="I2006" i="1" s="1"/>
  <c r="F2009" i="1"/>
  <c r="I2008" i="1" a="1"/>
  <c r="I2008" i="1" s="1"/>
  <c r="I2005" i="1" a="1"/>
  <c r="I2005" i="1" s="1"/>
  <c r="F2011" i="1" a="1"/>
  <c r="F2011" i="1" s="1"/>
  <c r="F2012" i="1" s="1" a="1"/>
  <c r="F2012" i="1" s="1"/>
  <c r="H2003" i="1" a="1"/>
  <c r="H2003" i="1" s="1"/>
  <c r="H2004" i="1" s="1" a="1"/>
  <c r="H2004" i="1" s="1"/>
  <c r="G2003" i="1" a="1"/>
  <c r="G2003" i="1"/>
  <c r="G2004" i="1" s="1" a="1"/>
  <c r="G2004" i="1" s="1"/>
  <c r="K2011" i="1" a="1"/>
  <c r="K2011" i="1" s="1"/>
  <c r="K2012" i="1" s="1" a="1"/>
  <c r="K2012" i="1" s="1"/>
  <c r="I2009" i="1" a="1"/>
  <c r="I2009" i="1" s="1"/>
  <c r="K2006" i="1" a="1"/>
  <c r="K2006" i="1" s="1"/>
  <c r="J2006" i="1" a="1"/>
  <c r="J2006" i="1"/>
  <c r="I2011" i="1" a="1"/>
  <c r="I2011" i="1" s="1"/>
  <c r="I2012" i="1" s="1" a="1"/>
  <c r="I2012" i="1" s="1"/>
  <c r="G2011" i="1" a="1"/>
  <c r="G2011" i="1" s="1"/>
  <c r="G2012" i="1" s="1" a="1"/>
  <c r="G2012" i="1" s="1"/>
  <c r="K2010" i="1" a="1"/>
  <c r="K2010" i="1" s="1"/>
  <c r="J2010" i="1" a="1"/>
  <c r="J2010" i="1" s="1"/>
  <c r="K2004" i="1" a="1"/>
  <c r="K2004" i="1"/>
  <c r="I2010" i="1" a="1"/>
  <c r="I2010" i="1" s="1"/>
  <c r="G2008" i="1" a="1"/>
  <c r="G2008" i="1" s="1"/>
  <c r="G2009" i="1" s="1" a="1"/>
  <c r="G2009" i="1" s="1"/>
  <c r="H2006" i="1" a="1"/>
  <c r="H2006" i="1" s="1"/>
  <c r="I2003" i="1" a="1"/>
  <c r="I2003" i="1" s="1"/>
  <c r="I2004" i="1" s="1" a="1"/>
  <c r="I2004" i="1" s="1"/>
  <c r="G2005" i="1" a="1"/>
  <c r="G2005" i="1" s="1"/>
  <c r="G2001" i="1" a="1"/>
  <c r="G2001" i="1" s="1"/>
  <c r="I2000" i="1" a="1"/>
  <c r="I2000" i="1" s="1"/>
  <c r="G2000" i="1" a="1"/>
  <c r="G2000" i="1" s="1"/>
  <c r="I1998" i="1" a="1"/>
  <c r="I1998" i="1" s="1"/>
  <c r="J1995" i="1" a="1"/>
  <c r="J1995" i="1"/>
  <c r="H1993" i="1" a="1"/>
  <c r="H1993" i="1" s="1"/>
  <c r="F1994" i="1" a="1"/>
  <c r="F1994" i="1" s="1"/>
  <c r="F1993" i="1" a="1"/>
  <c r="F1993" i="1" s="1"/>
  <c r="K2000" i="1" a="1"/>
  <c r="K2000" i="1" s="1"/>
  <c r="J1996" i="1" a="1"/>
  <c r="J1996" i="1" s="1"/>
  <c r="I1995" i="1" a="1"/>
  <c r="I1995" i="1"/>
  <c r="K2001" i="1" a="1"/>
  <c r="K2001" i="1" s="1"/>
  <c r="J2001" i="1" a="1"/>
  <c r="J2001" i="1" s="1"/>
  <c r="J2002" i="1" s="1" a="1"/>
  <c r="J2002" i="1" s="1"/>
  <c r="I2001" i="1" a="1"/>
  <c r="I2001" i="1" s="1"/>
  <c r="J2000" i="1" a="1"/>
  <c r="J2000" i="1" s="1"/>
  <c r="F2000" i="1" a="1"/>
  <c r="F2000" i="1" s="1"/>
  <c r="F1998" i="1" a="1"/>
  <c r="F1998" i="1"/>
  <c r="H1995" i="1" a="1"/>
  <c r="H1995" i="1" s="1"/>
  <c r="I1994" i="1" a="1"/>
  <c r="I1994" i="1" s="1"/>
  <c r="H1994" i="1" a="1"/>
  <c r="H1994" i="1" s="1"/>
  <c r="G1993" i="1" a="1"/>
  <c r="G1993" i="1" s="1"/>
  <c r="G1992" i="1" a="1"/>
  <c r="G1992" i="1" s="1"/>
  <c r="J1992" i="1" a="1"/>
  <c r="J1992" i="1"/>
  <c r="F1992" i="1" a="1"/>
  <c r="F1992" i="1" s="1"/>
  <c r="I1999" i="1" a="1"/>
  <c r="I1999" i="1" s="1"/>
  <c r="J1993" i="1" a="1"/>
  <c r="J1993" i="1" s="1"/>
  <c r="F1996" i="1" a="1"/>
  <c r="F1996" i="1" s="1"/>
  <c r="K1994" i="1" a="1"/>
  <c r="K1994" i="1"/>
  <c r="K1996" i="1" a="1"/>
  <c r="K1996" i="1" s="1"/>
  <c r="F1995" i="1" a="1"/>
  <c r="F1995" i="1" s="1"/>
  <c r="H1996" i="1" a="1"/>
  <c r="H1996" i="1" s="1"/>
  <c r="K1998" i="1" a="1"/>
  <c r="K1998" i="1" s="1"/>
  <c r="K1999" i="1" s="1" a="1"/>
  <c r="K1999" i="1" s="1"/>
  <c r="G1995" i="1" a="1"/>
  <c r="G1995" i="1" s="1"/>
  <c r="J1998" i="1" a="1"/>
  <c r="J1998" i="1"/>
  <c r="K1995" i="1" a="1"/>
  <c r="K1995" i="1" s="1"/>
  <c r="K1991" i="1" a="1"/>
  <c r="K1991" i="1" s="1"/>
  <c r="F1999" i="1" a="1"/>
  <c r="F1999" i="1" s="1"/>
  <c r="I1993" i="1" a="1"/>
  <c r="I1993" i="1" s="1"/>
  <c r="K1992" i="1" a="1"/>
  <c r="K1992" i="1" s="1"/>
  <c r="G1996" i="1" a="1"/>
  <c r="G1996" i="1" s="1"/>
  <c r="J1991" i="1" a="1"/>
  <c r="J1991" i="1" s="1"/>
  <c r="J1999" i="1" a="1"/>
  <c r="J1999" i="1" s="1"/>
  <c r="I2002" i="1" a="1"/>
  <c r="I2002" i="1" s="1"/>
  <c r="F2001" i="1" a="1"/>
  <c r="F2001" i="1"/>
  <c r="F2002" i="1" s="1" a="1"/>
  <c r="F2002" i="1" s="1"/>
  <c r="K1993" i="1" a="1"/>
  <c r="K1993" i="1" s="1"/>
  <c r="G2002" i="1" a="1"/>
  <c r="G2002" i="1" s="1"/>
  <c r="I1996" i="1" a="1"/>
  <c r="I1996" i="1" s="1"/>
  <c r="H2001" i="1" a="1"/>
  <c r="H2001" i="1"/>
  <c r="H2002" i="1" s="1" a="1"/>
  <c r="H2002" i="1" s="1"/>
  <c r="H2000" i="1" a="1"/>
  <c r="H2000" i="1" s="1"/>
  <c r="H1998" i="1" a="1"/>
  <c r="H1998" i="1" s="1"/>
  <c r="H1999" i="1" s="1" a="1"/>
  <c r="H1999" i="1" s="1"/>
  <c r="G1998" i="1" a="1"/>
  <c r="G1998" i="1" s="1"/>
  <c r="G1999" i="1" s="1" a="1"/>
  <c r="G1999" i="1" s="1"/>
  <c r="J1994" i="1" a="1"/>
  <c r="J1994" i="1" s="1"/>
  <c r="H1992" i="1" a="1"/>
  <c r="H1992" i="1" s="1"/>
  <c r="G1994" i="1" a="1"/>
  <c r="G1994" i="1"/>
  <c r="I1992" i="1" a="1"/>
  <c r="I1992" i="1" s="1"/>
  <c r="I1983" i="1" a="1"/>
  <c r="I1983" i="1" s="1"/>
  <c r="F1983" i="1" a="1"/>
  <c r="F1983" i="1" s="1"/>
  <c r="F1989" i="1" a="1"/>
  <c r="F1989" i="1" s="1"/>
  <c r="J1985" i="1" a="1"/>
  <c r="J1985" i="1" s="1"/>
  <c r="F1981" i="1" a="1"/>
  <c r="F1981" i="1"/>
  <c r="H1988" i="1" a="1"/>
  <c r="H1988" i="1" s="1"/>
  <c r="J1986" i="1" a="1"/>
  <c r="J1986" i="1" s="1"/>
  <c r="I1986" i="1" a="1"/>
  <c r="I1986" i="1" s="1"/>
  <c r="G1985" i="1" a="1"/>
  <c r="G1985" i="1" s="1"/>
  <c r="K1984" i="1" a="1"/>
  <c r="K1984" i="1" s="1"/>
  <c r="G1982" i="1" a="1"/>
  <c r="G1982" i="1"/>
  <c r="I1984" i="1" a="1"/>
  <c r="I1984" i="1" s="1"/>
  <c r="K1981" i="1" a="1"/>
  <c r="K1981" i="1" s="1"/>
  <c r="G1983" i="1" a="1"/>
  <c r="G1983" i="1" s="1"/>
  <c r="I1988" i="1" a="1"/>
  <c r="I1988" i="1" s="1"/>
  <c r="K1990" i="1" a="1"/>
  <c r="K1990" i="1" s="1"/>
  <c r="H1981" i="1" a="1"/>
  <c r="H1981" i="1"/>
  <c r="J1990" i="1" a="1"/>
  <c r="J1990" i="1" s="1"/>
  <c r="H1990" i="1" a="1"/>
  <c r="H1990" i="1" s="1"/>
  <c r="F1990" i="1" a="1"/>
  <c r="F1990" i="1" s="1"/>
  <c r="K1988" i="1" a="1"/>
  <c r="K1988" i="1" s="1"/>
  <c r="J1988" i="1" a="1"/>
  <c r="J1988" i="1" s="1"/>
  <c r="H1984" i="1" a="1"/>
  <c r="H1984" i="1"/>
  <c r="H1986" i="1" a="1"/>
  <c r="H1986" i="1" s="1"/>
  <c r="I1985" i="1" a="1"/>
  <c r="I1985" i="1" s="1"/>
  <c r="G1984" i="1" a="1"/>
  <c r="G1984" i="1" s="1"/>
  <c r="I1982" i="1" a="1"/>
  <c r="I1982" i="1" s="1"/>
  <c r="I1981" i="1" a="1"/>
  <c r="I1981" i="1" s="1"/>
  <c r="G1988" i="1" a="1"/>
  <c r="G1988" i="1"/>
  <c r="J1981" i="1" a="1"/>
  <c r="J1981" i="1" s="1"/>
  <c r="H1985" i="1" a="1"/>
  <c r="H1985" i="1" s="1"/>
  <c r="F1987" i="1" a="1"/>
  <c r="F1987" i="1" s="1"/>
  <c r="F1984" i="1" a="1"/>
  <c r="F1984" i="1" s="1"/>
  <c r="J1989" i="1" a="1"/>
  <c r="J1989" i="1" s="1"/>
  <c r="J1987" i="1" a="1"/>
  <c r="J1987" i="1"/>
  <c r="I1987" i="1" a="1"/>
  <c r="I1987" i="1" s="1"/>
  <c r="G1986" i="1" a="1"/>
  <c r="G1986" i="1" s="1"/>
  <c r="K1982" i="1" a="1"/>
  <c r="K1982" i="1" s="1"/>
  <c r="K1986" i="1" a="1"/>
  <c r="K1986" i="1" s="1"/>
  <c r="H1987" i="1" a="1"/>
  <c r="H1987" i="1" s="1"/>
  <c r="K1987" i="1" a="1"/>
  <c r="K1987" i="1"/>
  <c r="G1987" i="1" a="1"/>
  <c r="G1987" i="1" s="1"/>
  <c r="H1982" i="1" a="1"/>
  <c r="H1982" i="1" s="1"/>
  <c r="F1986" i="1" a="1"/>
  <c r="F1986" i="1" s="1"/>
  <c r="J1984" i="1" a="1"/>
  <c r="J1984" i="1" s="1"/>
  <c r="J1983" i="1" a="1"/>
  <c r="J1983" i="1" s="1"/>
  <c r="H1983" i="1" a="1"/>
  <c r="H1983" i="1"/>
  <c r="G1981" i="1" a="1"/>
  <c r="G1981" i="1" s="1"/>
  <c r="I1991" i="1" a="1"/>
  <c r="I1991" i="1" s="1"/>
  <c r="G1989" i="1" a="1"/>
  <c r="G1989" i="1" s="1"/>
  <c r="H1991" i="1" a="1"/>
  <c r="H1991" i="1" s="1"/>
  <c r="G1991" i="1" a="1"/>
  <c r="G1991" i="1" s="1"/>
  <c r="F1991" i="1" a="1"/>
  <c r="F1991" i="1"/>
  <c r="I1990" i="1" a="1"/>
  <c r="I1990" i="1" s="1"/>
  <c r="K1985" i="1" a="1"/>
  <c r="K1985" i="1" s="1"/>
  <c r="F1982" i="1" a="1"/>
  <c r="F1982" i="1" s="1"/>
  <c r="G1990" i="1" a="1"/>
  <c r="G1990" i="1" s="1"/>
  <c r="K1989" i="1" a="1"/>
  <c r="K1989" i="1" s="1"/>
  <c r="I1989" i="1" a="1"/>
  <c r="I1989" i="1"/>
  <c r="F1985" i="1" a="1"/>
  <c r="F1985" i="1" s="1"/>
  <c r="J1982" i="1" a="1"/>
  <c r="J1982" i="1"/>
  <c r="F1988" i="1" a="1"/>
  <c r="F1988" i="1" s="1"/>
  <c r="K1983" i="1" a="1"/>
  <c r="K1983" i="1" s="1"/>
  <c r="H1989" i="1" a="1"/>
  <c r="H1989" i="1" s="1"/>
  <c r="F1645" i="1" a="1"/>
  <c r="F1645" i="1" s="1"/>
  <c r="J1644" i="1" a="1"/>
  <c r="J1644" i="1" s="1"/>
  <c r="F1644" i="1" a="1"/>
  <c r="F1644" i="1"/>
  <c r="K1642" i="1" a="1"/>
  <c r="K1642" i="1" s="1"/>
  <c r="H1644" i="1" a="1"/>
  <c r="H1644" i="1"/>
  <c r="H1641" i="1" a="1"/>
  <c r="H1641" i="1" s="1"/>
  <c r="K1640" i="1" a="1"/>
  <c r="K1640" i="1"/>
  <c r="F1640" i="1" a="1"/>
  <c r="F1640" i="1" s="1"/>
  <c r="G1640" i="1" a="1"/>
  <c r="G1640" i="1" s="1"/>
  <c r="I1646" i="1" a="1"/>
  <c r="I1646" i="1" s="1"/>
  <c r="K1644" i="1" a="1"/>
  <c r="K1644" i="1"/>
  <c r="I1645" i="1" a="1"/>
  <c r="I1645" i="1" s="1"/>
  <c r="J1640" i="1" a="1"/>
  <c r="J1640" i="1"/>
  <c r="G1642" i="1" a="1"/>
  <c r="G1642" i="1" s="1"/>
  <c r="J1642" i="1" a="1"/>
  <c r="J1642" i="1" s="1"/>
  <c r="I1642" i="1" a="1"/>
  <c r="I1642" i="1" s="1"/>
  <c r="I1640" i="1" a="1"/>
  <c r="I1640" i="1"/>
  <c r="H1640" i="1" a="1"/>
  <c r="H1640" i="1" s="1"/>
  <c r="K1646" i="1" a="1"/>
  <c r="K1646" i="1" s="1"/>
  <c r="G1641" i="1" a="1"/>
  <c r="G1641" i="1" s="1"/>
  <c r="G1644" i="1" a="1"/>
  <c r="G1644" i="1" s="1"/>
  <c r="G1645" i="1" a="1"/>
  <c r="G1645" i="1" s="1"/>
  <c r="J1645" i="1" a="1"/>
  <c r="J1645" i="1" s="1"/>
  <c r="I1644" i="1" a="1"/>
  <c r="I1644" i="1" s="1"/>
  <c r="J1641" i="1" a="1"/>
  <c r="J1641" i="1" s="1"/>
  <c r="H1642" i="1" a="1"/>
  <c r="H1642" i="1" s="1"/>
  <c r="G1646" i="1" a="1"/>
  <c r="G1646" i="1"/>
  <c r="F1641" i="1" a="1"/>
  <c r="F1641" i="1" s="1"/>
  <c r="I1641" i="1" a="1"/>
  <c r="I1641" i="1"/>
  <c r="J1646" i="1" a="1"/>
  <c r="J1646" i="1" s="1"/>
  <c r="H1646" i="1" a="1"/>
  <c r="H1646" i="1"/>
  <c r="F1646" i="1" a="1"/>
  <c r="F1646" i="1" s="1"/>
  <c r="K1645" i="1" a="1"/>
  <c r="K1645" i="1" s="1"/>
  <c r="F1642" i="1" a="1"/>
  <c r="F1642" i="1" s="1"/>
  <c r="K1641" i="1" a="1"/>
  <c r="K1641" i="1" s="1"/>
  <c r="H1645" i="1" a="1"/>
  <c r="H1645" i="1" s="1"/>
  <c r="K1619" i="1" a="1"/>
  <c r="K1619" i="1"/>
  <c r="I1624" i="1" a="1"/>
  <c r="I1624" i="1" s="1"/>
  <c r="G1621" i="1" a="1"/>
  <c r="G1621" i="1" s="1"/>
  <c r="J1619" i="1" a="1"/>
  <c r="J1619" i="1"/>
  <c r="J1626" i="1" a="1"/>
  <c r="J1626" i="1"/>
  <c r="H1620" i="1" a="1"/>
  <c r="H1620" i="1" s="1"/>
  <c r="F1625" i="1" a="1"/>
  <c r="F1625" i="1" s="1"/>
  <c r="H1623" i="1" a="1"/>
  <c r="H1623" i="1"/>
  <c r="F1622" i="1" a="1"/>
  <c r="F1622" i="1" s="1"/>
  <c r="I1620" i="1" a="1"/>
  <c r="I1620" i="1" s="1"/>
  <c r="K1625" i="1" a="1"/>
  <c r="K1625" i="1" s="1"/>
  <c r="F1626" i="1" a="1"/>
  <c r="F1626" i="1" s="1"/>
  <c r="G1620" i="1" a="1"/>
  <c r="G1620" i="1"/>
  <c r="G1626" i="1" a="1"/>
  <c r="G1626" i="1" s="1"/>
  <c r="I1625" i="1" a="1"/>
  <c r="I1625" i="1"/>
  <c r="G1623" i="1" a="1"/>
  <c r="G1623" i="1" s="1"/>
  <c r="F1623" i="1" a="1"/>
  <c r="F1623" i="1"/>
  <c r="H1622" i="1" a="1"/>
  <c r="H1622" i="1" s="1"/>
  <c r="G1627" i="1" a="1"/>
  <c r="G1627" i="1" s="1"/>
  <c r="J1627" i="1" a="1"/>
  <c r="J1627" i="1" s="1"/>
  <c r="J1620" i="1" a="1"/>
  <c r="J1620" i="1"/>
  <c r="I1627" i="1" a="1"/>
  <c r="I1627" i="1" s="1"/>
  <c r="I1621" i="1" a="1"/>
  <c r="I1621" i="1" s="1"/>
  <c r="K1623" i="1" a="1"/>
  <c r="K1623" i="1" s="1"/>
  <c r="K1620" i="1" a="1"/>
  <c r="K1620" i="1"/>
  <c r="K1627" i="1" a="1"/>
  <c r="K1627" i="1"/>
  <c r="H1625" i="1" a="1"/>
  <c r="H1625" i="1" s="1"/>
  <c r="H1627" i="1" a="1"/>
  <c r="H1627" i="1"/>
  <c r="F1627" i="1" a="1"/>
  <c r="F1627" i="1" s="1"/>
  <c r="G1624" i="1" a="1"/>
  <c r="G1624" i="1" s="1"/>
  <c r="K1621" i="1" a="1"/>
  <c r="K1621" i="1" s="1"/>
  <c r="H1619" i="1" a="1"/>
  <c r="H1619" i="1" s="1"/>
  <c r="K1626" i="1" a="1"/>
  <c r="K1626" i="1" s="1"/>
  <c r="J1625" i="1" a="1"/>
  <c r="J1625" i="1"/>
  <c r="J1623" i="1" a="1"/>
  <c r="J1623" i="1" s="1"/>
  <c r="I1623" i="1" a="1"/>
  <c r="I1623" i="1" s="1"/>
  <c r="I1626" i="1" a="1"/>
  <c r="I1626" i="1"/>
  <c r="G1622" i="1" a="1"/>
  <c r="G1622" i="1"/>
  <c r="J1621" i="1" a="1"/>
  <c r="J1621" i="1"/>
  <c r="H1626" i="1" a="1"/>
  <c r="H1626" i="1" s="1"/>
  <c r="G1625" i="1" a="1"/>
  <c r="G1625" i="1"/>
  <c r="F1624" i="1" a="1"/>
  <c r="F1624" i="1" s="1"/>
  <c r="K1622" i="1" a="1"/>
  <c r="K1622" i="1" s="1"/>
  <c r="G1619" i="1" a="1"/>
  <c r="G1619" i="1" s="1"/>
  <c r="J1622" i="1" a="1"/>
  <c r="J1622" i="1" s="1"/>
  <c r="K1624" i="1" a="1"/>
  <c r="K1624" i="1" s="1"/>
  <c r="I1622" i="1" a="1"/>
  <c r="I1622" i="1"/>
  <c r="H1624" i="1" a="1"/>
  <c r="H1624" i="1" s="1"/>
  <c r="F1621" i="1" a="1"/>
  <c r="F1621" i="1" s="1"/>
  <c r="F1620" i="1" a="1"/>
  <c r="F1620" i="1"/>
  <c r="I1619" i="1" a="1"/>
  <c r="I1619" i="1"/>
  <c r="J1624" i="1" a="1"/>
  <c r="J1624" i="1"/>
  <c r="H1621" i="1" a="1"/>
  <c r="H1621" i="1" s="1"/>
  <c r="H1611" i="1" a="1"/>
  <c r="H1611" i="1" s="1"/>
  <c r="F1611" i="1" a="1"/>
  <c r="F1611" i="1" s="1"/>
  <c r="K1610" i="1" a="1"/>
  <c r="K1610" i="1" s="1"/>
  <c r="J1610" i="1" a="1"/>
  <c r="J1610" i="1" s="1"/>
  <c r="G1610" i="1" a="1"/>
  <c r="G1610" i="1" s="1"/>
  <c r="K1602" i="1" a="1"/>
  <c r="K1602" i="1" s="1"/>
  <c r="K1609" i="1" a="1"/>
  <c r="K1609" i="1" s="1"/>
  <c r="I1603" i="1" a="1"/>
  <c r="I1603" i="1"/>
  <c r="J1609" i="1" a="1"/>
  <c r="J1609" i="1" s="1"/>
  <c r="F1610" i="1" a="1"/>
  <c r="F1610" i="1"/>
  <c r="G1602" i="1" a="1"/>
  <c r="G1602" i="1"/>
  <c r="K1603" i="1" a="1"/>
  <c r="K1603" i="1"/>
  <c r="F1602" i="1" a="1"/>
  <c r="F1602" i="1" s="1"/>
  <c r="F1619" i="1" a="1"/>
  <c r="F1619" i="1"/>
  <c r="H1602" i="1" a="1"/>
  <c r="H1602" i="1" s="1"/>
  <c r="I1609" i="1" a="1"/>
  <c r="I1609" i="1" s="1"/>
  <c r="H1609" i="1" a="1"/>
  <c r="H1609" i="1" s="1"/>
  <c r="F1609" i="1" a="1"/>
  <c r="F1609" i="1" s="1"/>
  <c r="F1603" i="1" a="1"/>
  <c r="F1603" i="1" s="1"/>
  <c r="J1602" i="1" a="1"/>
  <c r="J1602" i="1" s="1"/>
  <c r="G1617" i="1" a="1"/>
  <c r="G1617" i="1"/>
  <c r="J1603" i="1" a="1"/>
  <c r="J1603" i="1" s="1"/>
  <c r="I1602" i="1" a="1"/>
  <c r="I1602" i="1"/>
  <c r="J1611" i="1" a="1"/>
  <c r="J1611" i="1"/>
  <c r="G1609" i="1" a="1"/>
  <c r="G1609" i="1" s="1"/>
  <c r="K1617" i="1" a="1"/>
  <c r="K1617" i="1" s="1"/>
  <c r="G1611" i="1" a="1"/>
  <c r="G1611" i="1"/>
  <c r="J1617" i="1" a="1"/>
  <c r="J1617" i="1" s="1"/>
  <c r="H1603" i="1" a="1"/>
  <c r="H1603" i="1" s="1"/>
  <c r="I1617" i="1" a="1"/>
  <c r="I1617" i="1" s="1"/>
  <c r="H1617" i="1" a="1"/>
  <c r="H1617" i="1" s="1"/>
  <c r="F1617" i="1" a="1"/>
  <c r="F1617" i="1"/>
  <c r="G1603" i="1" a="1"/>
  <c r="G1603" i="1" s="1"/>
  <c r="K1611" i="1" a="1"/>
  <c r="K1611" i="1"/>
  <c r="I1610" i="1" a="1"/>
  <c r="I1610" i="1" s="1"/>
  <c r="I1611" i="1" a="1"/>
  <c r="I1611" i="1"/>
  <c r="H1610" i="1" a="1"/>
  <c r="H1610" i="1" s="1"/>
  <c r="J1579" i="1" a="1"/>
  <c r="J1579" i="1" s="1"/>
  <c r="F1594" i="1" a="1"/>
  <c r="F1594" i="1" s="1"/>
  <c r="H1580" i="1" a="1"/>
  <c r="H1580" i="1"/>
  <c r="K1579" i="1" a="1"/>
  <c r="K1579" i="1" s="1"/>
  <c r="K1580" i="1" a="1"/>
  <c r="K1580" i="1" s="1"/>
  <c r="F1596" i="1" a="1"/>
  <c r="F1596" i="1" s="1"/>
  <c r="K1596" i="1" a="1"/>
  <c r="K1596" i="1"/>
  <c r="H1594" i="1" a="1"/>
  <c r="H1594" i="1"/>
  <c r="G1593" i="1" a="1"/>
  <c r="G1593" i="1" s="1"/>
  <c r="G1580" i="1" a="1"/>
  <c r="G1580" i="1"/>
  <c r="G1594" i="1" a="1"/>
  <c r="G1594" i="1" s="1"/>
  <c r="F1593" i="1" a="1"/>
  <c r="F1593" i="1" s="1"/>
  <c r="J1580" i="1" a="1"/>
  <c r="J1580" i="1" s="1"/>
  <c r="I1594" i="1" a="1"/>
  <c r="I1594" i="1" s="1"/>
  <c r="J1596" i="1" a="1"/>
  <c r="J1596" i="1" s="1"/>
  <c r="I1580" i="1" a="1"/>
  <c r="I1580" i="1"/>
  <c r="F1580" i="1" a="1"/>
  <c r="F1580" i="1" s="1"/>
  <c r="I1596" i="1" a="1"/>
  <c r="I1596" i="1" s="1"/>
  <c r="H1596" i="1" a="1"/>
  <c r="H1596" i="1"/>
  <c r="G1596" i="1" a="1"/>
  <c r="G1596" i="1"/>
  <c r="J1594" i="1" a="1"/>
  <c r="J1594" i="1"/>
  <c r="J1593" i="1" a="1"/>
  <c r="J1593" i="1" s="1"/>
  <c r="K1594" i="1" a="1"/>
  <c r="K1594" i="1"/>
  <c r="K1593" i="1" a="1"/>
  <c r="K1593" i="1" s="1"/>
  <c r="I1593" i="1" a="1"/>
  <c r="I1593" i="1" s="1"/>
  <c r="H1593" i="1" a="1"/>
  <c r="H1593" i="1" s="1"/>
  <c r="F1572" i="1" a="1"/>
  <c r="F1572" i="1" s="1"/>
  <c r="K1577" i="1" a="1"/>
  <c r="K1577" i="1" s="1"/>
  <c r="G1577" i="1" a="1"/>
  <c r="G1577" i="1"/>
  <c r="H1575" i="1" a="1"/>
  <c r="H1575" i="1" s="1"/>
  <c r="F1577" i="1" a="1"/>
  <c r="F1577" i="1" s="1"/>
  <c r="K1576" i="1" a="1"/>
  <c r="K1576" i="1"/>
  <c r="K1573" i="1" a="1"/>
  <c r="K1573" i="1"/>
  <c r="H1576" i="1" a="1"/>
  <c r="H1576" i="1"/>
  <c r="J1575" i="1" a="1"/>
  <c r="J1575" i="1" s="1"/>
  <c r="G1575" i="1" a="1"/>
  <c r="G1575" i="1" s="1"/>
  <c r="J1564" i="1" a="1"/>
  <c r="J1564" i="1" s="1"/>
  <c r="G1570" i="1" a="1"/>
  <c r="G1570" i="1" s="1"/>
  <c r="J1574" i="1" a="1"/>
  <c r="J1574" i="1" s="1"/>
  <c r="H1574" i="1" a="1"/>
  <c r="H1574" i="1" s="1"/>
  <c r="J1573" i="1" a="1"/>
  <c r="J1573" i="1" s="1"/>
  <c r="I1570" i="1" a="1"/>
  <c r="I1570" i="1" s="1"/>
  <c r="I1572" i="1" a="1"/>
  <c r="I1572" i="1"/>
  <c r="F1573" i="1" a="1"/>
  <c r="F1573" i="1" s="1"/>
  <c r="F1570" i="1" a="1"/>
  <c r="F1570" i="1"/>
  <c r="H1572" i="1" a="1"/>
  <c r="H1572" i="1"/>
  <c r="G1574" i="1" a="1"/>
  <c r="G1574" i="1"/>
  <c r="G1572" i="1" a="1"/>
  <c r="G1572" i="1" s="1"/>
  <c r="H1570" i="1" a="1"/>
  <c r="H1570" i="1"/>
  <c r="H1578" i="1" a="1"/>
  <c r="H1578" i="1" s="1"/>
  <c r="H1579" i="1" a="1"/>
  <c r="H1579" i="1" s="1"/>
  <c r="I1576" i="1" a="1"/>
  <c r="I1576" i="1" s="1"/>
  <c r="J1578" i="1" a="1"/>
  <c r="J1578" i="1" s="1"/>
  <c r="K1570" i="1" a="1"/>
  <c r="K1570" i="1" s="1"/>
  <c r="K1574" i="1" a="1"/>
  <c r="K1574" i="1" s="1"/>
  <c r="F1576" i="1" a="1"/>
  <c r="F1576" i="1"/>
  <c r="K1575" i="1" a="1"/>
  <c r="K1575" i="1" s="1"/>
  <c r="F1575" i="1" a="1"/>
  <c r="F1575" i="1"/>
  <c r="J1572" i="1" a="1"/>
  <c r="J1572" i="1"/>
  <c r="J1570" i="1" a="1"/>
  <c r="J1570" i="1" s="1"/>
  <c r="K1564" i="1" a="1"/>
  <c r="K1564" i="1" s="1"/>
  <c r="I1579" i="1" a="1"/>
  <c r="I1579" i="1"/>
  <c r="G1579" i="1" a="1"/>
  <c r="G1579" i="1" s="1"/>
  <c r="F1579" i="1" a="1"/>
  <c r="F1579" i="1" s="1"/>
  <c r="K1578" i="1" a="1"/>
  <c r="K1578" i="1" s="1"/>
  <c r="I1577" i="1" a="1"/>
  <c r="I1577" i="1" s="1"/>
  <c r="J1576" i="1" a="1"/>
  <c r="J1576" i="1"/>
  <c r="I1578" i="1" a="1"/>
  <c r="I1578" i="1" s="1"/>
  <c r="G1578" i="1" a="1"/>
  <c r="G1578" i="1"/>
  <c r="F1578" i="1" a="1"/>
  <c r="F1578" i="1" s="1"/>
  <c r="I1575" i="1" a="1"/>
  <c r="I1575" i="1"/>
  <c r="I1573" i="1" a="1"/>
  <c r="I1573" i="1" s="1"/>
  <c r="H1573" i="1" a="1"/>
  <c r="H1573" i="1" s="1"/>
  <c r="J1577" i="1" a="1"/>
  <c r="J1577" i="1" s="1"/>
  <c r="K1572" i="1" a="1"/>
  <c r="K1572" i="1"/>
  <c r="H1577" i="1" a="1"/>
  <c r="H1577" i="1" s="1"/>
  <c r="F1574" i="1" a="1"/>
  <c r="F1574" i="1" s="1"/>
  <c r="G1573" i="1" a="1"/>
  <c r="G1573" i="1" s="1"/>
  <c r="G1576" i="1" a="1"/>
  <c r="G1576" i="1"/>
  <c r="I1574" i="1" a="1"/>
  <c r="I1574" i="1"/>
  <c r="J1555" i="1" a="1"/>
  <c r="J1555" i="1" s="1"/>
  <c r="I1564" i="1" a="1"/>
  <c r="I1564" i="1"/>
  <c r="G1563" i="1" a="1"/>
  <c r="G1563" i="1" s="1"/>
  <c r="J1562" i="1" a="1"/>
  <c r="J1562" i="1" s="1"/>
  <c r="F1556" i="1" a="1"/>
  <c r="F1556" i="1" s="1"/>
  <c r="J1556" i="1" a="1"/>
  <c r="J1556" i="1" s="1"/>
  <c r="K1546" i="1" a="1"/>
  <c r="K1546" i="1" s="1"/>
  <c r="F1555" i="1" a="1"/>
  <c r="F1555" i="1"/>
  <c r="G1546" i="1" a="1"/>
  <c r="G1546" i="1" s="1"/>
  <c r="G1547" i="1" a="1"/>
  <c r="G1547" i="1" s="1"/>
  <c r="J1546" i="1" a="1"/>
  <c r="J1546" i="1"/>
  <c r="I1556" i="1" a="1"/>
  <c r="I1556" i="1"/>
  <c r="K1563" i="1" a="1"/>
  <c r="K1563" i="1"/>
  <c r="G1562" i="1" a="1"/>
  <c r="G1562" i="1" s="1"/>
  <c r="K1549" i="1" a="1"/>
  <c r="K1549" i="1"/>
  <c r="G1549" i="1" a="1"/>
  <c r="G1549" i="1" s="1"/>
  <c r="K1555" i="1" a="1"/>
  <c r="K1555" i="1" s="1"/>
  <c r="K1547" i="1" a="1"/>
  <c r="K1547" i="1" s="1"/>
  <c r="I1555" i="1" a="1"/>
  <c r="I1555" i="1" s="1"/>
  <c r="I1546" i="1" a="1"/>
  <c r="I1546" i="1" s="1"/>
  <c r="I1547" i="1" a="1"/>
  <c r="I1547" i="1"/>
  <c r="F1562" i="1" a="1"/>
  <c r="F1562" i="1" s="1"/>
  <c r="H1564" i="1" a="1"/>
  <c r="H1564" i="1" s="1"/>
  <c r="G1564" i="1" a="1"/>
  <c r="G1564" i="1"/>
  <c r="F1564" i="1" a="1"/>
  <c r="F1564" i="1"/>
  <c r="I1549" i="1" a="1"/>
  <c r="I1549" i="1"/>
  <c r="J1563" i="1" a="1"/>
  <c r="J1563" i="1" s="1"/>
  <c r="I1563" i="1" a="1"/>
  <c r="I1563" i="1" s="1"/>
  <c r="H1563" i="1" a="1"/>
  <c r="H1563" i="1" s="1"/>
  <c r="I1562" i="1" a="1"/>
  <c r="I1562" i="1" s="1"/>
  <c r="K1562" i="1" a="1"/>
  <c r="K1562" i="1" s="1"/>
  <c r="H1556" i="1" a="1"/>
  <c r="H1556" i="1" s="1"/>
  <c r="F1547" i="1" a="1"/>
  <c r="F1547" i="1"/>
  <c r="H1555" i="1" a="1"/>
  <c r="H1555" i="1" s="1"/>
  <c r="G1555" i="1" a="1"/>
  <c r="G1555" i="1"/>
  <c r="K1556" i="1" a="1"/>
  <c r="K1556" i="1" s="1"/>
  <c r="J1549" i="1" a="1"/>
  <c r="J1549" i="1"/>
  <c r="H1546" i="1" a="1"/>
  <c r="H1546" i="1"/>
  <c r="J1547" i="1" a="1"/>
  <c r="J1547" i="1"/>
  <c r="F1563" i="1" a="1"/>
  <c r="F1563" i="1" s="1"/>
  <c r="H1547" i="1" a="1"/>
  <c r="H1547" i="1"/>
  <c r="H1562" i="1" a="1"/>
  <c r="H1562" i="1" s="1"/>
  <c r="G1556" i="1" a="1"/>
  <c r="G1556" i="1" s="1"/>
  <c r="F1549" i="1" a="1"/>
  <c r="F1549" i="1" s="1"/>
  <c r="H1549" i="1" a="1"/>
  <c r="H1549" i="1" s="1"/>
  <c r="I1527" i="1" a="1"/>
  <c r="I1527" i="1" s="1"/>
  <c r="H1526" i="1" a="1"/>
  <c r="H1526" i="1" s="1"/>
  <c r="F1526" i="1" a="1"/>
  <c r="F1526" i="1"/>
  <c r="G1526" i="1" a="1"/>
  <c r="G1526" i="1" s="1"/>
  <c r="I1525" i="1" a="1"/>
  <c r="I1525" i="1"/>
  <c r="H1524" i="1" a="1"/>
  <c r="H1524" i="1"/>
  <c r="F1522" i="1" a="1"/>
  <c r="F1522" i="1" s="1"/>
  <c r="I1523" i="1" a="1"/>
  <c r="I1523" i="1"/>
  <c r="I1522" i="1" a="1"/>
  <c r="I1522" i="1"/>
  <c r="G1521" i="1" a="1"/>
  <c r="G1521" i="1" s="1"/>
  <c r="J1525" i="1" a="1"/>
  <c r="J1525" i="1" s="1"/>
  <c r="K1526" i="1" a="1"/>
  <c r="K1526" i="1" s="1"/>
  <c r="F1528" i="1" a="1"/>
  <c r="F1528" i="1" s="1"/>
  <c r="H1521" i="1" a="1"/>
  <c r="H1521" i="1"/>
  <c r="G1525" i="1" a="1"/>
  <c r="G1525" i="1" s="1"/>
  <c r="H1525" i="1" a="1"/>
  <c r="H1525" i="1"/>
  <c r="J1527" i="1" a="1"/>
  <c r="J1527" i="1" s="1"/>
  <c r="G1527" i="1" a="1"/>
  <c r="G1527" i="1"/>
  <c r="J1524" i="1" a="1"/>
  <c r="J1524" i="1" s="1"/>
  <c r="G1524" i="1" a="1"/>
  <c r="G1524" i="1" s="1"/>
  <c r="F1524" i="1" a="1"/>
  <c r="F1524" i="1"/>
  <c r="H1523" i="1" a="1"/>
  <c r="H1523" i="1"/>
  <c r="I1521" i="1" a="1"/>
  <c r="I1521" i="1" s="1"/>
  <c r="K1521" i="1" a="1"/>
  <c r="K1521" i="1" s="1"/>
  <c r="K1523" i="1" a="1"/>
  <c r="K1523" i="1" s="1"/>
  <c r="K1522" i="1" a="1"/>
  <c r="K1522" i="1"/>
  <c r="I1529" i="1" a="1"/>
  <c r="I1529" i="1"/>
  <c r="G1529" i="1" a="1"/>
  <c r="G1529" i="1" s="1"/>
  <c r="I1526" i="1" a="1"/>
  <c r="I1526" i="1"/>
  <c r="H1528" i="1" a="1"/>
  <c r="H1528" i="1" s="1"/>
  <c r="H1529" i="1" a="1"/>
  <c r="H1529" i="1" s="1"/>
  <c r="J1521" i="1" a="1"/>
  <c r="J1521" i="1" s="1"/>
  <c r="K1525" i="1" a="1"/>
  <c r="K1525" i="1" s="1"/>
  <c r="K1529" i="1" a="1"/>
  <c r="K1529" i="1"/>
  <c r="I1528" i="1" a="1"/>
  <c r="I1528" i="1"/>
  <c r="G1528" i="1" a="1"/>
  <c r="G1528" i="1" s="1"/>
  <c r="G1522" i="1" a="1"/>
  <c r="G1522" i="1" s="1"/>
  <c r="H1527" i="1" a="1"/>
  <c r="H1527" i="1"/>
  <c r="K1524" i="1" a="1"/>
  <c r="K1524" i="1"/>
  <c r="F1525" i="1" a="1"/>
  <c r="F1525" i="1"/>
  <c r="J1526" i="1" a="1"/>
  <c r="J1526" i="1" s="1"/>
  <c r="F1546" i="1" a="1"/>
  <c r="F1546" i="1"/>
  <c r="J1522" i="1" a="1"/>
  <c r="J1522" i="1" s="1"/>
  <c r="I1524" i="1" a="1"/>
  <c r="I1524" i="1" s="1"/>
  <c r="J1523" i="1" a="1"/>
  <c r="J1523" i="1" s="1"/>
  <c r="G1523" i="1" a="1"/>
  <c r="G1523" i="1" s="1"/>
  <c r="K1528" i="1" a="1"/>
  <c r="K1528" i="1"/>
  <c r="K1527" i="1" a="1"/>
  <c r="K1527" i="1"/>
  <c r="F1527" i="1" a="1"/>
  <c r="F1527" i="1" s="1"/>
  <c r="F1523" i="1" a="1"/>
  <c r="F1523" i="1" s="1"/>
  <c r="J1529" i="1" a="1"/>
  <c r="J1529" i="1"/>
  <c r="H1522" i="1" a="1"/>
  <c r="H1522" i="1"/>
  <c r="F1529" i="1" a="1"/>
  <c r="F1529" i="1"/>
  <c r="J1528" i="1" a="1"/>
  <c r="J1528" i="1" s="1"/>
  <c r="G1515" i="1" a="1"/>
  <c r="G1515" i="1" s="1"/>
  <c r="J1514" i="1" a="1"/>
  <c r="J1514" i="1" s="1"/>
  <c r="I1514" i="1" a="1"/>
  <c r="I1514" i="1" s="1"/>
  <c r="F1514" i="1" a="1"/>
  <c r="F1514" i="1" s="1"/>
  <c r="F1511" i="1" a="1"/>
  <c r="F1511" i="1" s="1"/>
  <c r="H1512" i="1" a="1"/>
  <c r="H1512" i="1" s="1"/>
  <c r="H1513" i="1" a="1"/>
  <c r="H1513" i="1" s="1"/>
  <c r="K1512" i="1" a="1"/>
  <c r="K1512" i="1"/>
  <c r="J1513" i="1" a="1"/>
  <c r="J1513" i="1" s="1"/>
  <c r="F1513" i="1" a="1"/>
  <c r="F1513" i="1"/>
  <c r="G1513" i="1" a="1"/>
  <c r="G1513" i="1"/>
  <c r="K1513" i="1" a="1"/>
  <c r="K1513" i="1"/>
  <c r="I1517" i="1" a="1"/>
  <c r="I1517" i="1" s="1"/>
  <c r="J1512" i="1" a="1"/>
  <c r="J1512" i="1"/>
  <c r="G1511" i="1" a="1"/>
  <c r="G1511" i="1" s="1"/>
  <c r="F1519" i="1" a="1"/>
  <c r="F1519" i="1" s="1"/>
  <c r="F1515" i="1" a="1"/>
  <c r="F1515" i="1" s="1"/>
  <c r="F1517" i="1" a="1"/>
  <c r="F1517" i="1" s="1"/>
  <c r="I1519" i="1" a="1"/>
  <c r="I1519" i="1" s="1"/>
  <c r="I1511" i="1" a="1"/>
  <c r="I1511" i="1" s="1"/>
  <c r="F1521" i="1" a="1"/>
  <c r="F1521" i="1"/>
  <c r="K1520" i="1" a="1"/>
  <c r="K1520" i="1" s="1"/>
  <c r="J1520" i="1" a="1"/>
  <c r="J1520" i="1"/>
  <c r="K1519" i="1" a="1"/>
  <c r="K1519" i="1"/>
  <c r="K1511" i="1" a="1"/>
  <c r="K1511" i="1" s="1"/>
  <c r="I1520" i="1" a="1"/>
  <c r="I1520" i="1"/>
  <c r="J1515" i="1" a="1"/>
  <c r="J1515" i="1"/>
  <c r="H1520" i="1" a="1"/>
  <c r="H1520" i="1" s="1"/>
  <c r="G1520" i="1" a="1"/>
  <c r="G1520" i="1" s="1"/>
  <c r="F1520" i="1" a="1"/>
  <c r="F1520" i="1" s="1"/>
  <c r="J1519" i="1" a="1"/>
  <c r="J1519" i="1" s="1"/>
  <c r="I1512" i="1" a="1"/>
  <c r="I1512" i="1"/>
  <c r="H1519" i="1" a="1"/>
  <c r="H1519" i="1" s="1"/>
  <c r="G1519" i="1" a="1"/>
  <c r="G1519" i="1"/>
  <c r="H1514" i="1" a="1"/>
  <c r="H1514" i="1" s="1"/>
  <c r="G1514" i="1" a="1"/>
  <c r="G1514" i="1"/>
  <c r="G1517" i="1" a="1"/>
  <c r="G1517" i="1" s="1"/>
  <c r="J1517" i="1" a="1"/>
  <c r="J1517" i="1" s="1"/>
  <c r="J1511" i="1" a="1"/>
  <c r="J1511" i="1" s="1"/>
  <c r="I1515" i="1" a="1"/>
  <c r="I1515" i="1"/>
  <c r="H1515" i="1" a="1"/>
  <c r="H1515" i="1" s="1"/>
  <c r="G1512" i="1" a="1"/>
  <c r="G1512" i="1" s="1"/>
  <c r="K1518" i="1" a="1"/>
  <c r="K1518" i="1" s="1"/>
  <c r="J1518" i="1" a="1"/>
  <c r="J1518" i="1"/>
  <c r="I1518" i="1" a="1"/>
  <c r="I1518" i="1"/>
  <c r="H1518" i="1" a="1"/>
  <c r="H1518" i="1" s="1"/>
  <c r="G1518" i="1" a="1"/>
  <c r="G1518" i="1"/>
  <c r="H1517" i="1" a="1"/>
  <c r="H1517" i="1" s="1"/>
  <c r="K1515" i="1" a="1"/>
  <c r="K1515" i="1" s="1"/>
  <c r="I1513" i="1" a="1"/>
  <c r="I1513" i="1" s="1"/>
  <c r="K1514" i="1" a="1"/>
  <c r="K1514" i="1" s="1"/>
  <c r="F1512" i="1" a="1"/>
  <c r="F1512" i="1" s="1"/>
  <c r="F1518" i="1" a="1"/>
  <c r="F1518" i="1"/>
  <c r="H1511" i="1" a="1"/>
  <c r="H1511" i="1" s="1"/>
  <c r="K1517" i="1" a="1"/>
  <c r="K1517" i="1" s="1"/>
  <c r="H1504" i="1" a="1"/>
  <c r="H1504" i="1"/>
  <c r="J1498" i="1" a="1"/>
  <c r="J1498" i="1"/>
  <c r="I1503" i="1" a="1"/>
  <c r="I1503" i="1"/>
  <c r="F1504" i="1" a="1"/>
  <c r="F1504" i="1" s="1"/>
  <c r="K1500" i="1" a="1"/>
  <c r="K1500" i="1"/>
  <c r="G1499" i="1" a="1"/>
  <c r="G1499" i="1" s="1"/>
  <c r="K1497" i="1" a="1"/>
  <c r="K1497" i="1" s="1"/>
  <c r="F1498" i="1" a="1"/>
  <c r="F1498" i="1" s="1"/>
  <c r="H1503" i="1" a="1"/>
  <c r="H1503" i="1" s="1"/>
  <c r="G1502" i="1" a="1"/>
  <c r="G1502" i="1" s="1"/>
  <c r="K1499" i="1" a="1"/>
  <c r="K1499" i="1"/>
  <c r="J1502" i="1" a="1"/>
  <c r="J1502" i="1" s="1"/>
  <c r="G1500" i="1" a="1"/>
  <c r="G1500" i="1" s="1"/>
  <c r="I1499" i="1" a="1"/>
  <c r="I1499" i="1"/>
  <c r="F1499" i="1" a="1"/>
  <c r="F1499" i="1"/>
  <c r="I1498" i="1" a="1"/>
  <c r="I1498" i="1"/>
  <c r="H1498" i="1" a="1"/>
  <c r="H1498" i="1" s="1"/>
  <c r="H1497" i="1" a="1"/>
  <c r="H1497" i="1" s="1"/>
  <c r="I1502" i="1" a="1"/>
  <c r="I1502" i="1" s="1"/>
  <c r="F1502" i="1" a="1"/>
  <c r="F1502" i="1" s="1"/>
  <c r="G1497" i="1" a="1"/>
  <c r="G1497" i="1" s="1"/>
  <c r="F1505" i="1" a="1"/>
  <c r="F1505" i="1" s="1"/>
  <c r="J1504" i="1" a="1"/>
  <c r="J1504" i="1" s="1"/>
  <c r="H1499" i="1" a="1"/>
  <c r="H1499" i="1" s="1"/>
  <c r="G1498" i="1" a="1"/>
  <c r="G1498" i="1"/>
  <c r="K1498" i="1" a="1"/>
  <c r="K1498" i="1" s="1"/>
  <c r="G1503" i="1" a="1"/>
  <c r="G1503" i="1"/>
  <c r="J1503" i="1" a="1"/>
  <c r="J1503" i="1"/>
  <c r="I1505" i="1" a="1"/>
  <c r="I1505" i="1"/>
  <c r="F1503" i="1" a="1"/>
  <c r="F1503" i="1" s="1"/>
  <c r="G1505" i="1" a="1"/>
  <c r="G1505" i="1"/>
  <c r="H1502" i="1" a="1"/>
  <c r="H1502" i="1" s="1"/>
  <c r="I1497" i="1" a="1"/>
  <c r="I1497" i="1" s="1"/>
  <c r="K1503" i="1" a="1"/>
  <c r="K1503" i="1" s="1"/>
  <c r="J1499" i="1" a="1"/>
  <c r="J1499" i="1" s="1"/>
  <c r="H1505" i="1" a="1"/>
  <c r="H1505" i="1" s="1"/>
  <c r="K1502" i="1" a="1"/>
  <c r="K1502" i="1" s="1"/>
  <c r="F1497" i="1" a="1"/>
  <c r="F1497" i="1"/>
  <c r="H1500" i="1" a="1"/>
  <c r="H1500" i="1" s="1"/>
  <c r="K1505" i="1" a="1"/>
  <c r="K1505" i="1"/>
  <c r="J1505" i="1" a="1"/>
  <c r="J1505" i="1"/>
  <c r="K1504" i="1" a="1"/>
  <c r="K1504" i="1" s="1"/>
  <c r="J1497" i="1" a="1"/>
  <c r="J1497" i="1" s="1"/>
  <c r="G1504" i="1" a="1"/>
  <c r="G1504" i="1"/>
  <c r="F1500" i="1" a="1"/>
  <c r="F1500" i="1" s="1"/>
  <c r="I1500" i="1" a="1"/>
  <c r="I1500" i="1" s="1"/>
  <c r="J1500" i="1" a="1"/>
  <c r="J1500" i="1" s="1"/>
  <c r="I1504" i="1" a="1"/>
  <c r="I1504" i="1" s="1"/>
  <c r="K1485" i="1" a="1"/>
  <c r="K1485" i="1"/>
  <c r="K1483" i="1" a="1"/>
  <c r="K1483" i="1" s="1"/>
  <c r="H1490" i="1" a="1"/>
  <c r="H1490" i="1"/>
  <c r="J1485" i="1" a="1"/>
  <c r="J1485" i="1" s="1"/>
  <c r="F1490" i="1" a="1"/>
  <c r="F1490" i="1"/>
  <c r="J1483" i="1" a="1"/>
  <c r="J1483" i="1" s="1"/>
  <c r="G1485" i="1" a="1"/>
  <c r="G1485" i="1" s="1"/>
  <c r="H1483" i="1" a="1"/>
  <c r="H1483" i="1" s="1"/>
  <c r="I1483" i="1" a="1"/>
  <c r="I1483" i="1"/>
  <c r="G1490" i="1" a="1"/>
  <c r="G1490" i="1" s="1"/>
  <c r="G1483" i="1" a="1"/>
  <c r="G1483" i="1" s="1"/>
  <c r="I1490" i="1" a="1"/>
  <c r="I1490" i="1" s="1"/>
  <c r="F1483" i="1" a="1"/>
  <c r="F1483" i="1"/>
  <c r="K1492" i="1" a="1"/>
  <c r="K1492" i="1"/>
  <c r="K1490" i="1" a="1"/>
  <c r="K1490" i="1" s="1"/>
  <c r="H1485" i="1" a="1"/>
  <c r="H1485" i="1"/>
  <c r="F1485" i="1" a="1"/>
  <c r="F1485" i="1" s="1"/>
  <c r="J1492" i="1" a="1"/>
  <c r="J1492" i="1" s="1"/>
  <c r="I1492" i="1" a="1"/>
  <c r="I1492" i="1" s="1"/>
  <c r="H1492" i="1" a="1"/>
  <c r="H1492" i="1" s="1"/>
  <c r="G1492" i="1" a="1"/>
  <c r="G1492" i="1" s="1"/>
  <c r="F1492" i="1" a="1"/>
  <c r="F1492" i="1"/>
  <c r="J1490" i="1" a="1"/>
  <c r="J1490" i="1" s="1"/>
  <c r="I1485" i="1" a="1"/>
  <c r="I1485" i="1" s="1"/>
  <c r="I1454" i="1" a="1"/>
  <c r="I1454" i="1"/>
  <c r="I1452" i="1" a="1"/>
  <c r="I1452" i="1"/>
  <c r="K1448" i="1" a="1"/>
  <c r="K1448" i="1"/>
  <c r="H1454" i="1" a="1"/>
  <c r="H1454" i="1" s="1"/>
  <c r="G1454" i="1" a="1"/>
  <c r="G1454" i="1"/>
  <c r="I1453" i="1" a="1"/>
  <c r="I1453" i="1" s="1"/>
  <c r="H1448" i="1" a="1"/>
  <c r="H1448" i="1" s="1"/>
  <c r="J1449" i="1" a="1"/>
  <c r="J1449" i="1" s="1"/>
  <c r="K1452" i="1" a="1"/>
  <c r="K1452" i="1" s="1"/>
  <c r="F1450" i="1" a="1"/>
  <c r="F1450" i="1" s="1"/>
  <c r="F1451" i="1" a="1"/>
  <c r="F1451" i="1"/>
  <c r="K1450" i="1" a="1"/>
  <c r="K1450" i="1" s="1"/>
  <c r="H1451" i="1" a="1"/>
  <c r="H1451" i="1" s="1"/>
  <c r="G1451" i="1" a="1"/>
  <c r="G1451" i="1"/>
  <c r="I1449" i="1" a="1"/>
  <c r="I1449" i="1"/>
  <c r="J1448" i="1" a="1"/>
  <c r="J1448" i="1"/>
  <c r="I1451" i="1" a="1"/>
  <c r="I1451" i="1" s="1"/>
  <c r="J1455" i="1" a="1"/>
  <c r="J1455" i="1" s="1"/>
  <c r="I1450" i="1" a="1"/>
  <c r="I1450" i="1" s="1"/>
  <c r="F1455" i="1" a="1"/>
  <c r="F1455" i="1" s="1"/>
  <c r="J1452" i="1" a="1"/>
  <c r="J1452" i="1" s="1"/>
  <c r="K1453" i="1" a="1"/>
  <c r="K1453" i="1" s="1"/>
  <c r="J1453" i="1" a="1"/>
  <c r="J1453" i="1" s="1"/>
  <c r="G1452" i="1" a="1"/>
  <c r="G1452" i="1" s="1"/>
  <c r="F1453" i="1" a="1"/>
  <c r="F1453" i="1"/>
  <c r="F1454" i="1" a="1"/>
  <c r="F1454" i="1" s="1"/>
  <c r="H1450" i="1" a="1"/>
  <c r="H1450" i="1"/>
  <c r="K1456" i="1" a="1"/>
  <c r="K1456" i="1"/>
  <c r="J1456" i="1" a="1"/>
  <c r="J1456" i="1"/>
  <c r="I1456" i="1" a="1"/>
  <c r="I1456" i="1" s="1"/>
  <c r="F1452" i="1" a="1"/>
  <c r="F1452" i="1"/>
  <c r="H1453" i="1" a="1"/>
  <c r="H1453" i="1" s="1"/>
  <c r="H1452" i="1" a="1"/>
  <c r="H1452" i="1" s="1"/>
  <c r="K1451" i="1" a="1"/>
  <c r="K1451" i="1" s="1"/>
  <c r="K1449" i="1" a="1"/>
  <c r="K1449" i="1" s="1"/>
  <c r="J1450" i="1" a="1"/>
  <c r="J1450" i="1" s="1"/>
  <c r="H1456" i="1" a="1"/>
  <c r="H1456" i="1" s="1"/>
  <c r="F1456" i="1" a="1"/>
  <c r="F1456" i="1"/>
  <c r="I1455" i="1" a="1"/>
  <c r="I1455" i="1" s="1"/>
  <c r="H1455" i="1" a="1"/>
  <c r="H1455" i="1"/>
  <c r="G1450" i="1" a="1"/>
  <c r="G1450" i="1"/>
  <c r="G1455" i="1" a="1"/>
  <c r="G1455" i="1" s="1"/>
  <c r="G1453" i="1" a="1"/>
  <c r="G1453" i="1" s="1"/>
  <c r="H1449" i="1" a="1"/>
  <c r="H1449" i="1"/>
  <c r="G1449" i="1" a="1"/>
  <c r="G1449" i="1" s="1"/>
  <c r="J1454" i="1" a="1"/>
  <c r="J1454" i="1" s="1"/>
  <c r="F1449" i="1" a="1"/>
  <c r="F1449" i="1" s="1"/>
  <c r="G1456" i="1" a="1"/>
  <c r="G1456" i="1" s="1"/>
  <c r="I1448" i="1" a="1"/>
  <c r="I1448" i="1"/>
  <c r="K1455" i="1" a="1"/>
  <c r="K1455" i="1" s="1"/>
  <c r="K1454" i="1" a="1"/>
  <c r="K1454" i="1"/>
  <c r="G1448" i="1" a="1"/>
  <c r="G1448" i="1" s="1"/>
  <c r="J1451" i="1" a="1"/>
  <c r="J1451" i="1"/>
  <c r="J1445" i="1" a="1"/>
  <c r="J1445" i="1" s="1"/>
  <c r="I1445" i="1" a="1"/>
  <c r="I1445" i="1" s="1"/>
  <c r="K1438" i="1" a="1"/>
  <c r="K1438" i="1" s="1"/>
  <c r="J1444" i="1" a="1"/>
  <c r="J1444" i="1"/>
  <c r="K1443" i="1" a="1"/>
  <c r="K1443" i="1" s="1"/>
  <c r="H1441" i="1" a="1"/>
  <c r="H1441" i="1" s="1"/>
  <c r="F1441" i="1" a="1"/>
  <c r="F1441" i="1" s="1"/>
  <c r="G1443" i="1" a="1"/>
  <c r="G1443" i="1"/>
  <c r="J1442" i="1" a="1"/>
  <c r="J1442" i="1"/>
  <c r="K1441" i="1" a="1"/>
  <c r="K1441" i="1" s="1"/>
  <c r="G1441" i="1" a="1"/>
  <c r="G1441" i="1"/>
  <c r="I1440" i="1" a="1"/>
  <c r="I1440" i="1" s="1"/>
  <c r="G1438" i="1" a="1"/>
  <c r="G1438" i="1" s="1"/>
  <c r="I1438" i="1" a="1"/>
  <c r="I1438" i="1" s="1"/>
  <c r="H1442" i="1" a="1"/>
  <c r="H1442" i="1" s="1"/>
  <c r="G1445" i="1" a="1"/>
  <c r="G1445" i="1" s="1"/>
  <c r="K1437" i="1" a="1"/>
  <c r="K1437" i="1"/>
  <c r="F1444" i="1" a="1"/>
  <c r="F1444" i="1" s="1"/>
  <c r="J1443" i="1" a="1"/>
  <c r="J1443" i="1" s="1"/>
  <c r="H1440" i="1" a="1"/>
  <c r="H1440" i="1"/>
  <c r="F1445" i="1" a="1"/>
  <c r="F1445" i="1"/>
  <c r="I1439" i="1" a="1"/>
  <c r="I1439" i="1"/>
  <c r="F1442" i="1" a="1"/>
  <c r="F1442" i="1" s="1"/>
  <c r="K1439" i="1" a="1"/>
  <c r="K1439" i="1"/>
  <c r="H1439" i="1" a="1"/>
  <c r="H1439" i="1" s="1"/>
  <c r="J1437" i="1" a="1"/>
  <c r="J1437" i="1" s="1"/>
  <c r="J1440" i="1" a="1"/>
  <c r="J1440" i="1" s="1"/>
  <c r="J1441" i="1" a="1"/>
  <c r="J1441" i="1" s="1"/>
  <c r="G1446" i="1" a="1"/>
  <c r="G1446" i="1" s="1"/>
  <c r="H1438" i="1" a="1"/>
  <c r="H1438" i="1"/>
  <c r="F1448" i="1" a="1"/>
  <c r="F1448" i="1" s="1"/>
  <c r="F1438" i="1" a="1"/>
  <c r="F1438" i="1" s="1"/>
  <c r="K1447" i="1" a="1"/>
  <c r="K1447" i="1"/>
  <c r="J1447" i="1" a="1"/>
  <c r="J1447" i="1"/>
  <c r="I1447" i="1" a="1"/>
  <c r="I1447" i="1"/>
  <c r="H1447" i="1" a="1"/>
  <c r="H1447" i="1" s="1"/>
  <c r="K1446" i="1" a="1"/>
  <c r="K1446" i="1" s="1"/>
  <c r="G1444" i="1" a="1"/>
  <c r="G1444" i="1" s="1"/>
  <c r="J1438" i="1" a="1"/>
  <c r="J1438" i="1" s="1"/>
  <c r="K1440" i="1" a="1"/>
  <c r="K1440" i="1" s="1"/>
  <c r="G1447" i="1" a="1"/>
  <c r="G1447" i="1" s="1"/>
  <c r="K1445" i="1" a="1"/>
  <c r="K1445" i="1" s="1"/>
  <c r="F1440" i="1" a="1"/>
  <c r="F1440" i="1" s="1"/>
  <c r="F1447" i="1" a="1"/>
  <c r="F1447" i="1"/>
  <c r="J1446" i="1" a="1"/>
  <c r="J1446" i="1" s="1"/>
  <c r="I1446" i="1" a="1"/>
  <c r="I1446" i="1"/>
  <c r="H1446" i="1" a="1"/>
  <c r="H1446" i="1"/>
  <c r="H1445" i="1" a="1"/>
  <c r="H1445" i="1"/>
  <c r="F1443" i="1" a="1"/>
  <c r="F1443" i="1" s="1"/>
  <c r="K1444" i="1" a="1"/>
  <c r="K1444" i="1"/>
  <c r="I1437" i="1" a="1"/>
  <c r="I1437" i="1" s="1"/>
  <c r="H1443" i="1" a="1"/>
  <c r="H1443" i="1" s="1"/>
  <c r="I1441" i="1" a="1"/>
  <c r="I1441" i="1" s="1"/>
  <c r="I1443" i="1" a="1"/>
  <c r="I1443" i="1" s="1"/>
  <c r="F1439" i="1" a="1"/>
  <c r="F1439" i="1" s="1"/>
  <c r="G1440" i="1" a="1"/>
  <c r="G1440" i="1" s="1"/>
  <c r="I1444" i="1" a="1"/>
  <c r="I1444" i="1"/>
  <c r="H1444" i="1" a="1"/>
  <c r="H1444" i="1" s="1"/>
  <c r="K1442" i="1" a="1"/>
  <c r="K1442" i="1"/>
  <c r="I1442" i="1" a="1"/>
  <c r="I1442" i="1"/>
  <c r="G1442" i="1" a="1"/>
  <c r="G1442" i="1" s="1"/>
  <c r="G1439" i="1" a="1"/>
  <c r="G1439" i="1" s="1"/>
  <c r="J1439" i="1" a="1"/>
  <c r="J1439" i="1"/>
  <c r="F1446" i="1" a="1"/>
  <c r="F1446" i="1" s="1"/>
  <c r="K1434" i="1" a="1"/>
  <c r="K1434" i="1" s="1"/>
  <c r="J1432" i="1" a="1"/>
  <c r="J1432" i="1" s="1"/>
  <c r="I1430" i="1" a="1"/>
  <c r="I1430" i="1" s="1"/>
  <c r="G1432" i="1" a="1"/>
  <c r="G1432" i="1"/>
  <c r="J1431" i="1" a="1"/>
  <c r="J1431" i="1" s="1"/>
  <c r="J1434" i="1" a="1"/>
  <c r="J1434" i="1"/>
  <c r="G1434" i="1" a="1"/>
  <c r="G1434" i="1" s="1"/>
  <c r="H1432" i="1" a="1"/>
  <c r="H1432" i="1"/>
  <c r="F1432" i="1" a="1"/>
  <c r="F1432" i="1" s="1"/>
  <c r="I1428" i="1" a="1"/>
  <c r="I1428" i="1" s="1"/>
  <c r="J1429" i="1" a="1"/>
  <c r="J1429" i="1" s="1"/>
  <c r="H1431" i="1" a="1"/>
  <c r="H1431" i="1"/>
  <c r="F1434" i="1" a="1"/>
  <c r="F1434" i="1" s="1"/>
  <c r="K1428" i="1" a="1"/>
  <c r="K1428" i="1" s="1"/>
  <c r="H1428" i="1" a="1"/>
  <c r="H1428" i="1" s="1"/>
  <c r="K1432" i="1" a="1"/>
  <c r="K1432" i="1"/>
  <c r="J1430" i="1" a="1"/>
  <c r="J1430" i="1"/>
  <c r="I1436" i="1" a="1"/>
  <c r="I1436" i="1" s="1"/>
  <c r="H1429" i="1" a="1"/>
  <c r="H1429" i="1"/>
  <c r="H1434" i="1" a="1"/>
  <c r="H1434" i="1" s="1"/>
  <c r="H1437" i="1" a="1"/>
  <c r="H1437" i="1" s="1"/>
  <c r="H1430" i="1" a="1"/>
  <c r="H1430" i="1" s="1"/>
  <c r="G1430" i="1" a="1"/>
  <c r="G1430" i="1" s="1"/>
  <c r="I1431" i="1" a="1"/>
  <c r="I1431" i="1" s="1"/>
  <c r="J1436" i="1" a="1"/>
  <c r="J1436" i="1"/>
  <c r="H1435" i="1" a="1"/>
  <c r="H1435" i="1" s="1"/>
  <c r="I1432" i="1" a="1"/>
  <c r="I1432" i="1" s="1"/>
  <c r="G1437" i="1" a="1"/>
  <c r="G1437" i="1"/>
  <c r="G1429" i="1" a="1"/>
  <c r="G1429" i="1"/>
  <c r="F1437" i="1" a="1"/>
  <c r="F1437" i="1"/>
  <c r="K1431" i="1" a="1"/>
  <c r="K1431" i="1" s="1"/>
  <c r="K1436" i="1" a="1"/>
  <c r="K1436" i="1"/>
  <c r="H1436" i="1" a="1"/>
  <c r="H1436" i="1" s="1"/>
  <c r="K1435" i="1" a="1"/>
  <c r="K1435" i="1" s="1"/>
  <c r="I1434" i="1" a="1"/>
  <c r="I1434" i="1" s="1"/>
  <c r="G1431" i="1" a="1"/>
  <c r="G1431" i="1" s="1"/>
  <c r="F1430" i="1" a="1"/>
  <c r="F1430" i="1" s="1"/>
  <c r="I1429" i="1" a="1"/>
  <c r="I1429" i="1"/>
  <c r="G1436" i="1" a="1"/>
  <c r="G1436" i="1" s="1"/>
  <c r="F1429" i="1" a="1"/>
  <c r="F1429" i="1" s="1"/>
  <c r="J1428" i="1" a="1"/>
  <c r="J1428" i="1"/>
  <c r="F1428" i="1" a="1"/>
  <c r="F1428" i="1"/>
  <c r="F1436" i="1" a="1"/>
  <c r="F1436" i="1"/>
  <c r="F1431" i="1" a="1"/>
  <c r="F1431" i="1" s="1"/>
  <c r="J1435" i="1" a="1"/>
  <c r="J1435" i="1" s="1"/>
  <c r="G1428" i="1" a="1"/>
  <c r="G1428" i="1" s="1"/>
  <c r="I1435" i="1" a="1"/>
  <c r="I1435" i="1" s="1"/>
  <c r="G1435" i="1" a="1"/>
  <c r="G1435" i="1" s="1"/>
  <c r="K1429" i="1" a="1"/>
  <c r="K1429" i="1" s="1"/>
  <c r="F1435" i="1" a="1"/>
  <c r="F1435" i="1" s="1"/>
  <c r="K1430" i="1" a="1"/>
  <c r="K1430" i="1" s="1"/>
  <c r="I1416" i="1" a="1"/>
  <c r="I1416" i="1"/>
  <c r="H1422" i="1" a="1"/>
  <c r="H1422" i="1" s="1"/>
  <c r="H1419" i="1" a="1"/>
  <c r="H1419" i="1"/>
  <c r="G1420" i="1" a="1"/>
  <c r="G1420" i="1"/>
  <c r="H1417" i="1" a="1"/>
  <c r="H1417" i="1"/>
  <c r="J1422" i="1" a="1"/>
  <c r="J1422" i="1" s="1"/>
  <c r="G1422" i="1" a="1"/>
  <c r="G1422" i="1"/>
  <c r="J1421" i="1" a="1"/>
  <c r="J1421" i="1" s="1"/>
  <c r="H1420" i="1" a="1"/>
  <c r="H1420" i="1" s="1"/>
  <c r="I1415" i="1" a="1"/>
  <c r="I1415" i="1" s="1"/>
  <c r="J1419" i="1" a="1"/>
  <c r="J1419" i="1" s="1"/>
  <c r="F1417" i="1" a="1"/>
  <c r="F1417" i="1" s="1"/>
  <c r="G1419" i="1" a="1"/>
  <c r="G1419" i="1" s="1"/>
  <c r="K1418" i="1" a="1"/>
  <c r="K1418" i="1"/>
  <c r="I1418" i="1" a="1"/>
  <c r="I1418" i="1" s="1"/>
  <c r="H1418" i="1" a="1"/>
  <c r="H1418" i="1"/>
  <c r="G1417" i="1" a="1"/>
  <c r="G1417" i="1"/>
  <c r="H1415" i="1" a="1"/>
  <c r="H1415" i="1" s="1"/>
  <c r="K1417" i="1" a="1"/>
  <c r="K1417" i="1" s="1"/>
  <c r="G1415" i="1" a="1"/>
  <c r="G1415" i="1"/>
  <c r="G1416" i="1" a="1"/>
  <c r="G1416" i="1" s="1"/>
  <c r="F1418" i="1" a="1"/>
  <c r="F1418" i="1" s="1"/>
  <c r="F1416" i="1" a="1"/>
  <c r="F1416" i="1" s="1"/>
  <c r="K1422" i="1" a="1"/>
  <c r="K1422" i="1" s="1"/>
  <c r="G1421" i="1" a="1"/>
  <c r="G1421" i="1"/>
  <c r="I1420" i="1" a="1"/>
  <c r="I1420" i="1" s="1"/>
  <c r="F1420" i="1" a="1"/>
  <c r="F1420" i="1"/>
  <c r="K1419" i="1" a="1"/>
  <c r="K1419" i="1" s="1"/>
  <c r="I1417" i="1" a="1"/>
  <c r="I1417" i="1"/>
  <c r="K1416" i="1" a="1"/>
  <c r="K1416" i="1" s="1"/>
  <c r="J1416" i="1" a="1"/>
  <c r="J1416" i="1" s="1"/>
  <c r="J1415" i="1" a="1"/>
  <c r="J1415" i="1" s="1"/>
  <c r="H1416" i="1" a="1"/>
  <c r="H1416" i="1"/>
  <c r="F1422" i="1" a="1"/>
  <c r="F1422" i="1" s="1"/>
  <c r="F1421" i="1" a="1"/>
  <c r="F1421" i="1" s="1"/>
  <c r="K1420" i="1" a="1"/>
  <c r="K1420" i="1" s="1"/>
  <c r="F1419" i="1" a="1"/>
  <c r="F1419" i="1"/>
  <c r="F1415" i="1" a="1"/>
  <c r="F1415" i="1"/>
  <c r="J1420" i="1" a="1"/>
  <c r="J1420" i="1" s="1"/>
  <c r="I1422" i="1" a="1"/>
  <c r="I1422" i="1"/>
  <c r="I1419" i="1" a="1"/>
  <c r="I1419" i="1" s="1"/>
  <c r="H1421" i="1" a="1"/>
  <c r="H1421" i="1" s="1"/>
  <c r="K1421" i="1" a="1"/>
  <c r="K1421" i="1" s="1"/>
  <c r="I1421" i="1" a="1"/>
  <c r="I1421" i="1" s="1"/>
  <c r="G1418" i="1" a="1"/>
  <c r="G1418" i="1" s="1"/>
  <c r="J1417" i="1" a="1"/>
  <c r="J1417" i="1"/>
  <c r="J1418" i="1" a="1"/>
  <c r="J1418" i="1" s="1"/>
  <c r="K1415" i="1" a="1"/>
  <c r="K1415" i="1" s="1"/>
  <c r="G1403" i="1" a="1"/>
  <c r="G1403" i="1"/>
  <c r="H1408" i="1" a="1"/>
  <c r="H1408" i="1"/>
  <c r="I1407" i="1" a="1"/>
  <c r="I1407" i="1"/>
  <c r="H1407" i="1" a="1"/>
  <c r="H1407" i="1" s="1"/>
  <c r="K1406" i="1" a="1"/>
  <c r="K1406" i="1"/>
  <c r="I1405" i="1" a="1"/>
  <c r="I1405" i="1" s="1"/>
  <c r="F1405" i="1" a="1"/>
  <c r="F1405" i="1" s="1"/>
  <c r="G1407" i="1" a="1"/>
  <c r="G1407" i="1" s="1"/>
  <c r="I1406" i="1" a="1"/>
  <c r="I1406" i="1" s="1"/>
  <c r="G1406" i="1" a="1"/>
  <c r="G1406" i="1" s="1"/>
  <c r="F1406" i="1" a="1"/>
  <c r="F1406" i="1"/>
  <c r="J1405" i="1" a="1"/>
  <c r="J1405" i="1" s="1"/>
  <c r="H1405" i="1" a="1"/>
  <c r="H1405" i="1" s="1"/>
  <c r="F1402" i="1" a="1"/>
  <c r="F1402" i="1"/>
  <c r="K1408" i="1" a="1"/>
  <c r="K1408" i="1"/>
  <c r="H1402" i="1" a="1"/>
  <c r="H1402" i="1"/>
  <c r="K1414" i="1" a="1"/>
  <c r="K1414" i="1" s="1"/>
  <c r="J1414" i="1" a="1"/>
  <c r="J1414" i="1" s="1"/>
  <c r="H1403" i="1" a="1"/>
  <c r="H1403" i="1" s="1"/>
  <c r="J1403" i="1" a="1"/>
  <c r="J1403" i="1" s="1"/>
  <c r="F1403" i="1" a="1"/>
  <c r="F1403" i="1" s="1"/>
  <c r="J1407" i="1" a="1"/>
  <c r="J1407" i="1" s="1"/>
  <c r="K1407" i="1" a="1"/>
  <c r="K1407" i="1" s="1"/>
  <c r="J1406" i="1" a="1"/>
  <c r="J1406" i="1" s="1"/>
  <c r="I1403" i="1" a="1"/>
  <c r="I1403" i="1"/>
  <c r="G1402" i="1" a="1"/>
  <c r="G1402" i="1" s="1"/>
  <c r="I1414" i="1" a="1"/>
  <c r="I1414" i="1"/>
  <c r="H1414" i="1" a="1"/>
  <c r="H1414" i="1"/>
  <c r="G1414" i="1" a="1"/>
  <c r="G1414" i="1"/>
  <c r="K1402" i="1" a="1"/>
  <c r="K1402" i="1" s="1"/>
  <c r="F1414" i="1" a="1"/>
  <c r="F1414" i="1"/>
  <c r="K1405" i="1" a="1"/>
  <c r="K1405" i="1" s="1"/>
  <c r="J1408" i="1" a="1"/>
  <c r="J1408" i="1" s="1"/>
  <c r="I1402" i="1" a="1"/>
  <c r="I1402" i="1" s="1"/>
  <c r="G1408" i="1" a="1"/>
  <c r="G1408" i="1" s="1"/>
  <c r="F1408" i="1" a="1"/>
  <c r="F1408" i="1" s="1"/>
  <c r="K1403" i="1" a="1"/>
  <c r="K1403" i="1" s="1"/>
  <c r="H1406" i="1" a="1"/>
  <c r="H1406" i="1"/>
  <c r="G1405" i="1" a="1"/>
  <c r="G1405" i="1" s="1"/>
  <c r="F1407" i="1" a="1"/>
  <c r="F1407" i="1"/>
  <c r="J1402" i="1" a="1"/>
  <c r="J1402" i="1"/>
  <c r="I1408" i="1" a="1"/>
  <c r="I1408" i="1" s="1"/>
  <c r="I1400" i="1" a="1"/>
  <c r="I1400" i="1" s="1"/>
  <c r="H1399" i="1" a="1"/>
  <c r="H1399" i="1"/>
  <c r="F1399" i="1" a="1"/>
  <c r="F1399" i="1" s="1"/>
  <c r="F1372" i="1" a="1"/>
  <c r="F1372" i="1" s="1"/>
  <c r="I1372" i="1" a="1"/>
  <c r="I1372" i="1" s="1"/>
  <c r="G1400" i="1" a="1"/>
  <c r="G1400" i="1" s="1"/>
  <c r="H1372" i="1" a="1"/>
  <c r="H1372" i="1"/>
  <c r="I1371" i="1" a="1"/>
  <c r="I1371" i="1" s="1"/>
  <c r="K1371" i="1" a="1"/>
  <c r="K1371" i="1"/>
  <c r="K1372" i="1" a="1"/>
  <c r="K1372" i="1" s="1"/>
  <c r="J1400" i="1" a="1"/>
  <c r="J1400" i="1"/>
  <c r="H1400" i="1" a="1"/>
  <c r="H1400" i="1" s="1"/>
  <c r="G1372" i="1" a="1"/>
  <c r="G1372" i="1" s="1"/>
  <c r="J1372" i="1" a="1"/>
  <c r="J1372" i="1" s="1"/>
  <c r="F1400" i="1" a="1"/>
  <c r="F1400" i="1"/>
  <c r="J1399" i="1" a="1"/>
  <c r="J1399" i="1" s="1"/>
  <c r="H1401" i="1" a="1"/>
  <c r="H1401" i="1" s="1"/>
  <c r="J1371" i="1" a="1"/>
  <c r="J1371" i="1" s="1"/>
  <c r="K1401" i="1" a="1"/>
  <c r="K1401" i="1"/>
  <c r="J1401" i="1" a="1"/>
  <c r="J1401" i="1"/>
  <c r="I1401" i="1" a="1"/>
  <c r="I1401" i="1" s="1"/>
  <c r="G1401" i="1" a="1"/>
  <c r="G1401" i="1"/>
  <c r="F1401" i="1" a="1"/>
  <c r="F1401" i="1" s="1"/>
  <c r="K1400" i="1" a="1"/>
  <c r="K1400" i="1" s="1"/>
  <c r="I1399" i="1" a="1"/>
  <c r="I1399" i="1" s="1"/>
  <c r="G1399" i="1" a="1"/>
  <c r="G1399" i="1" s="1"/>
  <c r="K1399" i="1" a="1"/>
  <c r="K1399" i="1" s="1"/>
  <c r="I1658" i="1" a="1"/>
  <c r="I1658" i="1"/>
  <c r="F1662" i="1" a="1"/>
  <c r="F1662" i="1" s="1"/>
  <c r="I1659" i="1" a="1"/>
  <c r="I1659" i="1" s="1"/>
  <c r="G1659" i="1" a="1"/>
  <c r="G1659" i="1"/>
  <c r="J1660" i="1" a="1"/>
  <c r="J1660" i="1"/>
  <c r="K1663" i="1" a="1"/>
  <c r="K1663" i="1"/>
  <c r="G1663" i="1" a="1"/>
  <c r="G1663" i="1" s="1"/>
  <c r="G1662" i="1" a="1"/>
  <c r="G1662" i="1"/>
  <c r="J1664" i="1" a="1"/>
  <c r="J1664" i="1" s="1"/>
  <c r="H1660" i="1" a="1"/>
  <c r="H1660" i="1" s="1"/>
  <c r="J1662" i="1" a="1"/>
  <c r="J1662" i="1" s="1"/>
  <c r="I1663" i="1" a="1"/>
  <c r="I1663" i="1" s="1"/>
  <c r="I1662" i="1" a="1"/>
  <c r="I1662" i="1" s="1"/>
  <c r="K1660" i="1" a="1"/>
  <c r="K1660" i="1"/>
  <c r="J1658" i="1" a="1"/>
  <c r="J1658" i="1" s="1"/>
  <c r="H1652" i="1" a="1"/>
  <c r="H1652" i="1" s="1"/>
  <c r="J1652" i="1" a="1"/>
  <c r="J1652" i="1"/>
  <c r="I1664" i="1" a="1"/>
  <c r="I1664" i="1"/>
  <c r="H1658" i="1" a="1"/>
  <c r="H1658" i="1"/>
  <c r="F1658" i="1" a="1"/>
  <c r="F1658" i="1" s="1"/>
  <c r="H1666" i="1" a="1"/>
  <c r="H1666" i="1" s="1"/>
  <c r="G1666" i="1" a="1"/>
  <c r="G1666" i="1" s="1"/>
  <c r="F1666" i="1" a="1"/>
  <c r="F1666" i="1" s="1"/>
  <c r="I1652" i="1" a="1"/>
  <c r="I1652" i="1" s="1"/>
  <c r="K1665" i="1" a="1"/>
  <c r="K1665" i="1" s="1"/>
  <c r="J1665" i="1" a="1"/>
  <c r="J1665" i="1" s="1"/>
  <c r="I1665" i="1" a="1"/>
  <c r="I1665" i="1" s="1"/>
  <c r="K1658" i="1" a="1"/>
  <c r="K1658" i="1"/>
  <c r="K1664" i="1" a="1"/>
  <c r="K1664" i="1" s="1"/>
  <c r="H1663" i="1" a="1"/>
  <c r="H1663" i="1"/>
  <c r="G1660" i="1" a="1"/>
  <c r="G1660" i="1"/>
  <c r="H1662" i="1" a="1"/>
  <c r="H1662" i="1"/>
  <c r="I1660" i="1" a="1"/>
  <c r="I1660" i="1" s="1"/>
  <c r="F1659" i="1" a="1"/>
  <c r="F1659" i="1"/>
  <c r="F1660" i="1" a="1"/>
  <c r="F1660" i="1" s="1"/>
  <c r="K1659" i="1" a="1"/>
  <c r="K1659" i="1" s="1"/>
  <c r="F1652" i="1" a="1"/>
  <c r="F1652" i="1" s="1"/>
  <c r="K1652" i="1" a="1"/>
  <c r="K1652" i="1" s="1"/>
  <c r="H1665" i="1" a="1"/>
  <c r="H1665" i="1" s="1"/>
  <c r="H1664" i="1" a="1"/>
  <c r="H1664" i="1" s="1"/>
  <c r="F1663" i="1" a="1"/>
  <c r="F1663" i="1"/>
  <c r="G1658" i="1" a="1"/>
  <c r="G1658" i="1" s="1"/>
  <c r="J1663" i="1" a="1"/>
  <c r="J1663" i="1"/>
  <c r="G1652" i="1" a="1"/>
  <c r="G1652" i="1"/>
  <c r="G1665" i="1" a="1"/>
  <c r="G1665" i="1" s="1"/>
  <c r="F1664" i="1" a="1"/>
  <c r="F1664" i="1" s="1"/>
  <c r="F1665" i="1" a="1"/>
  <c r="F1665" i="1"/>
  <c r="G1664" i="1" a="1"/>
  <c r="G1664" i="1" s="1"/>
  <c r="J1659" i="1" a="1"/>
  <c r="J1659" i="1" s="1"/>
  <c r="H1659" i="1" a="1"/>
  <c r="H1659" i="1" s="1"/>
  <c r="K1662" i="1" a="1"/>
  <c r="K1662" i="1" s="1"/>
  <c r="F1105" i="1"/>
  <c r="K1102" i="1"/>
  <c r="I1102" i="1"/>
  <c r="H1102" i="1"/>
  <c r="F1102" i="1"/>
  <c r="K1100" i="1"/>
  <c r="J1100" i="1"/>
  <c r="I1100" i="1"/>
  <c r="G1100" i="1"/>
  <c r="J1098" i="1"/>
  <c r="H1098" i="1"/>
  <c r="F1098" i="1"/>
  <c r="I1092" i="1"/>
  <c r="G1092" i="1"/>
  <c r="J1088" i="1"/>
  <c r="I1088" i="1"/>
  <c r="H1088" i="1"/>
  <c r="G1088" i="1"/>
  <c r="J1087" i="1"/>
  <c r="I1087" i="1"/>
  <c r="H1087" i="1"/>
  <c r="G1087" i="1"/>
  <c r="K1085" i="1"/>
  <c r="I1085" i="1"/>
  <c r="H1085" i="1"/>
  <c r="G1085" i="1"/>
  <c r="I1083" i="1"/>
  <c r="G1083" i="1"/>
  <c r="K1082" i="1"/>
  <c r="H1082" i="1"/>
  <c r="G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J1076" i="1"/>
  <c r="J1102" i="1" s="1"/>
  <c r="I1076" i="1"/>
  <c r="H1076" i="1"/>
  <c r="G1076" i="1"/>
  <c r="G1102" i="1" s="1"/>
  <c r="F1076" i="1"/>
  <c r="K1074" i="1"/>
  <c r="J1074" i="1"/>
  <c r="I1074" i="1"/>
  <c r="H1074" i="1"/>
  <c r="H1100" i="1" s="1"/>
  <c r="G1074" i="1"/>
  <c r="F1074" i="1"/>
  <c r="F1100" i="1" s="1"/>
  <c r="K1072" i="1"/>
  <c r="K1098" i="1" s="1"/>
  <c r="J1072" i="1"/>
  <c r="I1072" i="1"/>
  <c r="I1098" i="1" s="1"/>
  <c r="H1072" i="1"/>
  <c r="G1072" i="1"/>
  <c r="G1098" i="1" s="1"/>
  <c r="F1072" i="1"/>
  <c r="K1066" i="1"/>
  <c r="K1092" i="1" s="1"/>
  <c r="J1066" i="1"/>
  <c r="J1092" i="1" s="1"/>
  <c r="I1066" i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H1062" i="1"/>
  <c r="G1062" i="1"/>
  <c r="F1062" i="1"/>
  <c r="F1088" i="1" s="1"/>
  <c r="K1061" i="1"/>
  <c r="K1087" i="1" s="1"/>
  <c r="J1061" i="1"/>
  <c r="I1061" i="1"/>
  <c r="H1061" i="1"/>
  <c r="G1061" i="1"/>
  <c r="F1061" i="1"/>
  <c r="F1087" i="1" s="1"/>
  <c r="K1059" i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H1057" i="1"/>
  <c r="H1083" i="1" s="1"/>
  <c r="G1057" i="1"/>
  <c r="F1057" i="1"/>
  <c r="F1083" i="1" s="1"/>
  <c r="K1056" i="1"/>
  <c r="J1056" i="1"/>
  <c r="J1082" i="1" s="1"/>
  <c r="I1056" i="1"/>
  <c r="I1082" i="1" s="1"/>
  <c r="H1056" i="1"/>
  <c r="G1056" i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G902" i="1"/>
  <c r="F902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900" i="1" s="1"/>
  <c r="I893" i="1"/>
  <c r="H893" i="1"/>
  <c r="H897" i="1" s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7" i="1" a="1"/>
  <c r="I1037" i="1" s="1"/>
  <c r="F1037" i="1" a="1"/>
  <c r="F1037" i="1" s="1"/>
  <c r="J1027" i="1" a="1"/>
  <c r="J1027" i="1" s="1"/>
  <c r="H1022" i="1" a="1"/>
  <c r="H1022" i="1"/>
  <c r="F1030" i="1" a="1"/>
  <c r="F1030" i="1" s="1"/>
  <c r="H1027" i="1" a="1"/>
  <c r="H1027" i="1"/>
  <c r="G1037" i="1" a="1"/>
  <c r="G1037" i="1"/>
  <c r="J1022" i="1" a="1"/>
  <c r="J1022" i="1" s="1"/>
  <c r="J1037" i="1" a="1"/>
  <c r="J1037" i="1" s="1"/>
  <c r="H1025" i="1" a="1"/>
  <c r="H1025" i="1" s="1"/>
  <c r="J1049" i="1" a="1"/>
  <c r="J1049" i="1" s="1"/>
  <c r="G1025" i="1" a="1"/>
  <c r="G1025" i="1" s="1"/>
  <c r="K1022" i="1" a="1"/>
  <c r="K1022" i="1" s="1"/>
  <c r="H1030" i="1" a="1"/>
  <c r="H1030" i="1"/>
  <c r="K1025" i="1" a="1"/>
  <c r="K1025" i="1" s="1"/>
  <c r="H1037" i="1" a="1"/>
  <c r="H1037" i="1"/>
  <c r="K1030" i="1" a="1"/>
  <c r="K1030" i="1" s="1"/>
  <c r="J1030" i="1" a="1"/>
  <c r="J1030" i="1"/>
  <c r="K1027" i="1" a="1"/>
  <c r="K1027" i="1" s="1"/>
  <c r="J1025" i="1" a="1"/>
  <c r="J1025" i="1" s="1"/>
  <c r="G1022" i="1" a="1"/>
  <c r="G1022" i="1" s="1"/>
  <c r="H1039" i="1" a="1"/>
  <c r="H1039" i="1"/>
  <c r="K1037" i="1" a="1"/>
  <c r="K1037" i="1" s="1"/>
  <c r="G1030" i="1" a="1"/>
  <c r="G1030" i="1" s="1"/>
  <c r="G1027" i="1" a="1"/>
  <c r="G1027" i="1" s="1"/>
  <c r="I1025" i="1" a="1"/>
  <c r="I1025" i="1"/>
  <c r="F1039" i="1" a="1"/>
  <c r="F1039" i="1"/>
  <c r="J1039" i="1" a="1"/>
  <c r="J1039" i="1" s="1"/>
  <c r="I1030" i="1" a="1"/>
  <c r="I1030" i="1"/>
  <c r="F1027" i="1" a="1"/>
  <c r="F1027" i="1" s="1"/>
  <c r="F1025" i="1" a="1"/>
  <c r="F1025" i="1" s="1"/>
  <c r="I1027" i="1" a="1"/>
  <c r="I1027" i="1" s="1"/>
  <c r="F1049" i="1" a="1"/>
  <c r="F1049" i="1" s="1"/>
  <c r="I1022" i="1" a="1"/>
  <c r="I1022" i="1"/>
  <c r="I1039" i="1" a="1"/>
  <c r="I1039" i="1"/>
  <c r="K1039" i="1" a="1"/>
  <c r="K1039" i="1" s="1"/>
  <c r="K1006" i="1" a="1"/>
  <c r="K1006" i="1"/>
  <c r="F996" i="1" a="1"/>
  <c r="F996" i="1" s="1"/>
  <c r="H1006" i="1" a="1"/>
  <c r="H1006" i="1" s="1"/>
  <c r="H989" i="1" a="1"/>
  <c r="H989" i="1" s="1"/>
  <c r="H997" i="1" a="1"/>
  <c r="H997" i="1" s="1"/>
  <c r="H1049" i="1" s="1" a="1"/>
  <c r="H1049" i="1" s="1"/>
  <c r="G1006" i="1" a="1"/>
  <c r="G1006" i="1" s="1"/>
  <c r="G1052" i="1" s="1" a="1"/>
  <c r="G1052" i="1" s="1"/>
  <c r="G989" i="1" a="1"/>
  <c r="G989" i="1"/>
  <c r="I1006" i="1" a="1"/>
  <c r="I1006" i="1" s="1"/>
  <c r="I996" i="1" a="1"/>
  <c r="I996" i="1" s="1"/>
  <c r="I989" i="1" a="1"/>
  <c r="I989" i="1"/>
  <c r="J996" i="1" a="1"/>
  <c r="J996" i="1"/>
  <c r="J1006" i="1" a="1"/>
  <c r="J1006" i="1"/>
  <c r="K997" i="1" a="1"/>
  <c r="K997" i="1" s="1"/>
  <c r="K1049" i="1" s="1" a="1"/>
  <c r="K1049" i="1" s="1"/>
  <c r="F997" i="1" a="1"/>
  <c r="F997" i="1" s="1"/>
  <c r="K996" i="1" a="1"/>
  <c r="K996" i="1" s="1"/>
  <c r="K989" i="1" a="1"/>
  <c r="K989" i="1" s="1"/>
  <c r="H996" i="1" a="1"/>
  <c r="H996" i="1" s="1"/>
  <c r="K983" i="1" a="1"/>
  <c r="K983" i="1" s="1"/>
  <c r="J989" i="1" a="1"/>
  <c r="J989" i="1" s="1"/>
  <c r="J997" i="1" a="1"/>
  <c r="J997" i="1" s="1"/>
  <c r="G996" i="1" a="1"/>
  <c r="G996" i="1"/>
  <c r="F1022" i="1" a="1"/>
  <c r="F1022" i="1" s="1"/>
  <c r="F1006" i="1" a="1"/>
  <c r="F1006" i="1"/>
  <c r="F989" i="1" a="1"/>
  <c r="F989" i="1"/>
  <c r="G997" i="1" a="1"/>
  <c r="G997" i="1"/>
  <c r="G1049" i="1" s="1" a="1"/>
  <c r="G1049" i="1" s="1"/>
  <c r="I997" i="1" a="1"/>
  <c r="I997" i="1" s="1"/>
  <c r="I1049" i="1" s="1" a="1"/>
  <c r="I1049" i="1" s="1"/>
  <c r="H976" i="1" a="1"/>
  <c r="H976" i="1"/>
  <c r="G976" i="1" a="1"/>
  <c r="G976" i="1" s="1"/>
  <c r="F976" i="1" a="1"/>
  <c r="F976" i="1" s="1"/>
  <c r="G973" i="1" a="1"/>
  <c r="G973" i="1" s="1"/>
  <c r="H973" i="1" a="1"/>
  <c r="H973" i="1" s="1"/>
  <c r="F973" i="1" a="1"/>
  <c r="F973" i="1" s="1"/>
  <c r="K926" i="1" a="1"/>
  <c r="K926" i="1" s="1"/>
  <c r="J977" i="1" a="1"/>
  <c r="J977" i="1"/>
  <c r="G974" i="1" a="1"/>
  <c r="G974" i="1" s="1"/>
  <c r="F974" i="1" a="1"/>
  <c r="F974" i="1"/>
  <c r="J973" i="1" a="1"/>
  <c r="J973" i="1"/>
  <c r="I977" i="1" a="1"/>
  <c r="I977" i="1" s="1"/>
  <c r="J926" i="1" a="1"/>
  <c r="J926" i="1" s="1"/>
  <c r="H977" i="1" a="1"/>
  <c r="H977" i="1"/>
  <c r="G977" i="1" a="1"/>
  <c r="G977" i="1" s="1"/>
  <c r="G1051" i="1" s="1" a="1"/>
  <c r="G1051" i="1" s="1"/>
  <c r="F977" i="1" a="1"/>
  <c r="F977" i="1" s="1"/>
  <c r="F1051" i="1" s="1" a="1"/>
  <c r="F1051" i="1" s="1"/>
  <c r="K974" i="1" a="1"/>
  <c r="K974" i="1" s="1"/>
  <c r="H974" i="1" a="1"/>
  <c r="H974" i="1" s="1"/>
  <c r="K973" i="1" a="1"/>
  <c r="K973" i="1" s="1"/>
  <c r="J983" i="1" a="1"/>
  <c r="J983" i="1" s="1"/>
  <c r="I983" i="1" a="1"/>
  <c r="I983" i="1"/>
  <c r="J976" i="1" a="1"/>
  <c r="J976" i="1" s="1"/>
  <c r="I974" i="1" a="1"/>
  <c r="I974" i="1"/>
  <c r="H983" i="1" a="1"/>
  <c r="H983" i="1" s="1"/>
  <c r="I973" i="1" a="1"/>
  <c r="I973" i="1" s="1"/>
  <c r="G983" i="1" a="1"/>
  <c r="G983" i="1" s="1"/>
  <c r="F983" i="1" a="1"/>
  <c r="F983" i="1"/>
  <c r="K976" i="1" a="1"/>
  <c r="K976" i="1" s="1"/>
  <c r="J974" i="1" a="1"/>
  <c r="J974" i="1" s="1"/>
  <c r="K977" i="1" a="1"/>
  <c r="K977" i="1" s="1"/>
  <c r="I976" i="1" a="1"/>
  <c r="I976" i="1"/>
  <c r="H883" i="1" a="1"/>
  <c r="H883" i="1"/>
  <c r="K912" i="1" a="1"/>
  <c r="K912" i="1" s="1"/>
  <c r="J894" i="1" a="1"/>
  <c r="J894" i="1"/>
  <c r="J901" i="1" s="1"/>
  <c r="G912" i="1" a="1"/>
  <c r="G912" i="1" s="1"/>
  <c r="J882" i="1" a="1"/>
  <c r="J882" i="1" s="1"/>
  <c r="G883" i="1" a="1"/>
  <c r="G883" i="1" s="1"/>
  <c r="J883" i="1" a="1"/>
  <c r="J883" i="1" s="1"/>
  <c r="I882" i="1" a="1"/>
  <c r="I882" i="1" s="1"/>
  <c r="K882" i="1" a="1"/>
  <c r="K882" i="1"/>
  <c r="F883" i="1" a="1"/>
  <c r="F883" i="1" s="1"/>
  <c r="G914" i="1" a="1"/>
  <c r="G914" i="1" s="1"/>
  <c r="J914" i="1" a="1"/>
  <c r="J914" i="1"/>
  <c r="I912" i="1" a="1"/>
  <c r="I912" i="1"/>
  <c r="H894" i="1" a="1"/>
  <c r="H894" i="1"/>
  <c r="H901" i="1" s="1"/>
  <c r="I883" i="1" a="1"/>
  <c r="I883" i="1" s="1"/>
  <c r="I926" i="1" a="1"/>
  <c r="I926" i="1"/>
  <c r="I914" i="1" a="1"/>
  <c r="I914" i="1" s="1"/>
  <c r="J912" i="1" a="1"/>
  <c r="J912" i="1" s="1"/>
  <c r="K883" i="1" a="1"/>
  <c r="K883" i="1" s="1"/>
  <c r="G894" i="1" a="1"/>
  <c r="G894" i="1" s="1"/>
  <c r="F894" i="1" a="1"/>
  <c r="F894" i="1" s="1"/>
  <c r="H926" i="1" a="1"/>
  <c r="H926" i="1"/>
  <c r="G926" i="1" a="1"/>
  <c r="G926" i="1" s="1"/>
  <c r="F926" i="1" a="1"/>
  <c r="F926" i="1" s="1"/>
  <c r="H912" i="1" a="1"/>
  <c r="H912" i="1"/>
  <c r="K914" i="1" a="1"/>
  <c r="K914" i="1"/>
  <c r="F912" i="1" a="1"/>
  <c r="F912" i="1" s="1"/>
  <c r="F914" i="1" a="1"/>
  <c r="F914" i="1" s="1"/>
  <c r="K894" i="1" a="1"/>
  <c r="K894" i="1" s="1"/>
  <c r="K901" i="1" s="1"/>
  <c r="I894" i="1" a="1"/>
  <c r="I894" i="1" s="1"/>
  <c r="H914" i="1" a="1"/>
  <c r="H914" i="1" s="1"/>
  <c r="K802" i="1" a="1"/>
  <c r="K802" i="1" s="1"/>
  <c r="F882" i="1" a="1"/>
  <c r="F882" i="1" s="1"/>
  <c r="J804" i="1" a="1"/>
  <c r="J804" i="1"/>
  <c r="G804" i="1" a="1"/>
  <c r="G804" i="1" s="1"/>
  <c r="H882" i="1" a="1"/>
  <c r="H882" i="1"/>
  <c r="I804" i="1" a="1"/>
  <c r="I804" i="1"/>
  <c r="F804" i="1" a="1"/>
  <c r="F804" i="1" s="1"/>
  <c r="K804" i="1" a="1"/>
  <c r="K804" i="1" s="1"/>
  <c r="G882" i="1" a="1"/>
  <c r="G882" i="1"/>
  <c r="J802" i="1" a="1"/>
  <c r="J802" i="1"/>
  <c r="H804" i="1" a="1"/>
  <c r="H804" i="1" s="1"/>
  <c r="F778" i="1" a="1"/>
  <c r="F778" i="1"/>
  <c r="F777" i="1" s="1"/>
  <c r="F781" i="1" s="1"/>
  <c r="F800" i="1" a="1"/>
  <c r="F800" i="1"/>
  <c r="J764" i="1" a="1"/>
  <c r="J764" i="1"/>
  <c r="J814" i="1" s="1" a="1"/>
  <c r="J814" i="1" s="1"/>
  <c r="G778" i="1" a="1"/>
  <c r="G778" i="1"/>
  <c r="J778" i="1" a="1"/>
  <c r="J778" i="1" s="1"/>
  <c r="K764" i="1" a="1"/>
  <c r="K764" i="1" s="1"/>
  <c r="K814" i="1" s="1" a="1"/>
  <c r="K814" i="1" s="1"/>
  <c r="I802" i="1" a="1"/>
  <c r="I802" i="1"/>
  <c r="H802" i="1" a="1"/>
  <c r="H802" i="1" s="1"/>
  <c r="G802" i="1" a="1"/>
  <c r="G802" i="1" s="1"/>
  <c r="F802" i="1" a="1"/>
  <c r="F802" i="1" s="1"/>
  <c r="G764" i="1" a="1"/>
  <c r="G764" i="1" s="1"/>
  <c r="G814" i="1" s="1" a="1"/>
  <c r="G814" i="1" s="1"/>
  <c r="I764" i="1" a="1"/>
  <c r="I764" i="1" s="1"/>
  <c r="I814" i="1" s="1" a="1"/>
  <c r="I814" i="1" s="1"/>
  <c r="K800" i="1" a="1"/>
  <c r="K800" i="1" s="1"/>
  <c r="J800" i="1" a="1"/>
  <c r="J800" i="1"/>
  <c r="I800" i="1" a="1"/>
  <c r="I800" i="1" s="1"/>
  <c r="H800" i="1" a="1"/>
  <c r="H800" i="1"/>
  <c r="H764" i="1" a="1"/>
  <c r="H764" i="1" s="1"/>
  <c r="H814" i="1" s="1" a="1"/>
  <c r="H814" i="1" s="1"/>
  <c r="G800" i="1" a="1"/>
  <c r="G800" i="1" s="1"/>
  <c r="K778" i="1" a="1"/>
  <c r="K778" i="1" s="1"/>
  <c r="I778" i="1" a="1"/>
  <c r="I778" i="1"/>
  <c r="H778" i="1" a="1"/>
  <c r="H778" i="1"/>
  <c r="F764" i="1" a="1"/>
  <c r="F764" i="1" s="1"/>
  <c r="F814" i="1" s="1" a="1"/>
  <c r="F814" i="1" s="1"/>
  <c r="H1052" i="1" a="1"/>
  <c r="H1052" i="1" s="1"/>
  <c r="I1051" i="1" a="1"/>
  <c r="I1051" i="1"/>
  <c r="J1051" i="1" a="1"/>
  <c r="J1051" i="1" s="1"/>
  <c r="H1051" i="1" a="1"/>
  <c r="H1051" i="1" s="1"/>
  <c r="K1052" i="1" a="1"/>
  <c r="K1052" i="1"/>
  <c r="I1052" i="1" a="1"/>
  <c r="I1052" i="1" s="1"/>
  <c r="J1052" i="1" a="1"/>
  <c r="J1052" i="1" s="1"/>
  <c r="F1052" i="1" a="1"/>
  <c r="F1052" i="1" s="1"/>
  <c r="K1051" i="1" a="1"/>
  <c r="K1051" i="1" s="1"/>
  <c r="K1897" i="1" a="1"/>
  <c r="K1897" i="1"/>
  <c r="K1895" i="1" a="1"/>
  <c r="K1895" i="1"/>
  <c r="H1897" i="1" a="1"/>
  <c r="H1897" i="1" s="1"/>
  <c r="I1895" i="1" a="1"/>
  <c r="I1895" i="1"/>
  <c r="H1895" i="1" a="1"/>
  <c r="H1895" i="1"/>
  <c r="F1897" i="1" a="1"/>
  <c r="F1897" i="1"/>
  <c r="G1897" i="1" a="1"/>
  <c r="G1897" i="1" s="1"/>
  <c r="J1897" i="1" a="1"/>
  <c r="J1897" i="1" s="1"/>
  <c r="G1895" i="1" a="1"/>
  <c r="G1895" i="1" s="1"/>
  <c r="J1895" i="1" a="1"/>
  <c r="J1895" i="1" s="1"/>
  <c r="I1897" i="1" a="1"/>
  <c r="I1897" i="1"/>
  <c r="K1889" i="1" a="1"/>
  <c r="K1889" i="1"/>
  <c r="J1889" i="1" a="1"/>
  <c r="J1889" i="1" s="1"/>
  <c r="I1889" i="1" a="1"/>
  <c r="I1889" i="1"/>
  <c r="K1887" i="1" a="1"/>
  <c r="K1887" i="1" s="1"/>
  <c r="J1888" i="1" a="1"/>
  <c r="J1888" i="1" s="1"/>
  <c r="K1882" i="1" a="1"/>
  <c r="K1882" i="1"/>
  <c r="F1885" i="1" a="1"/>
  <c r="F1885" i="1"/>
  <c r="H1883" i="1" a="1"/>
  <c r="H1883" i="1" s="1"/>
  <c r="F1893" i="1" a="1"/>
  <c r="F1893" i="1" s="1"/>
  <c r="F1891" i="1" a="1"/>
  <c r="F1891" i="1" s="1"/>
  <c r="I1888" i="1" a="1"/>
  <c r="I1888" i="1" s="1"/>
  <c r="J1885" i="1" a="1"/>
  <c r="J1885" i="1" s="1"/>
  <c r="G1885" i="1" a="1"/>
  <c r="G1885" i="1" s="1"/>
  <c r="F1889" i="1" a="1"/>
  <c r="F1889" i="1"/>
  <c r="H1893" i="1" a="1"/>
  <c r="H1893" i="1" s="1"/>
  <c r="G1893" i="1" a="1"/>
  <c r="G1893" i="1" s="1"/>
  <c r="H1888" i="1" a="1"/>
  <c r="H1888" i="1"/>
  <c r="H1889" i="1" a="1"/>
  <c r="H1889" i="1" s="1"/>
  <c r="F1895" i="1" a="1"/>
  <c r="F1895" i="1"/>
  <c r="G1883" i="1" a="1"/>
  <c r="G1883" i="1"/>
  <c r="J1893" i="1" a="1"/>
  <c r="J1893" i="1"/>
  <c r="H1887" i="1" a="1"/>
  <c r="H1887" i="1" s="1"/>
  <c r="G1888" i="1" a="1"/>
  <c r="G1888" i="1"/>
  <c r="I1893" i="1" a="1"/>
  <c r="I1893" i="1" s="1"/>
  <c r="K1893" i="1" a="1"/>
  <c r="K1893" i="1" s="1"/>
  <c r="H1885" i="1" a="1"/>
  <c r="H1885" i="1" s="1"/>
  <c r="K1888" i="1" a="1"/>
  <c r="K1888" i="1"/>
  <c r="F1887" i="1" a="1"/>
  <c r="F1887" i="1" s="1"/>
  <c r="K1885" i="1" a="1"/>
  <c r="K1885" i="1" s="1"/>
  <c r="I1887" i="1" a="1"/>
  <c r="I1887" i="1"/>
  <c r="J1883" i="1" a="1"/>
  <c r="J1883" i="1" s="1"/>
  <c r="I1883" i="1" a="1"/>
  <c r="I1883" i="1" s="1"/>
  <c r="J1882" i="1" a="1"/>
  <c r="J1882" i="1" s="1"/>
  <c r="G1891" i="1" a="1"/>
  <c r="G1891" i="1" s="1"/>
  <c r="G1889" i="1" a="1"/>
  <c r="G1889" i="1"/>
  <c r="G1887" i="1" a="1"/>
  <c r="G1887" i="1"/>
  <c r="K1891" i="1" a="1"/>
  <c r="K1891" i="1"/>
  <c r="J1891" i="1" a="1"/>
  <c r="J1891" i="1" s="1"/>
  <c r="I1891" i="1" a="1"/>
  <c r="I1891" i="1"/>
  <c r="I1885" i="1" a="1"/>
  <c r="I1885" i="1" s="1"/>
  <c r="F1888" i="1" a="1"/>
  <c r="F1888" i="1" s="1"/>
  <c r="F1883" i="1" a="1"/>
  <c r="F1883" i="1" s="1"/>
  <c r="J1887" i="1" a="1"/>
  <c r="J1887" i="1" s="1"/>
  <c r="H1891" i="1" a="1"/>
  <c r="H1891" i="1"/>
  <c r="K1883" i="1" a="1"/>
  <c r="K1883" i="1" s="1"/>
  <c r="I1871" i="1" a="1"/>
  <c r="I1871" i="1" s="1"/>
  <c r="I1875" i="1" a="1"/>
  <c r="I1875" i="1" s="1"/>
  <c r="K1865" i="1" a="1"/>
  <c r="K1865" i="1" s="1"/>
  <c r="G1873" i="1" a="1"/>
  <c r="G1873" i="1"/>
  <c r="H1869" i="1" a="1"/>
  <c r="H1869" i="1"/>
  <c r="H1866" i="1" a="1"/>
  <c r="H1866" i="1" s="1"/>
  <c r="F1869" i="1" a="1"/>
  <c r="F1869" i="1" s="1"/>
  <c r="K1873" i="1" a="1"/>
  <c r="K1873" i="1"/>
  <c r="I1866" i="1" a="1"/>
  <c r="I1866" i="1"/>
  <c r="J1875" i="1" a="1"/>
  <c r="J1875" i="1" s="1"/>
  <c r="G1871" i="1" a="1"/>
  <c r="G1871" i="1" s="1"/>
  <c r="I1882" i="1" a="1"/>
  <c r="I1882" i="1"/>
  <c r="K1869" i="1" a="1"/>
  <c r="K1869" i="1" s="1"/>
  <c r="H1882" i="1" a="1"/>
  <c r="H1882" i="1" s="1"/>
  <c r="J1877" i="1" a="1"/>
  <c r="J1877" i="1"/>
  <c r="I1873" i="1" a="1"/>
  <c r="I1873" i="1"/>
  <c r="G1882" i="1" a="1"/>
  <c r="G1882" i="1"/>
  <c r="F1882" i="1" a="1"/>
  <c r="F1882" i="1" s="1"/>
  <c r="J1871" i="1" a="1"/>
  <c r="J1871" i="1" s="1"/>
  <c r="G1867" i="1" a="1"/>
  <c r="G1867" i="1" s="1"/>
  <c r="H1867" i="1" a="1"/>
  <c r="H1867" i="1" s="1"/>
  <c r="F1871" i="1" a="1"/>
  <c r="F1871" i="1" s="1"/>
  <c r="F1866" i="1" a="1"/>
  <c r="F1866" i="1" s="1"/>
  <c r="K1879" i="1" a="1"/>
  <c r="K1879" i="1"/>
  <c r="J1879" i="1" a="1"/>
  <c r="J1879" i="1" s="1"/>
  <c r="I1867" i="1" a="1"/>
  <c r="I1867" i="1"/>
  <c r="J1869" i="1" a="1"/>
  <c r="J1869" i="1" s="1"/>
  <c r="I1877" i="1" a="1"/>
  <c r="I1877" i="1" s="1"/>
  <c r="H1873" i="1" a="1"/>
  <c r="H1873" i="1" s="1"/>
  <c r="H1875" i="1" a="1"/>
  <c r="H1875" i="1"/>
  <c r="F1875" i="1" a="1"/>
  <c r="F1875" i="1" s="1"/>
  <c r="G1875" i="1" a="1"/>
  <c r="G1875" i="1" s="1"/>
  <c r="I1869" i="1" a="1"/>
  <c r="I1869" i="1"/>
  <c r="K1867" i="1" a="1"/>
  <c r="K1867" i="1" s="1"/>
  <c r="H1871" i="1" a="1"/>
  <c r="H1871" i="1"/>
  <c r="F1867" i="1" a="1"/>
  <c r="F1867" i="1" s="1"/>
  <c r="G1866" i="1" a="1"/>
  <c r="G1866" i="1" s="1"/>
  <c r="J1865" i="1" a="1"/>
  <c r="J1865" i="1"/>
  <c r="J1867" i="1" a="1"/>
  <c r="J1867" i="1" s="1"/>
  <c r="I1879" i="1" a="1"/>
  <c r="I1879" i="1"/>
  <c r="H1879" i="1" a="1"/>
  <c r="H1879" i="1" s="1"/>
  <c r="G1879" i="1" a="1"/>
  <c r="G1879" i="1"/>
  <c r="F1879" i="1" a="1"/>
  <c r="F1879" i="1" s="1"/>
  <c r="K1877" i="1" a="1"/>
  <c r="K1877" i="1" s="1"/>
  <c r="H1877" i="1" a="1"/>
  <c r="H1877" i="1" s="1"/>
  <c r="G1877" i="1" a="1"/>
  <c r="G1877" i="1" s="1"/>
  <c r="F1877" i="1" a="1"/>
  <c r="F1877" i="1" s="1"/>
  <c r="K1871" i="1" a="1"/>
  <c r="K1871" i="1" s="1"/>
  <c r="K1866" i="1" a="1"/>
  <c r="K1866" i="1" s="1"/>
  <c r="G1869" i="1" a="1"/>
  <c r="G1869" i="1"/>
  <c r="J1866" i="1" a="1"/>
  <c r="J1866" i="1"/>
  <c r="K1875" i="1" a="1"/>
  <c r="K1875" i="1"/>
  <c r="F1873" i="1" a="1"/>
  <c r="F1873" i="1"/>
  <c r="J1873" i="1" a="1"/>
  <c r="J1873" i="1" s="1"/>
  <c r="K1859" i="1" a="1"/>
  <c r="K1859" i="1" s="1"/>
  <c r="K1854" i="1" a="1"/>
  <c r="K1854" i="1" s="1"/>
  <c r="J1854" i="1" a="1"/>
  <c r="J1854" i="1" s="1"/>
  <c r="G1859" i="1" a="1"/>
  <c r="G1859" i="1" s="1"/>
  <c r="J1856" i="1" a="1"/>
  <c r="J1856" i="1" s="1"/>
  <c r="G1854" i="1" a="1"/>
  <c r="G1854" i="1" s="1"/>
  <c r="J1852" i="1" a="1"/>
  <c r="J1852" i="1" s="1"/>
  <c r="I1856" i="1" a="1"/>
  <c r="I1856" i="1"/>
  <c r="J1860" i="1" a="1"/>
  <c r="J1860" i="1"/>
  <c r="I1865" i="1" a="1"/>
  <c r="I1865" i="1"/>
  <c r="H1865" i="1" a="1"/>
  <c r="H1865" i="1"/>
  <c r="G1865" i="1" a="1"/>
  <c r="G1865" i="1"/>
  <c r="F1865" i="1" a="1"/>
  <c r="F1865" i="1" s="1"/>
  <c r="K1863" i="1" a="1"/>
  <c r="K1863" i="1" s="1"/>
  <c r="J1862" i="1" a="1"/>
  <c r="J1862" i="1" s="1"/>
  <c r="H1860" i="1" a="1"/>
  <c r="H1860" i="1" s="1"/>
  <c r="F1856" i="1" a="1"/>
  <c r="F1856" i="1" s="1"/>
  <c r="K1852" i="1" a="1"/>
  <c r="K1852" i="1" s="1"/>
  <c r="I1854" i="1" a="1"/>
  <c r="I1854" i="1" s="1"/>
  <c r="J1863" i="1" a="1"/>
  <c r="J1863" i="1" s="1"/>
  <c r="I1859" i="1" a="1"/>
  <c r="I1859" i="1"/>
  <c r="J1859" i="1" a="1"/>
  <c r="J1859" i="1"/>
  <c r="I1863" i="1" a="1"/>
  <c r="I1863" i="1"/>
  <c r="H1863" i="1" a="1"/>
  <c r="H1863" i="1"/>
  <c r="G1856" i="1" a="1"/>
  <c r="G1856" i="1" s="1"/>
  <c r="F1860" i="1" a="1"/>
  <c r="F1860" i="1" s="1"/>
  <c r="K1856" i="1" a="1"/>
  <c r="K1856" i="1" s="1"/>
  <c r="I1852" i="1" a="1"/>
  <c r="I1852" i="1" s="1"/>
  <c r="H1862" i="1" a="1"/>
  <c r="H1862" i="1" s="1"/>
  <c r="I1860" i="1" a="1"/>
  <c r="I1860" i="1" s="1"/>
  <c r="H1856" i="1" a="1"/>
  <c r="H1856" i="1" s="1"/>
  <c r="H1854" i="1" a="1"/>
  <c r="H1854" i="1"/>
  <c r="G1863" i="1" a="1"/>
  <c r="G1863" i="1" s="1"/>
  <c r="F1863" i="1" a="1"/>
  <c r="F1863" i="1"/>
  <c r="F1859" i="1" a="1"/>
  <c r="F1859" i="1"/>
  <c r="K1862" i="1" a="1"/>
  <c r="K1862" i="1"/>
  <c r="I1862" i="1" a="1"/>
  <c r="I1862" i="1" s="1"/>
  <c r="G1862" i="1" a="1"/>
  <c r="G1862" i="1" s="1"/>
  <c r="F1862" i="1" a="1"/>
  <c r="F1862" i="1" s="1"/>
  <c r="F1854" i="1" a="1"/>
  <c r="F1854" i="1" s="1"/>
  <c r="K1860" i="1" a="1"/>
  <c r="K1860" i="1" s="1"/>
  <c r="H1859" i="1" a="1"/>
  <c r="H1859" i="1" s="1"/>
  <c r="G1860" i="1" a="1"/>
  <c r="G1860" i="1" s="1"/>
  <c r="G1848" i="1" a="1"/>
  <c r="G1848" i="1"/>
  <c r="I1848" i="1" a="1"/>
  <c r="I1848" i="1"/>
  <c r="I1846" i="1" a="1"/>
  <c r="I1846" i="1" s="1"/>
  <c r="K1845" i="1" a="1"/>
  <c r="K1845" i="1"/>
  <c r="K1843" i="1" a="1"/>
  <c r="K1843" i="1"/>
  <c r="G1843" i="1" a="1"/>
  <c r="G1843" i="1" s="1"/>
  <c r="H1848" i="1" a="1"/>
  <c r="H1848" i="1" s="1"/>
  <c r="H1852" i="1" a="1"/>
  <c r="H1852" i="1" s="1"/>
  <c r="G1852" i="1" a="1"/>
  <c r="G1852" i="1" s="1"/>
  <c r="J1848" i="1" a="1"/>
  <c r="J1848" i="1" s="1"/>
  <c r="J1846" i="1" a="1"/>
  <c r="J1846" i="1" s="1"/>
  <c r="H1845" i="1" a="1"/>
  <c r="H1845" i="1" s="1"/>
  <c r="G1845" i="1" a="1"/>
  <c r="G1845" i="1"/>
  <c r="H1843" i="1" a="1"/>
  <c r="H1843" i="1"/>
  <c r="F1845" i="1" a="1"/>
  <c r="F1845" i="1"/>
  <c r="F1852" i="1" a="1"/>
  <c r="F1852" i="1" s="1"/>
  <c r="F1850" i="1" a="1"/>
  <c r="F1850" i="1"/>
  <c r="G1846" i="1" a="1"/>
  <c r="G1846" i="1" s="1"/>
  <c r="F1846" i="1" a="1"/>
  <c r="F1846" i="1" s="1"/>
  <c r="I1850" i="1" a="1"/>
  <c r="I1850" i="1" s="1"/>
  <c r="F1843" i="1" a="1"/>
  <c r="F1843" i="1" s="1"/>
  <c r="J1850" i="1" a="1"/>
  <c r="J1850" i="1" s="1"/>
  <c r="I1843" i="1" a="1"/>
  <c r="I1843" i="1" s="1"/>
  <c r="G1850" i="1" a="1"/>
  <c r="G1850" i="1" s="1"/>
  <c r="F1848" i="1" a="1"/>
  <c r="F1848" i="1"/>
  <c r="J1845" i="1" a="1"/>
  <c r="J1845" i="1"/>
  <c r="K1848" i="1" a="1"/>
  <c r="K1848" i="1"/>
  <c r="H1850" i="1" a="1"/>
  <c r="H1850" i="1"/>
  <c r="K1850" i="1" a="1"/>
  <c r="K1850" i="1" s="1"/>
  <c r="I1845" i="1" a="1"/>
  <c r="I1845" i="1" s="1"/>
  <c r="J1843" i="1" a="1"/>
  <c r="J1843" i="1" s="1"/>
  <c r="H1846" i="1" a="1"/>
  <c r="H1846" i="1" s="1"/>
  <c r="K1846" i="1" a="1"/>
  <c r="K1846" i="1" s="1"/>
  <c r="I1835" i="1" a="1"/>
  <c r="I1835" i="1" s="1"/>
  <c r="G1835" i="1" a="1"/>
  <c r="G1835" i="1" s="1"/>
  <c r="J1831" i="1" a="1"/>
  <c r="J1831" i="1" s="1"/>
  <c r="H1831" i="1" a="1"/>
  <c r="H1831" i="1"/>
  <c r="J1837" i="1" a="1"/>
  <c r="J1837" i="1"/>
  <c r="I1833" i="1" a="1"/>
  <c r="I1833" i="1"/>
  <c r="H1833" i="1" a="1"/>
  <c r="H1833" i="1"/>
  <c r="F1831" i="1" a="1"/>
  <c r="F1831" i="1"/>
  <c r="I1841" i="1" a="1"/>
  <c r="I1841" i="1" s="1"/>
  <c r="H1840" i="1" a="1"/>
  <c r="H1840" i="1" s="1"/>
  <c r="G1837" i="1" a="1"/>
  <c r="G1837" i="1" s="1"/>
  <c r="I1831" i="1" a="1"/>
  <c r="I1831" i="1" s="1"/>
  <c r="F1837" i="1" a="1"/>
  <c r="F1837" i="1" s="1"/>
  <c r="I1837" i="1" a="1"/>
  <c r="I1837" i="1" s="1"/>
  <c r="G1831" i="1" a="1"/>
  <c r="G1831" i="1" s="1"/>
  <c r="F1833" i="1" a="1"/>
  <c r="F1833" i="1" s="1"/>
  <c r="J1835" i="1" a="1"/>
  <c r="J1835" i="1"/>
  <c r="K1831" i="1" a="1"/>
  <c r="K1831" i="1"/>
  <c r="H1835" i="1" a="1"/>
  <c r="H1835" i="1"/>
  <c r="G1841" i="1" a="1"/>
  <c r="G1841" i="1"/>
  <c r="K1841" i="1" a="1"/>
  <c r="K1841" i="1" s="1"/>
  <c r="J1841" i="1" a="1"/>
  <c r="J1841" i="1" s="1"/>
  <c r="F1840" i="1" a="1"/>
  <c r="F1840" i="1" s="1"/>
  <c r="H1841" i="1" a="1"/>
  <c r="H1841" i="1" s="1"/>
  <c r="F1841" i="1" a="1"/>
  <c r="F1841" i="1" s="1"/>
  <c r="H1837" i="1" a="1"/>
  <c r="H1837" i="1" s="1"/>
  <c r="K1840" i="1" a="1"/>
  <c r="K1840" i="1" s="1"/>
  <c r="J1840" i="1" a="1"/>
  <c r="J1840" i="1"/>
  <c r="I1840" i="1" a="1"/>
  <c r="I1840" i="1" s="1"/>
  <c r="K1837" i="1" a="1"/>
  <c r="K1837" i="1"/>
  <c r="J1833" i="1" a="1"/>
  <c r="J1833" i="1"/>
  <c r="K1835" i="1" a="1"/>
  <c r="K1835" i="1"/>
  <c r="F1835" i="1" a="1"/>
  <c r="F1835" i="1" s="1"/>
  <c r="K1833" i="1" a="1"/>
  <c r="K1833" i="1" s="1"/>
  <c r="G1833" i="1" a="1"/>
  <c r="G1833" i="1" s="1"/>
  <c r="G1840" i="1" a="1"/>
  <c r="G1840" i="1" s="1"/>
  <c r="K1824" i="1" a="1"/>
  <c r="K1824" i="1" s="1"/>
  <c r="H1827" i="1" a="1"/>
  <c r="H1827" i="1" s="1"/>
  <c r="G1827" i="1" a="1"/>
  <c r="G1827" i="1" s="1"/>
  <c r="K1826" i="1" a="1"/>
  <c r="K1826" i="1"/>
  <c r="J1826" i="1" a="1"/>
  <c r="J1826" i="1"/>
  <c r="H1826" i="1" a="1"/>
  <c r="H1826" i="1" s="1"/>
  <c r="F1822" i="1" a="1"/>
  <c r="F1822" i="1"/>
  <c r="I1821" i="1" a="1"/>
  <c r="I1821" i="1"/>
  <c r="I1822" i="1" a="1"/>
  <c r="I1822" i="1" s="1"/>
  <c r="J1829" i="1" a="1"/>
  <c r="J1829" i="1" s="1"/>
  <c r="F1827" i="1" a="1"/>
  <c r="F1827" i="1" s="1"/>
  <c r="F1824" i="1" a="1"/>
  <c r="F1824" i="1" s="1"/>
  <c r="G1826" i="1" a="1"/>
  <c r="G1826" i="1" s="1"/>
  <c r="K1822" i="1" a="1"/>
  <c r="K1822" i="1" s="1"/>
  <c r="H1822" i="1" a="1"/>
  <c r="H1822" i="1" s="1"/>
  <c r="H1821" i="1" a="1"/>
  <c r="H1821" i="1"/>
  <c r="G1821" i="1" a="1"/>
  <c r="G1821" i="1"/>
  <c r="F1821" i="1" a="1"/>
  <c r="F1821" i="1" s="1"/>
  <c r="K1829" i="1" a="1"/>
  <c r="K1829" i="1" s="1"/>
  <c r="H1829" i="1" a="1"/>
  <c r="H1829" i="1"/>
  <c r="I1827" i="1" a="1"/>
  <c r="I1827" i="1" s="1"/>
  <c r="I1824" i="1" a="1"/>
  <c r="I1824" i="1"/>
  <c r="K1827" i="1" a="1"/>
  <c r="K1827" i="1" s="1"/>
  <c r="J1824" i="1" a="1"/>
  <c r="J1824" i="1" s="1"/>
  <c r="J1822" i="1" a="1"/>
  <c r="J1822" i="1" s="1"/>
  <c r="G1822" i="1" a="1"/>
  <c r="G1822" i="1" s="1"/>
  <c r="I1829" i="1" a="1"/>
  <c r="I1829" i="1" s="1"/>
  <c r="G1829" i="1" a="1"/>
  <c r="G1829" i="1"/>
  <c r="H1824" i="1" a="1"/>
  <c r="H1824" i="1" s="1"/>
  <c r="K1821" i="1" a="1"/>
  <c r="K1821" i="1" s="1"/>
  <c r="F1829" i="1" a="1"/>
  <c r="F1829" i="1" s="1"/>
  <c r="F1826" i="1" a="1"/>
  <c r="F1826" i="1" s="1"/>
  <c r="J1821" i="1" a="1"/>
  <c r="J1821" i="1" s="1"/>
  <c r="J1827" i="1" a="1"/>
  <c r="J1827" i="1" s="1"/>
  <c r="I1826" i="1" a="1"/>
  <c r="I1826" i="1"/>
  <c r="G1824" i="1" a="1"/>
  <c r="G1824" i="1"/>
  <c r="K854" i="1"/>
  <c r="K853" i="1" s="1"/>
  <c r="J854" i="1"/>
  <c r="J853" i="1" s="1"/>
  <c r="I854" i="1"/>
  <c r="H854" i="1"/>
  <c r="H853" i="1" s="1"/>
  <c r="G854" i="1"/>
  <c r="F854" i="1"/>
  <c r="I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5" i="1"/>
  <c r="I785" i="1"/>
  <c r="J784" i="1"/>
  <c r="J785" i="1" s="1"/>
  <c r="G784" i="1"/>
  <c r="G785" i="1" s="1"/>
  <c r="F784" i="1"/>
  <c r="F785" i="1" s="1"/>
  <c r="J781" i="1"/>
  <c r="I781" i="1"/>
  <c r="H781" i="1"/>
  <c r="G781" i="1"/>
  <c r="K780" i="1"/>
  <c r="J780" i="1"/>
  <c r="I780" i="1"/>
  <c r="H780" i="1"/>
  <c r="G780" i="1"/>
  <c r="F780" i="1"/>
  <c r="K777" i="1"/>
  <c r="K784" i="1" s="1"/>
  <c r="J777" i="1"/>
  <c r="I777" i="1"/>
  <c r="I784" i="1" s="1"/>
  <c r="H777" i="1"/>
  <c r="H784" i="1" s="1"/>
  <c r="H785" i="1" s="1"/>
  <c r="G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G673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H673" i="1" s="1"/>
  <c r="G667" i="1"/>
  <c r="F667" i="1"/>
  <c r="F673" i="1" s="1"/>
  <c r="K666" i="1"/>
  <c r="K672" i="1" s="1"/>
  <c r="J666" i="1"/>
  <c r="J672" i="1" s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5" i="1"/>
  <c r="K503" i="1"/>
  <c r="J503" i="1"/>
  <c r="I503" i="1"/>
  <c r="H503" i="1"/>
  <c r="G503" i="1"/>
  <c r="F503" i="1"/>
  <c r="F478" i="1"/>
  <c r="J477" i="1"/>
  <c r="J475" i="1"/>
  <c r="H475" i="1"/>
  <c r="F474" i="1"/>
  <c r="J471" i="1"/>
  <c r="K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J437" i="1"/>
  <c r="J435" i="1"/>
  <c r="H418" i="1"/>
  <c r="F418" i="1"/>
  <c r="J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G398" i="1"/>
  <c r="G518" i="1" s="1"/>
  <c r="G397" i="1"/>
  <c r="G517" i="1" s="1"/>
  <c r="H396" i="1"/>
  <c r="H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H384" i="1"/>
  <c r="F384" i="1"/>
  <c r="F515" i="1" s="1"/>
  <c r="G383" i="1"/>
  <c r="G514" i="1" s="1"/>
  <c r="K382" i="1"/>
  <c r="K513" i="1" s="1"/>
  <c r="K379" i="1"/>
  <c r="J379" i="1"/>
  <c r="I379" i="1"/>
  <c r="H379" i="1"/>
  <c r="G379" i="1"/>
  <c r="F379" i="1"/>
  <c r="K378" i="1"/>
  <c r="K435" i="1" s="1"/>
  <c r="J378" i="1"/>
  <c r="I378" i="1"/>
  <c r="I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F323" i="1"/>
  <c r="K322" i="1"/>
  <c r="K477" i="1" s="1"/>
  <c r="J322" i="1"/>
  <c r="G322" i="1"/>
  <c r="G477" i="1" s="1"/>
  <c r="I321" i="1"/>
  <c r="I476" i="1" s="1"/>
  <c r="J320" i="1"/>
  <c r="H320" i="1"/>
  <c r="F320" i="1"/>
  <c r="F475" i="1" s="1"/>
  <c r="K318" i="1"/>
  <c r="K473" i="1" s="1"/>
  <c r="H318" i="1"/>
  <c r="H473" i="1" s="1"/>
  <c r="F317" i="1"/>
  <c r="F472" i="1" s="1"/>
  <c r="J316" i="1"/>
  <c r="G316" i="1"/>
  <c r="G471" i="1" s="1"/>
  <c r="I313" i="1"/>
  <c r="I418" i="1" s="1"/>
  <c r="J312" i="1"/>
  <c r="H312" i="1"/>
  <c r="H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J299" i="1"/>
  <c r="J463" i="1" s="1"/>
  <c r="G299" i="1"/>
  <c r="G463" i="1" s="1"/>
  <c r="G298" i="1"/>
  <c r="G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127" i="1"/>
  <c r="H127" i="1"/>
  <c r="F127" i="1"/>
  <c r="J126" i="1"/>
  <c r="I126" i="1"/>
  <c r="G126" i="1"/>
  <c r="K124" i="1"/>
  <c r="J124" i="1"/>
  <c r="I124" i="1"/>
  <c r="H124" i="1"/>
  <c r="I123" i="1"/>
  <c r="H123" i="1"/>
  <c r="G123" i="1"/>
  <c r="K122" i="1"/>
  <c r="J122" i="1"/>
  <c r="H122" i="1"/>
  <c r="H121" i="1"/>
  <c r="G121" i="1"/>
  <c r="K120" i="1"/>
  <c r="J120" i="1"/>
  <c r="I120" i="1"/>
  <c r="H120" i="1"/>
  <c r="F120" i="1"/>
  <c r="H119" i="1"/>
  <c r="G119" i="1"/>
  <c r="K118" i="1"/>
  <c r="J118" i="1"/>
  <c r="I118" i="1"/>
  <c r="H118" i="1"/>
  <c r="G118" i="1"/>
  <c r="F118" i="1"/>
  <c r="H117" i="1"/>
  <c r="K116" i="1"/>
  <c r="J116" i="1"/>
  <c r="I116" i="1"/>
  <c r="H116" i="1"/>
  <c r="H115" i="1"/>
  <c r="G115" i="1"/>
  <c r="J114" i="1"/>
  <c r="H114" i="1"/>
  <c r="F114" i="1"/>
  <c r="H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F397" i="1" s="1"/>
  <c r="F517" i="1" s="1"/>
  <c r="K285" i="1"/>
  <c r="J285" i="1"/>
  <c r="J384" i="1" s="1"/>
  <c r="J515" i="1" s="1"/>
  <c r="I285" i="1"/>
  <c r="H285" i="1"/>
  <c r="G285" i="1"/>
  <c r="F285" i="1"/>
  <c r="K284" i="1"/>
  <c r="J284" i="1"/>
  <c r="I284" i="1"/>
  <c r="H284" i="1"/>
  <c r="G284" i="1"/>
  <c r="F284" i="1"/>
  <c r="F383" i="1" s="1"/>
  <c r="F514" i="1" s="1"/>
  <c r="K283" i="1"/>
  <c r="J283" i="1"/>
  <c r="J382" i="1" s="1"/>
  <c r="J513" i="1" s="1"/>
  <c r="I283" i="1"/>
  <c r="H283" i="1"/>
  <c r="G283" i="1"/>
  <c r="F283" i="1"/>
  <c r="K248" i="1"/>
  <c r="J248" i="1"/>
  <c r="I248" i="1"/>
  <c r="H248" i="1"/>
  <c r="G248" i="1"/>
  <c r="G323" i="1" s="1"/>
  <c r="G478" i="1" s="1"/>
  <c r="F248" i="1"/>
  <c r="K247" i="1"/>
  <c r="J247" i="1"/>
  <c r="I247" i="1"/>
  <c r="I322" i="1" s="1"/>
  <c r="I477" i="1" s="1"/>
  <c r="H247" i="1"/>
  <c r="G247" i="1"/>
  <c r="F247" i="1"/>
  <c r="K246" i="1"/>
  <c r="J246" i="1"/>
  <c r="I246" i="1"/>
  <c r="H246" i="1"/>
  <c r="G246" i="1"/>
  <c r="F246" i="1"/>
  <c r="F321" i="1" s="1"/>
  <c r="F476" i="1" s="1"/>
  <c r="K245" i="1"/>
  <c r="K320" i="1" s="1"/>
  <c r="K475" i="1" s="1"/>
  <c r="J245" i="1"/>
  <c r="I245" i="1"/>
  <c r="I320" i="1" s="1"/>
  <c r="I475" i="1" s="1"/>
  <c r="H245" i="1"/>
  <c r="G245" i="1"/>
  <c r="G320" i="1" s="1"/>
  <c r="G475" i="1" s="1"/>
  <c r="F245" i="1"/>
  <c r="K244" i="1"/>
  <c r="J244" i="1"/>
  <c r="I244" i="1"/>
  <c r="H244" i="1"/>
  <c r="G244" i="1"/>
  <c r="G319" i="1" s="1"/>
  <c r="G474" i="1" s="1"/>
  <c r="F244" i="1"/>
  <c r="F319" i="1" s="1"/>
  <c r="K243" i="1"/>
  <c r="J243" i="1"/>
  <c r="J318" i="1" s="1"/>
  <c r="J473" i="1" s="1"/>
  <c r="I243" i="1"/>
  <c r="I318" i="1" s="1"/>
  <c r="I473" i="1" s="1"/>
  <c r="H243" i="1"/>
  <c r="G243" i="1"/>
  <c r="F243" i="1"/>
  <c r="K242" i="1"/>
  <c r="J242" i="1"/>
  <c r="I242" i="1"/>
  <c r="H242" i="1"/>
  <c r="G242" i="1"/>
  <c r="F242" i="1"/>
  <c r="K241" i="1"/>
  <c r="J241" i="1"/>
  <c r="I241" i="1"/>
  <c r="I316" i="1" s="1"/>
  <c r="I471" i="1" s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H214" i="1"/>
  <c r="G214" i="1"/>
  <c r="F214" i="1"/>
  <c r="I210" i="1"/>
  <c r="H210" i="1"/>
  <c r="G210" i="1"/>
  <c r="F210" i="1"/>
  <c r="K207" i="1"/>
  <c r="K396" i="1" s="1"/>
  <c r="K437" i="1" s="1"/>
  <c r="J207" i="1"/>
  <c r="J396" i="1" s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G313" i="1" s="1"/>
  <c r="G418" i="1" s="1"/>
  <c r="F188" i="1"/>
  <c r="F313" i="1" s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H398" i="1" s="1"/>
  <c r="H518" i="1" s="1"/>
  <c r="G170" i="1"/>
  <c r="F170" i="1"/>
  <c r="F398" i="1" s="1"/>
  <c r="F518" i="1" s="1"/>
  <c r="K169" i="1"/>
  <c r="K397" i="1" s="1"/>
  <c r="K517" i="1" s="1"/>
  <c r="J169" i="1"/>
  <c r="J397" i="1" s="1"/>
  <c r="J517" i="1" s="1"/>
  <c r="I169" i="1"/>
  <c r="I397" i="1" s="1"/>
  <c r="I517" i="1" s="1"/>
  <c r="H169" i="1"/>
  <c r="H397" i="1" s="1"/>
  <c r="H517" i="1" s="1"/>
  <c r="G169" i="1"/>
  <c r="F169" i="1"/>
  <c r="K168" i="1"/>
  <c r="J168" i="1"/>
  <c r="I168" i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I384" i="1" s="1"/>
  <c r="I515" i="1" s="1"/>
  <c r="H156" i="1"/>
  <c r="G156" i="1"/>
  <c r="G384" i="1" s="1"/>
  <c r="G515" i="1" s="1"/>
  <c r="F156" i="1"/>
  <c r="K155" i="1"/>
  <c r="K383" i="1" s="1"/>
  <c r="K514" i="1" s="1"/>
  <c r="J155" i="1"/>
  <c r="J383" i="1" s="1"/>
  <c r="J514" i="1" s="1"/>
  <c r="I155" i="1"/>
  <c r="I383" i="1" s="1"/>
  <c r="I514" i="1" s="1"/>
  <c r="H155" i="1"/>
  <c r="H383" i="1" s="1"/>
  <c r="H514" i="1" s="1"/>
  <c r="G155" i="1"/>
  <c r="F155" i="1"/>
  <c r="K154" i="1"/>
  <c r="J154" i="1"/>
  <c r="I154" i="1"/>
  <c r="I382" i="1" s="1"/>
  <c r="I513" i="1" s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323" i="1" s="1"/>
  <c r="K478" i="1" s="1"/>
  <c r="J95" i="1"/>
  <c r="J323" i="1" s="1"/>
  <c r="J478" i="1" s="1"/>
  <c r="I95" i="1"/>
  <c r="I323" i="1" s="1"/>
  <c r="I478" i="1" s="1"/>
  <c r="H95" i="1"/>
  <c r="G95" i="1"/>
  <c r="G127" i="1" s="1"/>
  <c r="F95" i="1"/>
  <c r="K94" i="1"/>
  <c r="K126" i="1" s="1"/>
  <c r="J94" i="1"/>
  <c r="I94" i="1"/>
  <c r="H94" i="1"/>
  <c r="H126" i="1" s="1"/>
  <c r="G94" i="1"/>
  <c r="F94" i="1"/>
  <c r="F126" i="1" s="1"/>
  <c r="K93" i="1"/>
  <c r="K321" i="1" s="1"/>
  <c r="K476" i="1" s="1"/>
  <c r="J93" i="1"/>
  <c r="J321" i="1" s="1"/>
  <c r="J476" i="1" s="1"/>
  <c r="I93" i="1"/>
  <c r="H93" i="1"/>
  <c r="G93" i="1"/>
  <c r="F93" i="1"/>
  <c r="K92" i="1"/>
  <c r="J92" i="1"/>
  <c r="I92" i="1"/>
  <c r="H92" i="1"/>
  <c r="G92" i="1"/>
  <c r="G124" i="1" s="1"/>
  <c r="F92" i="1"/>
  <c r="F124" i="1" s="1"/>
  <c r="K91" i="1"/>
  <c r="K123" i="1" s="1"/>
  <c r="J91" i="1"/>
  <c r="I91" i="1"/>
  <c r="I319" i="1" s="1"/>
  <c r="I474" i="1" s="1"/>
  <c r="H91" i="1"/>
  <c r="G91" i="1"/>
  <c r="F91" i="1"/>
  <c r="F123" i="1" s="1"/>
  <c r="K90" i="1"/>
  <c r="J90" i="1"/>
  <c r="I90" i="1"/>
  <c r="I122" i="1" s="1"/>
  <c r="H90" i="1"/>
  <c r="G90" i="1"/>
  <c r="G122" i="1" s="1"/>
  <c r="F90" i="1"/>
  <c r="F122" i="1" s="1"/>
  <c r="K89" i="1"/>
  <c r="K121" i="1" s="1"/>
  <c r="J89" i="1"/>
  <c r="J121" i="1" s="1"/>
  <c r="I89" i="1"/>
  <c r="H89" i="1"/>
  <c r="G89" i="1"/>
  <c r="F89" i="1"/>
  <c r="F121" i="1" s="1"/>
  <c r="K88" i="1"/>
  <c r="J88" i="1"/>
  <c r="I88" i="1"/>
  <c r="H88" i="1"/>
  <c r="H316" i="1" s="1"/>
  <c r="H471" i="1" s="1"/>
  <c r="G88" i="1"/>
  <c r="G120" i="1" s="1"/>
  <c r="F88" i="1"/>
  <c r="F316" i="1" s="1"/>
  <c r="F471" i="1" s="1"/>
  <c r="K87" i="1"/>
  <c r="K119" i="1" s="1"/>
  <c r="J87" i="1"/>
  <c r="J119" i="1" s="1"/>
  <c r="I87" i="1"/>
  <c r="I119" i="1" s="1"/>
  <c r="H87" i="1"/>
  <c r="G87" i="1"/>
  <c r="F87" i="1"/>
  <c r="F119" i="1" s="1"/>
  <c r="K86" i="1"/>
  <c r="J86" i="1"/>
  <c r="I86" i="1"/>
  <c r="H86" i="1"/>
  <c r="G86" i="1"/>
  <c r="F86" i="1"/>
  <c r="K85" i="1"/>
  <c r="K313" i="1" s="1"/>
  <c r="K418" i="1" s="1"/>
  <c r="J85" i="1"/>
  <c r="J117" i="1" s="1"/>
  <c r="I85" i="1"/>
  <c r="I117" i="1" s="1"/>
  <c r="H85" i="1"/>
  <c r="H313" i="1" s="1"/>
  <c r="G85" i="1"/>
  <c r="G117" i="1" s="1"/>
  <c r="F85" i="1"/>
  <c r="F117" i="1" s="1"/>
  <c r="K84" i="1"/>
  <c r="J84" i="1"/>
  <c r="I84" i="1"/>
  <c r="H84" i="1"/>
  <c r="G84" i="1"/>
  <c r="G312" i="1" s="1"/>
  <c r="G417" i="1" s="1"/>
  <c r="F84" i="1"/>
  <c r="F312" i="1" s="1"/>
  <c r="F417" i="1" s="1"/>
  <c r="K83" i="1"/>
  <c r="K115" i="1" s="1"/>
  <c r="J83" i="1"/>
  <c r="J115" i="1" s="1"/>
  <c r="I83" i="1"/>
  <c r="I115" i="1" s="1"/>
  <c r="H83" i="1"/>
  <c r="G83" i="1"/>
  <c r="F83" i="1"/>
  <c r="F115" i="1" s="1"/>
  <c r="K82" i="1"/>
  <c r="K114" i="1" s="1"/>
  <c r="J82" i="1"/>
  <c r="I82" i="1"/>
  <c r="I114" i="1" s="1"/>
  <c r="H82" i="1"/>
  <c r="G82" i="1"/>
  <c r="G114" i="1" s="1"/>
  <c r="F82" i="1"/>
  <c r="K81" i="1"/>
  <c r="K113" i="1" s="1"/>
  <c r="J81" i="1"/>
  <c r="J113" i="1" s="1"/>
  <c r="I81" i="1"/>
  <c r="I113" i="1" s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J71" i="1"/>
  <c r="I71" i="1"/>
  <c r="H71" i="1"/>
  <c r="H299" i="1" s="1"/>
  <c r="H463" i="1" s="1"/>
  <c r="G71" i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F583" i="1" a="1"/>
  <c r="F583" i="1"/>
  <c r="J741" i="1" a="1"/>
  <c r="J741" i="1"/>
  <c r="I741" i="1" a="1"/>
  <c r="I741" i="1" s="1"/>
  <c r="I738" i="1" a="1"/>
  <c r="I738" i="1" s="1"/>
  <c r="J738" i="1" a="1"/>
  <c r="J738" i="1" s="1"/>
  <c r="F741" i="1" a="1"/>
  <c r="F741" i="1" s="1"/>
  <c r="F738" i="1" a="1"/>
  <c r="F738" i="1" s="1"/>
  <c r="G738" i="1" a="1"/>
  <c r="G738" i="1" s="1"/>
  <c r="H738" i="1" a="1"/>
  <c r="H738" i="1" s="1"/>
  <c r="K738" i="1" a="1"/>
  <c r="K738" i="1"/>
  <c r="G741" i="1" a="1"/>
  <c r="G741" i="1"/>
  <c r="K741" i="1" a="1"/>
  <c r="K741" i="1" s="1"/>
  <c r="H741" i="1" a="1"/>
  <c r="H741" i="1" s="1"/>
  <c r="I716" i="1" a="1"/>
  <c r="I716" i="1" s="1"/>
  <c r="H722" i="1" a="1"/>
  <c r="H722" i="1"/>
  <c r="G722" i="1" a="1"/>
  <c r="G722" i="1" s="1"/>
  <c r="K724" i="1"/>
  <c r="K726" i="1" s="1" a="1"/>
  <c r="K726" i="1" s="1"/>
  <c r="I717" i="1" a="1"/>
  <c r="I717" i="1"/>
  <c r="K718" i="1" a="1"/>
  <c r="K718" i="1" s="1"/>
  <c r="F725" i="1" a="1"/>
  <c r="F725" i="1" s="1"/>
  <c r="H724" i="1" a="1"/>
  <c r="H724" i="1" s="1"/>
  <c r="H726" i="1" s="1" a="1"/>
  <c r="H726" i="1" s="1"/>
  <c r="J716" i="1" a="1"/>
  <c r="J716" i="1" s="1"/>
  <c r="J740" i="1" s="1" a="1"/>
  <c r="J740" i="1" s="1"/>
  <c r="J742" i="1" s="1" a="1"/>
  <c r="J742" i="1" s="1"/>
  <c r="H725" i="1" a="1"/>
  <c r="H725" i="1" s="1"/>
  <c r="J725" i="1" a="1"/>
  <c r="J725" i="1"/>
  <c r="F718" i="1" a="1"/>
  <c r="F718" i="1"/>
  <c r="J717" i="1" a="1"/>
  <c r="J717" i="1" s="1"/>
  <c r="I718" i="1" a="1"/>
  <c r="I718" i="1"/>
  <c r="H718" i="1" a="1"/>
  <c r="H718" i="1" s="1"/>
  <c r="G717" i="1" a="1"/>
  <c r="G717" i="1" s="1"/>
  <c r="F717" i="1" a="1"/>
  <c r="F717" i="1" s="1"/>
  <c r="K716" i="1" a="1"/>
  <c r="K716" i="1"/>
  <c r="K724" i="1" s="1" a="1"/>
  <c r="G725" i="1" a="1"/>
  <c r="G725" i="1" s="1"/>
  <c r="J722" i="1" a="1"/>
  <c r="J722" i="1" s="1"/>
  <c r="H716" i="1" a="1"/>
  <c r="H716" i="1"/>
  <c r="J718" i="1" a="1"/>
  <c r="J718" i="1" s="1"/>
  <c r="H717" i="1" a="1"/>
  <c r="H717" i="1" s="1"/>
  <c r="F722" i="1" a="1"/>
  <c r="F722" i="1"/>
  <c r="G718" i="1" a="1"/>
  <c r="G718" i="1" s="1"/>
  <c r="G740" i="1" s="1" a="1"/>
  <c r="G740" i="1" s="1"/>
  <c r="G742" i="1" s="1" a="1"/>
  <c r="G742" i="1" s="1"/>
  <c r="I724" i="1" a="1"/>
  <c r="I724" i="1" s="1"/>
  <c r="I726" i="1" s="1" a="1"/>
  <c r="I726" i="1" s="1"/>
  <c r="J724" i="1" a="1"/>
  <c r="J724" i="1" s="1"/>
  <c r="J726" i="1" s="1" a="1"/>
  <c r="J726" i="1" s="1"/>
  <c r="I725" i="1" a="1"/>
  <c r="I725" i="1" s="1"/>
  <c r="K722" i="1" a="1"/>
  <c r="K722" i="1" s="1"/>
  <c r="I722" i="1" a="1"/>
  <c r="I722" i="1"/>
  <c r="K717" i="1" a="1"/>
  <c r="K717" i="1"/>
  <c r="K725" i="1" a="1"/>
  <c r="K725" i="1"/>
  <c r="K707" i="1" a="1"/>
  <c r="K707" i="1"/>
  <c r="H707" i="1" a="1"/>
  <c r="H707" i="1"/>
  <c r="F686" i="1" a="1"/>
  <c r="F686" i="1" s="1"/>
  <c r="F695" i="1" a="1"/>
  <c r="F695" i="1" s="1"/>
  <c r="I695" i="1" a="1"/>
  <c r="I695" i="1" s="1"/>
  <c r="H709" i="1" a="1"/>
  <c r="H709" i="1"/>
  <c r="J707" i="1" a="1"/>
  <c r="J707" i="1" s="1"/>
  <c r="J695" i="1" a="1"/>
  <c r="J695" i="1" s="1"/>
  <c r="H694" i="1" a="1"/>
  <c r="H694" i="1" s="1"/>
  <c r="G709" i="1" a="1"/>
  <c r="G709" i="1" s="1"/>
  <c r="K694" i="1" a="1"/>
  <c r="K694" i="1"/>
  <c r="H686" i="1" a="1"/>
  <c r="H686" i="1"/>
  <c r="J685" i="1" a="1"/>
  <c r="J685" i="1"/>
  <c r="I685" i="1" a="1"/>
  <c r="I685" i="1" s="1"/>
  <c r="H695" i="1" a="1"/>
  <c r="H695" i="1" s="1"/>
  <c r="I707" i="1" a="1"/>
  <c r="I707" i="1"/>
  <c r="G716" i="1" a="1"/>
  <c r="G716" i="1" s="1"/>
  <c r="F716" i="1" a="1"/>
  <c r="F716" i="1" s="1"/>
  <c r="K686" i="1" a="1"/>
  <c r="K686" i="1" s="1"/>
  <c r="K714" i="1" a="1"/>
  <c r="K714" i="1"/>
  <c r="H714" i="1" a="1"/>
  <c r="H714" i="1" s="1"/>
  <c r="J694" i="1" a="1"/>
  <c r="J694" i="1" s="1"/>
  <c r="F694" i="1" a="1"/>
  <c r="F694" i="1" s="1"/>
  <c r="J686" i="1" a="1"/>
  <c r="J686" i="1"/>
  <c r="K685" i="1" a="1"/>
  <c r="K685" i="1"/>
  <c r="G695" i="1" a="1"/>
  <c r="G695" i="1" s="1"/>
  <c r="J709" i="1" a="1"/>
  <c r="J709" i="1" s="1"/>
  <c r="G694" i="1" a="1"/>
  <c r="G694" i="1"/>
  <c r="J714" i="1" a="1"/>
  <c r="J714" i="1" s="1"/>
  <c r="I714" i="1" a="1"/>
  <c r="I714" i="1" s="1"/>
  <c r="G686" i="1" a="1"/>
  <c r="G686" i="1" s="1"/>
  <c r="G714" i="1" a="1"/>
  <c r="G714" i="1" s="1"/>
  <c r="K695" i="1" a="1"/>
  <c r="K695" i="1" s="1"/>
  <c r="G707" i="1" a="1"/>
  <c r="G707" i="1" s="1"/>
  <c r="F714" i="1" a="1"/>
  <c r="F714" i="1"/>
  <c r="I686" i="1" a="1"/>
  <c r="I686" i="1" s="1"/>
  <c r="K709" i="1" a="1"/>
  <c r="K709" i="1"/>
  <c r="I709" i="1" a="1"/>
  <c r="I709" i="1"/>
  <c r="F709" i="1" a="1"/>
  <c r="F709" i="1" s="1"/>
  <c r="I694" i="1" a="1"/>
  <c r="I694" i="1"/>
  <c r="F707" i="1" a="1"/>
  <c r="F707" i="1" s="1"/>
  <c r="H685" i="1" a="1"/>
  <c r="H685" i="1" s="1"/>
  <c r="G685" i="1" a="1"/>
  <c r="G685" i="1" s="1"/>
  <c r="F685" i="1" a="1"/>
  <c r="F685" i="1" s="1"/>
  <c r="H681" i="1" a="1"/>
  <c r="H681" i="1" s="1"/>
  <c r="H679" i="1" a="1"/>
  <c r="H679" i="1" s="1"/>
  <c r="K683" i="1" a="1"/>
  <c r="K683" i="1" s="1"/>
  <c r="H683" i="1" a="1"/>
  <c r="H683" i="1" s="1"/>
  <c r="H680" i="1" a="1"/>
  <c r="H680" i="1" s="1"/>
  <c r="F664" i="1" a="1"/>
  <c r="F664" i="1"/>
  <c r="G683" i="1" a="1"/>
  <c r="G683" i="1" s="1"/>
  <c r="J663" i="1" a="1"/>
  <c r="J663" i="1" s="1"/>
  <c r="I680" i="1" a="1"/>
  <c r="I680" i="1" s="1"/>
  <c r="K681" i="1" a="1"/>
  <c r="K681" i="1" s="1"/>
  <c r="J680" i="1" a="1"/>
  <c r="J680" i="1" s="1"/>
  <c r="K664" i="1" a="1"/>
  <c r="K664" i="1" s="1"/>
  <c r="J679" i="1" a="1"/>
  <c r="J679" i="1" s="1"/>
  <c r="F680" i="1" a="1"/>
  <c r="F680" i="1"/>
  <c r="G679" i="1" a="1"/>
  <c r="G679" i="1" s="1"/>
  <c r="J683" i="1" a="1"/>
  <c r="J683" i="1" s="1"/>
  <c r="K680" i="1" a="1"/>
  <c r="K680" i="1" s="1"/>
  <c r="I683" i="1" a="1"/>
  <c r="I683" i="1" s="1"/>
  <c r="F683" i="1" a="1"/>
  <c r="F683" i="1" s="1"/>
  <c r="I681" i="1" a="1"/>
  <c r="I681" i="1" s="1"/>
  <c r="G680" i="1" a="1"/>
  <c r="G680" i="1" s="1"/>
  <c r="J664" i="1" a="1"/>
  <c r="J664" i="1"/>
  <c r="G681" i="1" a="1"/>
  <c r="G681" i="1"/>
  <c r="I664" i="1" a="1"/>
  <c r="I664" i="1"/>
  <c r="H664" i="1" a="1"/>
  <c r="H664" i="1" s="1"/>
  <c r="K663" i="1" a="1"/>
  <c r="K663" i="1"/>
  <c r="I679" i="1" a="1"/>
  <c r="I679" i="1"/>
  <c r="J681" i="1" a="1"/>
  <c r="J681" i="1"/>
  <c r="G664" i="1" a="1"/>
  <c r="G664" i="1" s="1"/>
  <c r="F681" i="1" a="1"/>
  <c r="F681" i="1" s="1"/>
  <c r="K679" i="1" a="1"/>
  <c r="K679" i="1" s="1"/>
  <c r="F679" i="1" a="1"/>
  <c r="F679" i="1" s="1"/>
  <c r="J645" i="1" a="1"/>
  <c r="J645" i="1" s="1"/>
  <c r="G648" i="1" a="1"/>
  <c r="G648" i="1" s="1"/>
  <c r="J650" i="1" a="1"/>
  <c r="J650" i="1" s="1"/>
  <c r="J651" i="1" a="1"/>
  <c r="J651" i="1"/>
  <c r="G650" i="1" a="1"/>
  <c r="G650" i="1" s="1"/>
  <c r="J647" i="1" a="1"/>
  <c r="J647" i="1" s="1"/>
  <c r="F650" i="1" a="1"/>
  <c r="F650" i="1"/>
  <c r="K647" i="1" a="1"/>
  <c r="K647" i="1"/>
  <c r="H647" i="1" a="1"/>
  <c r="H647" i="1" s="1"/>
  <c r="J648" i="1" a="1"/>
  <c r="J648" i="1" s="1"/>
  <c r="K648" i="1" a="1"/>
  <c r="K648" i="1"/>
  <c r="F647" i="1" a="1"/>
  <c r="F647" i="1" s="1"/>
  <c r="I663" i="1" a="1"/>
  <c r="I663" i="1"/>
  <c r="H663" i="1" a="1"/>
  <c r="H663" i="1"/>
  <c r="I662" i="1" a="1"/>
  <c r="I662" i="1" s="1"/>
  <c r="G663" i="1" a="1"/>
  <c r="G663" i="1"/>
  <c r="F663" i="1" a="1"/>
  <c r="F663" i="1"/>
  <c r="G646" i="1" a="1"/>
  <c r="G646" i="1" s="1"/>
  <c r="I648" i="1" a="1"/>
  <c r="I648" i="1"/>
  <c r="G645" i="1" a="1"/>
  <c r="G645" i="1"/>
  <c r="K645" i="1" a="1"/>
  <c r="K645" i="1"/>
  <c r="G662" i="1" a="1"/>
  <c r="G662" i="1" s="1"/>
  <c r="K650" i="1" a="1"/>
  <c r="K650" i="1" s="1"/>
  <c r="J646" i="1" a="1"/>
  <c r="J646" i="1" s="1"/>
  <c r="H646" i="1" a="1"/>
  <c r="H646" i="1"/>
  <c r="H648" i="1" a="1"/>
  <c r="H648" i="1"/>
  <c r="F651" i="1" a="1"/>
  <c r="F651" i="1" s="1"/>
  <c r="I646" i="1" a="1"/>
  <c r="I646" i="1" s="1"/>
  <c r="H650" i="1" a="1"/>
  <c r="H650" i="1"/>
  <c r="F662" i="1" a="1"/>
  <c r="F662" i="1" s="1"/>
  <c r="F646" i="1" a="1"/>
  <c r="F646" i="1"/>
  <c r="I645" i="1" a="1"/>
  <c r="I645" i="1"/>
  <c r="H645" i="1" a="1"/>
  <c r="H645" i="1"/>
  <c r="K662" i="1" a="1"/>
  <c r="K662" i="1"/>
  <c r="J662" i="1" a="1"/>
  <c r="J662" i="1" s="1"/>
  <c r="K651" i="1" a="1"/>
  <c r="K651" i="1" s="1"/>
  <c r="H662" i="1" a="1"/>
  <c r="H662" i="1"/>
  <c r="I651" i="1" a="1"/>
  <c r="I651" i="1"/>
  <c r="I647" i="1" a="1"/>
  <c r="I647" i="1" s="1"/>
  <c r="H651" i="1" a="1"/>
  <c r="H651" i="1" s="1"/>
  <c r="G651" i="1" a="1"/>
  <c r="G651" i="1" s="1"/>
  <c r="I650" i="1" a="1"/>
  <c r="I650" i="1" s="1"/>
  <c r="G647" i="1" a="1"/>
  <c r="G647" i="1"/>
  <c r="K646" i="1" a="1"/>
  <c r="K646" i="1"/>
  <c r="F645" i="1" a="1"/>
  <c r="F645" i="1"/>
  <c r="F648" i="1" a="1"/>
  <c r="F648" i="1"/>
  <c r="K641" i="1" a="1"/>
  <c r="K641" i="1"/>
  <c r="G641" i="1" a="1"/>
  <c r="G641" i="1" s="1"/>
  <c r="G638" i="1" a="1"/>
  <c r="G638" i="1"/>
  <c r="J637" i="1" a="1"/>
  <c r="J637" i="1"/>
  <c r="F637" i="1" a="1"/>
  <c r="F637" i="1" s="1"/>
  <c r="F636" i="1" a="1"/>
  <c r="F636" i="1" s="1"/>
  <c r="K633" i="1" a="1"/>
  <c r="K633" i="1" s="1"/>
  <c r="K637" i="1" a="1"/>
  <c r="K637" i="1" s="1"/>
  <c r="G643" i="1" a="1"/>
  <c r="G643" i="1"/>
  <c r="F638" i="1" a="1"/>
  <c r="F638" i="1" s="1"/>
  <c r="G640" i="1" a="1"/>
  <c r="G640" i="1"/>
  <c r="F635" i="1" a="1"/>
  <c r="F635" i="1"/>
  <c r="F643" i="1" a="1"/>
  <c r="F643" i="1"/>
  <c r="H640" i="1" a="1"/>
  <c r="H640" i="1" s="1"/>
  <c r="G635" i="1" a="1"/>
  <c r="G635" i="1"/>
  <c r="J641" i="1" a="1"/>
  <c r="J641" i="1"/>
  <c r="I641" i="1" a="1"/>
  <c r="I641" i="1"/>
  <c r="I636" i="1" a="1"/>
  <c r="I636" i="1" s="1"/>
  <c r="I633" i="1" a="1"/>
  <c r="I633" i="1" s="1"/>
  <c r="J635" i="1" a="1"/>
  <c r="J635" i="1" s="1"/>
  <c r="I640" i="1" a="1"/>
  <c r="I640" i="1"/>
  <c r="H641" i="1" a="1"/>
  <c r="H641" i="1" s="1"/>
  <c r="I638" i="1" a="1"/>
  <c r="I638" i="1"/>
  <c r="F641" i="1" a="1"/>
  <c r="F641" i="1"/>
  <c r="J640" i="1" a="1"/>
  <c r="J640" i="1"/>
  <c r="F640" i="1" a="1"/>
  <c r="F640" i="1" s="1"/>
  <c r="J638" i="1" a="1"/>
  <c r="J638" i="1"/>
  <c r="J636" i="1" a="1"/>
  <c r="J636" i="1" s="1"/>
  <c r="K638" i="1" a="1"/>
  <c r="K638" i="1"/>
  <c r="I635" i="1" a="1"/>
  <c r="I635" i="1"/>
  <c r="H636" i="1" a="1"/>
  <c r="H636" i="1" s="1"/>
  <c r="G636" i="1" a="1"/>
  <c r="G636" i="1" s="1"/>
  <c r="H633" i="1" a="1"/>
  <c r="H633" i="1"/>
  <c r="J633" i="1" a="1"/>
  <c r="J633" i="1"/>
  <c r="H635" i="1" a="1"/>
  <c r="H635" i="1" s="1"/>
  <c r="K643" i="1" a="1"/>
  <c r="K643" i="1"/>
  <c r="K635" i="1" a="1"/>
  <c r="K635" i="1"/>
  <c r="H638" i="1" a="1"/>
  <c r="H638" i="1" s="1"/>
  <c r="H637" i="1" a="1"/>
  <c r="H637" i="1"/>
  <c r="J643" i="1" a="1"/>
  <c r="J643" i="1" s="1"/>
  <c r="K636" i="1" a="1"/>
  <c r="K636" i="1" s="1"/>
  <c r="G637" i="1" a="1"/>
  <c r="G637" i="1"/>
  <c r="I643" i="1" a="1"/>
  <c r="I643" i="1"/>
  <c r="H643" i="1" a="1"/>
  <c r="H643" i="1" s="1"/>
  <c r="I637" i="1" a="1"/>
  <c r="I637" i="1"/>
  <c r="K640" i="1" a="1"/>
  <c r="K640" i="1"/>
  <c r="G625" i="1" a="1"/>
  <c r="G625" i="1"/>
  <c r="K625" i="1" a="1"/>
  <c r="K625" i="1" s="1"/>
  <c r="G623" i="1" a="1"/>
  <c r="G623" i="1"/>
  <c r="G621" i="1" a="1"/>
  <c r="G621" i="1" s="1"/>
  <c r="I623" i="1" a="1"/>
  <c r="I623" i="1"/>
  <c r="F623" i="1" a="1"/>
  <c r="F623" i="1" s="1"/>
  <c r="H625" i="1" a="1"/>
  <c r="H625" i="1" s="1"/>
  <c r="H627" i="1" a="1"/>
  <c r="H627" i="1" s="1"/>
  <c r="F627" i="1" a="1"/>
  <c r="F627" i="1"/>
  <c r="I621" i="1" a="1"/>
  <c r="I621" i="1" s="1"/>
  <c r="J623" i="1" a="1"/>
  <c r="J623" i="1"/>
  <c r="G626" i="1" a="1"/>
  <c r="G626" i="1"/>
  <c r="F625" i="1" a="1"/>
  <c r="F625" i="1"/>
  <c r="G633" i="1" a="1"/>
  <c r="G633" i="1"/>
  <c r="G627" i="1" a="1"/>
  <c r="G627" i="1" s="1"/>
  <c r="F633" i="1" a="1"/>
  <c r="F633" i="1"/>
  <c r="H621" i="1" a="1"/>
  <c r="H621" i="1"/>
  <c r="K630" i="1" a="1"/>
  <c r="K630" i="1"/>
  <c r="G630" i="1" a="1"/>
  <c r="G630" i="1"/>
  <c r="H628" i="1" a="1"/>
  <c r="H628" i="1"/>
  <c r="F621" i="1" a="1"/>
  <c r="F621" i="1" s="1"/>
  <c r="K623" i="1" a="1"/>
  <c r="K623" i="1"/>
  <c r="J626" i="1" a="1"/>
  <c r="J626" i="1"/>
  <c r="J630" i="1" a="1"/>
  <c r="J630" i="1"/>
  <c r="J621" i="1" a="1"/>
  <c r="J621" i="1"/>
  <c r="H631" i="1" a="1"/>
  <c r="H631" i="1"/>
  <c r="F631" i="1" a="1"/>
  <c r="F631" i="1" s="1"/>
  <c r="K631" i="1" a="1"/>
  <c r="K631" i="1"/>
  <c r="J631" i="1" a="1"/>
  <c r="J631" i="1"/>
  <c r="I631" i="1" a="1"/>
  <c r="I631" i="1"/>
  <c r="I630" i="1" a="1"/>
  <c r="I630" i="1"/>
  <c r="K628" i="1" a="1"/>
  <c r="K628" i="1"/>
  <c r="F626" i="1" a="1"/>
  <c r="F626" i="1" s="1"/>
  <c r="J620" i="1" a="1"/>
  <c r="J620" i="1"/>
  <c r="H623" i="1" a="1"/>
  <c r="H623" i="1"/>
  <c r="I628" i="1" a="1"/>
  <c r="I628" i="1"/>
  <c r="G631" i="1" a="1"/>
  <c r="G631" i="1"/>
  <c r="H630" i="1" a="1"/>
  <c r="H630" i="1"/>
  <c r="F630" i="1" a="1"/>
  <c r="F630" i="1" s="1"/>
  <c r="J628" i="1" a="1"/>
  <c r="J628" i="1" s="1"/>
  <c r="G628" i="1" a="1"/>
  <c r="G628" i="1"/>
  <c r="F628" i="1" a="1"/>
  <c r="F628" i="1"/>
  <c r="J627" i="1" a="1"/>
  <c r="J627" i="1"/>
  <c r="I627" i="1" a="1"/>
  <c r="I627" i="1"/>
  <c r="I626" i="1" a="1"/>
  <c r="I626" i="1" s="1"/>
  <c r="J625" i="1" a="1"/>
  <c r="J625" i="1" s="1"/>
  <c r="K620" i="1" a="1"/>
  <c r="K620" i="1"/>
  <c r="K621" i="1" a="1"/>
  <c r="K621" i="1"/>
  <c r="H626" i="1" a="1"/>
  <c r="H626" i="1"/>
  <c r="K627" i="1" a="1"/>
  <c r="K627" i="1"/>
  <c r="K626" i="1" a="1"/>
  <c r="K626" i="1" s="1"/>
  <c r="I625" i="1" a="1"/>
  <c r="I625" i="1" s="1"/>
  <c r="F618" i="1" a="1"/>
  <c r="F618" i="1"/>
  <c r="K617" i="1" a="1"/>
  <c r="K617" i="1"/>
  <c r="J616" i="1" a="1"/>
  <c r="J616" i="1"/>
  <c r="H616" i="1" a="1"/>
  <c r="H616" i="1"/>
  <c r="G607" i="1" a="1"/>
  <c r="G607" i="1" s="1"/>
  <c r="K615" i="1" a="1"/>
  <c r="K615" i="1" s="1"/>
  <c r="G608" i="1" a="1"/>
  <c r="G608" i="1"/>
  <c r="K607" i="1" a="1"/>
  <c r="K607" i="1"/>
  <c r="G605" i="1" a="1"/>
  <c r="G605" i="1"/>
  <c r="K604" i="1" a="1"/>
  <c r="K604" i="1"/>
  <c r="I604" i="1" a="1"/>
  <c r="I604" i="1" s="1"/>
  <c r="F617" i="1" a="1"/>
  <c r="F617" i="1" s="1"/>
  <c r="I617" i="1" a="1"/>
  <c r="I617" i="1"/>
  <c r="H615" i="1" a="1"/>
  <c r="H615" i="1" s="1"/>
  <c r="J604" i="1" a="1"/>
  <c r="J604" i="1"/>
  <c r="J605" i="1" a="1"/>
  <c r="J605" i="1"/>
  <c r="H617" i="1" a="1"/>
  <c r="H617" i="1" s="1"/>
  <c r="I608" i="1" a="1"/>
  <c r="I608" i="1" s="1"/>
  <c r="I615" i="1" a="1"/>
  <c r="I615" i="1"/>
  <c r="I616" i="1" a="1"/>
  <c r="I616" i="1" s="1"/>
  <c r="K616" i="1" a="1"/>
  <c r="K616" i="1"/>
  <c r="F615" i="1" a="1"/>
  <c r="F615" i="1"/>
  <c r="F608" i="1" a="1"/>
  <c r="F608" i="1" s="1"/>
  <c r="K605" i="1" a="1"/>
  <c r="K605" i="1" s="1"/>
  <c r="G620" i="1" a="1"/>
  <c r="G620" i="1"/>
  <c r="H618" i="1" a="1"/>
  <c r="H618" i="1" s="1"/>
  <c r="G617" i="1" a="1"/>
  <c r="G617" i="1"/>
  <c r="H607" i="1" a="1"/>
  <c r="H607" i="1"/>
  <c r="G618" i="1" a="1"/>
  <c r="G618" i="1" s="1"/>
  <c r="I607" i="1" a="1"/>
  <c r="I607" i="1" s="1"/>
  <c r="J607" i="1" a="1"/>
  <c r="J607" i="1"/>
  <c r="G616" i="1" a="1"/>
  <c r="G616" i="1" s="1"/>
  <c r="J608" i="1" a="1"/>
  <c r="J608" i="1"/>
  <c r="K608" i="1" a="1"/>
  <c r="K608" i="1"/>
  <c r="G604" i="1" a="1"/>
  <c r="G604" i="1" s="1"/>
  <c r="K618" i="1" a="1"/>
  <c r="K618" i="1" s="1"/>
  <c r="F604" i="1" a="1"/>
  <c r="F604" i="1"/>
  <c r="J615" i="1" a="1"/>
  <c r="J615" i="1" s="1"/>
  <c r="I620" i="1" a="1"/>
  <c r="I620" i="1"/>
  <c r="G615" i="1" a="1"/>
  <c r="G615" i="1"/>
  <c r="H620" i="1" a="1"/>
  <c r="H620" i="1" s="1"/>
  <c r="H608" i="1" a="1"/>
  <c r="H608" i="1" s="1"/>
  <c r="F620" i="1" a="1"/>
  <c r="F620" i="1"/>
  <c r="J617" i="1" a="1"/>
  <c r="J617" i="1" s="1"/>
  <c r="F616" i="1" a="1"/>
  <c r="F616" i="1"/>
  <c r="I605" i="1" a="1"/>
  <c r="I605" i="1"/>
  <c r="H605" i="1" a="1"/>
  <c r="H605" i="1" s="1"/>
  <c r="F605" i="1" a="1"/>
  <c r="F605" i="1" s="1"/>
  <c r="H604" i="1" a="1"/>
  <c r="H604" i="1"/>
  <c r="J618" i="1" a="1"/>
  <c r="J618" i="1" s="1"/>
  <c r="I618" i="1" a="1"/>
  <c r="I618" i="1"/>
  <c r="F607" i="1" a="1"/>
  <c r="F607" i="1"/>
  <c r="G594" i="1" a="1"/>
  <c r="G594" i="1" s="1"/>
  <c r="F593" i="1" a="1"/>
  <c r="F593" i="1" s="1"/>
  <c r="I587" i="1" a="1"/>
  <c r="I587" i="1"/>
  <c r="H587" i="1" a="1"/>
  <c r="H587" i="1" s="1"/>
  <c r="F586" i="1" a="1"/>
  <c r="F586" i="1"/>
  <c r="K591" i="1" a="1"/>
  <c r="K591" i="1"/>
  <c r="J587" i="1" a="1"/>
  <c r="J587" i="1" s="1"/>
  <c r="H590" i="1" a="1"/>
  <c r="H590" i="1" s="1"/>
  <c r="F591" i="1" a="1"/>
  <c r="F591" i="1"/>
  <c r="J590" i="1" a="1"/>
  <c r="J590" i="1" s="1"/>
  <c r="J586" i="1" a="1"/>
  <c r="J586" i="1"/>
  <c r="J583" i="1" a="1"/>
  <c r="J583" i="1"/>
  <c r="I586" i="1" a="1"/>
  <c r="I586" i="1" s="1"/>
  <c r="I601" i="1" a="1"/>
  <c r="I601" i="1" s="1"/>
  <c r="K600" i="1" a="1"/>
  <c r="K600" i="1"/>
  <c r="G600" i="1" a="1"/>
  <c r="G600" i="1" s="1"/>
  <c r="H601" i="1" a="1"/>
  <c r="H601" i="1"/>
  <c r="K594" i="1" a="1"/>
  <c r="K594" i="1"/>
  <c r="J593" i="1" a="1"/>
  <c r="J593" i="1" s="1"/>
  <c r="F590" i="1" a="1"/>
  <c r="F590" i="1" s="1"/>
  <c r="I594" i="1" a="1"/>
  <c r="I594" i="1"/>
  <c r="G593" i="1" a="1"/>
  <c r="G593" i="1" s="1"/>
  <c r="G583" i="1" a="1"/>
  <c r="G583" i="1"/>
  <c r="G587" i="1" a="1"/>
  <c r="G587" i="1"/>
  <c r="H583" i="1" a="1"/>
  <c r="H583" i="1" s="1"/>
  <c r="K601" i="1" a="1"/>
  <c r="K601" i="1" s="1"/>
  <c r="I600" i="1" a="1"/>
  <c r="I600" i="1"/>
  <c r="J591" i="1" a="1"/>
  <c r="J591" i="1" s="1"/>
  <c r="J601" i="1" a="1"/>
  <c r="J601" i="1"/>
  <c r="H600" i="1" a="1"/>
  <c r="H600" i="1"/>
  <c r="F600" i="1" a="1"/>
  <c r="F600" i="1" s="1"/>
  <c r="K593" i="1" a="1"/>
  <c r="K593" i="1" s="1"/>
  <c r="H593" i="1" a="1"/>
  <c r="H593" i="1"/>
  <c r="I590" i="1" a="1"/>
  <c r="I590" i="1" s="1"/>
  <c r="F594" i="1" a="1"/>
  <c r="F594" i="1"/>
  <c r="I593" i="1" a="1"/>
  <c r="I593" i="1"/>
  <c r="G590" i="1" a="1"/>
  <c r="G590" i="1" s="1"/>
  <c r="G586" i="1" a="1"/>
  <c r="G586" i="1" s="1"/>
  <c r="I583" i="1" a="1"/>
  <c r="I583" i="1"/>
  <c r="G601" i="1" a="1"/>
  <c r="G601" i="1" s="1"/>
  <c r="F601" i="1" a="1"/>
  <c r="F601" i="1"/>
  <c r="H594" i="1" a="1"/>
  <c r="H594" i="1"/>
  <c r="H591" i="1" a="1"/>
  <c r="H591" i="1" s="1"/>
  <c r="K583" i="1" a="1"/>
  <c r="K583" i="1" s="1"/>
  <c r="J600" i="1" a="1"/>
  <c r="J600" i="1"/>
  <c r="G591" i="1" a="1"/>
  <c r="G591" i="1" s="1"/>
  <c r="K587" i="1" a="1"/>
  <c r="K587" i="1"/>
  <c r="K590" i="1" a="1"/>
  <c r="K590" i="1"/>
  <c r="F587" i="1" a="1"/>
  <c r="F587" i="1" s="1"/>
  <c r="K586" i="1" a="1"/>
  <c r="K586" i="1" s="1"/>
  <c r="J594" i="1" a="1"/>
  <c r="J594" i="1"/>
  <c r="I591" i="1" a="1"/>
  <c r="I591" i="1" s="1"/>
  <c r="H586" i="1" a="1"/>
  <c r="H586" i="1"/>
  <c r="G1704" i="1" a="1"/>
  <c r="G1704" i="1"/>
  <c r="J1703" i="1" a="1"/>
  <c r="J1703" i="1" s="1"/>
  <c r="F1704" i="1" a="1"/>
  <c r="F1704" i="1" s="1"/>
  <c r="K1703" i="1" a="1"/>
  <c r="K1703" i="1"/>
  <c r="K1704" i="1" a="1"/>
  <c r="K1704" i="1" s="1"/>
  <c r="I1703" i="1" a="1"/>
  <c r="I1703" i="1"/>
  <c r="J1704" i="1" a="1"/>
  <c r="J1704" i="1"/>
  <c r="H1704" i="1" a="1"/>
  <c r="H1704" i="1" s="1"/>
  <c r="I1704" i="1" a="1"/>
  <c r="I1704" i="1" s="1"/>
  <c r="G1703" i="1" a="1"/>
  <c r="G1703" i="1"/>
  <c r="H1703" i="1" a="1"/>
  <c r="H1703" i="1" s="1"/>
  <c r="F1703" i="1" a="1"/>
  <c r="F1703" i="1"/>
  <c r="K2038" i="1" a="1"/>
  <c r="K2038" i="1"/>
  <c r="F2035" i="1" a="1"/>
  <c r="F2035" i="1" s="1"/>
  <c r="J2036" i="1" a="1"/>
  <c r="J2036" i="1" s="1"/>
  <c r="F2036" i="1" a="1"/>
  <c r="F2036" i="1"/>
  <c r="F2037" i="1" a="1"/>
  <c r="F2037" i="1" s="1"/>
  <c r="H2039" i="1" a="1"/>
  <c r="H2039" i="1"/>
  <c r="H2040" i="1" a="1"/>
  <c r="H2040" i="1"/>
  <c r="G2040" i="1" a="1"/>
  <c r="G2040" i="1" s="1"/>
  <c r="F2039" i="1" a="1"/>
  <c r="F2039" i="1" s="1"/>
  <c r="J2039" i="1" a="1"/>
  <c r="J2039" i="1"/>
  <c r="K2037" i="1" a="1"/>
  <c r="K2037" i="1" s="1"/>
  <c r="H2038" i="1" a="1"/>
  <c r="H2038" i="1"/>
  <c r="K2039" i="1" a="1"/>
  <c r="K2039" i="1"/>
  <c r="J2037" i="1" a="1"/>
  <c r="J2037" i="1" s="1"/>
  <c r="K2036" i="1" a="1"/>
  <c r="K2036" i="1" s="1"/>
  <c r="G2035" i="1" a="1"/>
  <c r="G2035" i="1"/>
  <c r="I2035" i="1" a="1"/>
  <c r="I2035" i="1" s="1"/>
  <c r="G2036" i="1" a="1"/>
  <c r="G2036" i="1"/>
  <c r="K2044" i="1" a="1"/>
  <c r="K2044" i="1"/>
  <c r="H2044" i="1" a="1"/>
  <c r="H2044" i="1" s="1"/>
  <c r="I2040" i="1" a="1"/>
  <c r="I2040" i="1" s="1"/>
  <c r="I2042" i="1" a="1"/>
  <c r="I2042" i="1"/>
  <c r="G2037" i="1" a="1"/>
  <c r="G2037" i="1" s="1"/>
  <c r="G2043" i="1" a="1"/>
  <c r="G2043" i="1"/>
  <c r="G2038" i="1" a="1"/>
  <c r="G2038" i="1"/>
  <c r="F2038" i="1" a="1"/>
  <c r="F2038" i="1" s="1"/>
  <c r="J2043" i="1" a="1"/>
  <c r="J2043" i="1" s="1"/>
  <c r="J2044" i="1" a="1"/>
  <c r="J2044" i="1"/>
  <c r="I2038" i="1" a="1"/>
  <c r="I2038" i="1" s="1"/>
  <c r="F2044" i="1" a="1"/>
  <c r="F2044" i="1"/>
  <c r="K2043" i="1" a="1"/>
  <c r="K2043" i="1"/>
  <c r="I2037" i="1" a="1"/>
  <c r="I2037" i="1" s="1"/>
  <c r="K2042" i="1" a="1"/>
  <c r="K2042" i="1" s="1"/>
  <c r="J2035" i="1" a="1"/>
  <c r="J2035" i="1"/>
  <c r="J2040" i="1" a="1"/>
  <c r="J2040" i="1" s="1"/>
  <c r="H2036" i="1" a="1"/>
  <c r="H2036" i="1"/>
  <c r="G2042" i="1" a="1"/>
  <c r="G2042" i="1"/>
  <c r="I2039" i="1" a="1"/>
  <c r="I2039" i="1" s="1"/>
  <c r="F2042" i="1" a="1"/>
  <c r="F2042" i="1" s="1"/>
  <c r="J2042" i="1" a="1"/>
  <c r="J2042" i="1"/>
  <c r="H2037" i="1" a="1"/>
  <c r="H2037" i="1" s="1"/>
  <c r="I2044" i="1" a="1"/>
  <c r="I2044" i="1"/>
  <c r="J2041" i="1" a="1"/>
  <c r="J2041" i="1"/>
  <c r="G2044" i="1" a="1"/>
  <c r="G2044" i="1" s="1"/>
  <c r="J2038" i="1" a="1"/>
  <c r="J2038" i="1" s="1"/>
  <c r="I2043" i="1" a="1"/>
  <c r="I2043" i="1"/>
  <c r="H2043" i="1" a="1"/>
  <c r="H2043" i="1" s="1"/>
  <c r="K2035" i="1" a="1"/>
  <c r="K2035" i="1"/>
  <c r="F2043" i="1" a="1"/>
  <c r="F2043" i="1"/>
  <c r="H2042" i="1" a="1"/>
  <c r="H2042" i="1" s="1"/>
  <c r="G2041" i="1" a="1"/>
  <c r="G2041" i="1" s="1"/>
  <c r="K2041" i="1" a="1"/>
  <c r="K2041" i="1"/>
  <c r="K2040" i="1" a="1"/>
  <c r="K2040" i="1" s="1"/>
  <c r="I2041" i="1" a="1"/>
  <c r="I2041" i="1"/>
  <c r="H2041" i="1" a="1"/>
  <c r="H2041" i="1"/>
  <c r="G2039" i="1" a="1"/>
  <c r="G2039" i="1" s="1"/>
  <c r="F2041" i="1" a="1"/>
  <c r="F2041" i="1" s="1"/>
  <c r="H2035" i="1" a="1"/>
  <c r="H2035" i="1"/>
  <c r="F2040" i="1" a="1"/>
  <c r="F2040" i="1" s="1"/>
  <c r="I2036" i="1" a="1"/>
  <c r="I2036" i="1"/>
  <c r="K2032" i="1" a="1"/>
  <c r="K2032" i="1"/>
  <c r="I2024" i="1" a="1"/>
  <c r="I2024" i="1" s="1"/>
  <c r="I2023" i="1" s="1" a="1"/>
  <c r="I2023" i="1" s="1"/>
  <c r="H2032" i="1" a="1"/>
  <c r="H2032" i="1" s="1"/>
  <c r="F2029" i="1" a="1"/>
  <c r="F2029" i="1"/>
  <c r="H2024" i="1" a="1"/>
  <c r="H2024" i="1" s="1"/>
  <c r="H2023" i="1" s="1" a="1"/>
  <c r="H2023" i="1" s="1"/>
  <c r="K2031" i="1" a="1"/>
  <c r="K2031" i="1"/>
  <c r="G2030" i="1" a="1"/>
  <c r="G2030" i="1"/>
  <c r="H2029" i="1" a="1"/>
  <c r="H2029" i="1" s="1"/>
  <c r="I2027" i="1" a="1"/>
  <c r="I2027" i="1" s="1"/>
  <c r="I2026" i="1" s="1" a="1"/>
  <c r="I2026" i="1" s="1"/>
  <c r="K2024" i="1" a="1"/>
  <c r="K2024" i="1"/>
  <c r="K2023" i="1" s="1" a="1"/>
  <c r="K2023" i="1" s="1"/>
  <c r="K2026" i="1" a="1"/>
  <c r="K2026" i="1" s="1"/>
  <c r="G2027" i="1" a="1"/>
  <c r="G2027" i="1"/>
  <c r="G2026" i="1" s="1" a="1"/>
  <c r="J2033" i="1" a="1"/>
  <c r="J2033" i="1"/>
  <c r="G2032" i="1" a="1"/>
  <c r="G2032" i="1" s="1"/>
  <c r="J2031" i="1" a="1"/>
  <c r="J2031" i="1" s="1"/>
  <c r="I2034" i="1" a="1"/>
  <c r="I2034" i="1"/>
  <c r="H2034" i="1" a="1"/>
  <c r="H2034" i="1" s="1"/>
  <c r="J2030" i="1" a="1"/>
  <c r="J2030" i="1"/>
  <c r="F2034" i="1" a="1"/>
  <c r="F2034" i="1"/>
  <c r="I2033" i="1" a="1"/>
  <c r="I2033" i="1" s="1"/>
  <c r="J2027" i="1" a="1"/>
  <c r="J2027" i="1" s="1"/>
  <c r="J2026" i="1" s="1" a="1"/>
  <c r="J2026" i="1" s="1"/>
  <c r="I2029" i="1" a="1"/>
  <c r="I2029" i="1"/>
  <c r="K2030" i="1" a="1"/>
  <c r="K2030" i="1" s="1"/>
  <c r="H2033" i="1" a="1"/>
  <c r="H2033" i="1"/>
  <c r="I2031" i="1" a="1"/>
  <c r="I2031" i="1"/>
  <c r="G2033" i="1" a="1"/>
  <c r="G2033" i="1" s="1"/>
  <c r="J2032" i="1" a="1"/>
  <c r="J2032" i="1" s="1"/>
  <c r="F2030" i="1" a="1"/>
  <c r="F2030" i="1"/>
  <c r="G2029" i="1" a="1"/>
  <c r="G2029" i="1" s="1"/>
  <c r="F2024" i="1" a="1"/>
  <c r="F2024" i="1"/>
  <c r="F2023" i="1" s="1" a="1"/>
  <c r="F2023" i="1" s="1"/>
  <c r="H2027" i="1" a="1"/>
  <c r="H2027" i="1" s="1"/>
  <c r="H2026" i="1" s="1" a="1"/>
  <c r="F2033" i="1" a="1"/>
  <c r="F2033" i="1" s="1"/>
  <c r="J2029" i="1" a="1"/>
  <c r="J2029" i="1" s="1"/>
  <c r="F2026" i="1" a="1"/>
  <c r="F2026" i="1" s="1"/>
  <c r="K2027" i="1" a="1"/>
  <c r="K2027" i="1"/>
  <c r="H2026" i="1"/>
  <c r="F2032" i="1" a="1"/>
  <c r="F2032" i="1" s="1"/>
  <c r="H2031" i="1" a="1"/>
  <c r="H2031" i="1" s="1"/>
  <c r="G2031" i="1" a="1"/>
  <c r="G2031" i="1"/>
  <c r="J2024" i="1" a="1"/>
  <c r="J2024" i="1" s="1"/>
  <c r="I2030" i="1" a="1"/>
  <c r="I2030" i="1"/>
  <c r="G2024" i="1" a="1"/>
  <c r="G2024" i="1" s="1"/>
  <c r="K2034" i="1" a="1"/>
  <c r="K2034" i="1" s="1"/>
  <c r="G2034" i="1" a="1"/>
  <c r="G2034" i="1"/>
  <c r="I2032" i="1" a="1"/>
  <c r="I2032" i="1" s="1"/>
  <c r="F2027" i="1" a="1"/>
  <c r="F2027" i="1"/>
  <c r="F2031" i="1" a="1"/>
  <c r="F2031" i="1" s="1"/>
  <c r="H2030" i="1" a="1"/>
  <c r="H2030" i="1" s="1"/>
  <c r="K2029" i="1" a="1"/>
  <c r="K2029" i="1" s="1"/>
  <c r="J2023" i="1" a="1"/>
  <c r="J2023" i="1" s="1"/>
  <c r="G2026" i="1"/>
  <c r="J2034" i="1" a="1"/>
  <c r="J2034" i="1"/>
  <c r="K2033" i="1" a="1"/>
  <c r="K2033" i="1" s="1"/>
  <c r="G2020" i="1" a="1"/>
  <c r="G2020" i="1" s="1"/>
  <c r="H2018" i="1" a="1"/>
  <c r="H2018" i="1"/>
  <c r="K2018" i="1" a="1"/>
  <c r="K2018" i="1" s="1"/>
  <c r="J2018" i="1" a="1"/>
  <c r="J2018" i="1"/>
  <c r="I2018" i="1" a="1"/>
  <c r="I2018" i="1"/>
  <c r="F2018" i="1" a="1"/>
  <c r="F2018" i="1" s="1"/>
  <c r="G2023" i="1" a="1"/>
  <c r="G2023" i="1" s="1"/>
  <c r="J2020" i="1" a="1"/>
  <c r="J2020" i="1"/>
  <c r="F2021" i="1" a="1"/>
  <c r="F2021" i="1" s="1"/>
  <c r="I2020" i="1" a="1"/>
  <c r="I2020" i="1" s="1"/>
  <c r="F2020" i="1" a="1"/>
  <c r="F2020" i="1" s="1"/>
  <c r="K2021" i="1" a="1"/>
  <c r="K2021" i="1" s="1"/>
  <c r="J2021" i="1" a="1"/>
  <c r="J2021" i="1"/>
  <c r="I2021" i="1" a="1"/>
  <c r="I2021" i="1"/>
  <c r="H2021" i="1" a="1"/>
  <c r="H2021" i="1" s="1"/>
  <c r="G2021" i="1" a="1"/>
  <c r="G2021" i="1" s="1"/>
  <c r="K2020" i="1" a="1"/>
  <c r="K2020" i="1"/>
  <c r="H2020" i="1" a="1"/>
  <c r="H2020" i="1" s="1"/>
  <c r="G2018" i="1" a="1"/>
  <c r="G2018" i="1"/>
  <c r="I582" i="1" a="1"/>
  <c r="I582" i="1"/>
  <c r="G582" i="1" a="1"/>
  <c r="G582" i="1" s="1"/>
  <c r="F582" i="1" a="1"/>
  <c r="F582" i="1" s="1"/>
  <c r="H582" i="1" a="1"/>
  <c r="H582" i="1" s="1"/>
  <c r="K582" i="1" a="1"/>
  <c r="K582" i="1" s="1"/>
  <c r="J582" i="1" a="1"/>
  <c r="J582" i="1"/>
  <c r="F30" i="1" a="1"/>
  <c r="F30" i="1"/>
  <c r="G31" i="1" a="1"/>
  <c r="G31" i="1" s="1"/>
  <c r="K30" i="1" a="1"/>
  <c r="K30" i="1" s="1"/>
  <c r="J30" i="1" a="1"/>
  <c r="J30" i="1" s="1"/>
  <c r="I30" i="1" a="1"/>
  <c r="I30" i="1" s="1"/>
  <c r="G30" i="1" a="1"/>
  <c r="G30" i="1"/>
  <c r="K31" i="1" a="1"/>
  <c r="K31" i="1"/>
  <c r="J31" i="1" a="1"/>
  <c r="J31" i="1" s="1"/>
  <c r="I31" i="1" a="1"/>
  <c r="I31" i="1" s="1"/>
  <c r="H31" i="1" a="1"/>
  <c r="H31" i="1" s="1"/>
  <c r="H30" i="1" a="1"/>
  <c r="H30" i="1" s="1"/>
  <c r="F31" i="1" a="1"/>
  <c r="F31" i="1"/>
  <c r="K19" i="1"/>
  <c r="J19" i="1"/>
  <c r="J18" i="1" s="1"/>
  <c r="I19" i="1"/>
  <c r="H19" i="1"/>
  <c r="G19" i="1"/>
  <c r="G18" i="1" s="1"/>
  <c r="F19" i="1"/>
  <c r="K18" i="1"/>
  <c r="I18" i="1"/>
  <c r="H18" i="1"/>
  <c r="F18" i="1"/>
  <c r="G240" i="1" a="1"/>
  <c r="G240" i="1"/>
  <c r="I273" i="1" a="1"/>
  <c r="I273" i="1" s="1"/>
  <c r="I272" i="1" s="1"/>
  <c r="I361" i="1" s="1"/>
  <c r="I502" i="1" s="1"/>
  <c r="F273" i="1" a="1"/>
  <c r="F273" i="1" s="1"/>
  <c r="K240" i="1" a="1"/>
  <c r="K240" i="1" s="1"/>
  <c r="K273" i="1" a="1"/>
  <c r="K273" i="1" s="1"/>
  <c r="K272" i="1" s="1"/>
  <c r="K361" i="1" s="1"/>
  <c r="K502" i="1" s="1"/>
  <c r="K282" i="1" a="1"/>
  <c r="K282" i="1"/>
  <c r="K281" i="1" s="1"/>
  <c r="K380" i="1" s="1"/>
  <c r="K511" i="1" s="1"/>
  <c r="F240" i="1" a="1"/>
  <c r="F240" i="1" s="1"/>
  <c r="J273" i="1" a="1"/>
  <c r="J273" i="1" s="1"/>
  <c r="H282" i="1" a="1"/>
  <c r="H282" i="1" s="1"/>
  <c r="H281" i="1" s="1"/>
  <c r="H240" i="1" a="1"/>
  <c r="H240" i="1"/>
  <c r="J282" i="1" a="1"/>
  <c r="J282" i="1" s="1"/>
  <c r="J281" i="1" s="1"/>
  <c r="J380" i="1" s="1"/>
  <c r="J511" i="1" s="1"/>
  <c r="G273" i="1" a="1"/>
  <c r="G273" i="1" s="1"/>
  <c r="I282" i="1" a="1"/>
  <c r="I282" i="1" s="1"/>
  <c r="G282" i="1" a="1"/>
  <c r="G282" i="1" s="1"/>
  <c r="F282" i="1" a="1"/>
  <c r="F282" i="1" s="1"/>
  <c r="H273" i="1" a="1"/>
  <c r="H273" i="1" s="1"/>
  <c r="H272" i="1" s="1"/>
  <c r="H361" i="1" s="1"/>
  <c r="H502" i="1" s="1"/>
  <c r="J240" i="1" a="1"/>
  <c r="J240" i="1" s="1"/>
  <c r="J239" i="1" s="1"/>
  <c r="I240" i="1" a="1"/>
  <c r="I240" i="1" s="1"/>
  <c r="I197" i="1" a="1"/>
  <c r="I197" i="1" s="1"/>
  <c r="I196" i="1" s="1"/>
  <c r="I359" i="1" s="1"/>
  <c r="I426" i="1" s="1"/>
  <c r="K139" i="1" a="1"/>
  <c r="K139" i="1" s="1"/>
  <c r="H197" i="1" a="1"/>
  <c r="H197" i="1" s="1"/>
  <c r="H196" i="1" s="1"/>
  <c r="H359" i="1" s="1"/>
  <c r="H426" i="1" s="1"/>
  <c r="F197" i="1" a="1"/>
  <c r="F197" i="1"/>
  <c r="J197" i="1" a="1"/>
  <c r="J197" i="1" s="1"/>
  <c r="J196" i="1" s="1"/>
  <c r="J359" i="1" s="1"/>
  <c r="J426" i="1" s="1"/>
  <c r="K197" i="1" a="1"/>
  <c r="K197" i="1" s="1"/>
  <c r="G197" i="1" a="1"/>
  <c r="G197" i="1" s="1"/>
  <c r="F137" i="1" a="1"/>
  <c r="F137" i="1" s="1"/>
  <c r="I138" i="1" a="1"/>
  <c r="I138" i="1" s="1"/>
  <c r="G138" i="1" a="1"/>
  <c r="G138" i="1" s="1"/>
  <c r="I137" i="1" a="1"/>
  <c r="I137" i="1" s="1"/>
  <c r="H137" i="1" a="1"/>
  <c r="H137" i="1"/>
  <c r="G137" i="1" a="1"/>
  <c r="G137" i="1" s="1"/>
  <c r="K136" i="1" a="1"/>
  <c r="K136" i="1" s="1"/>
  <c r="F136" i="1" a="1"/>
  <c r="F136" i="1" s="1"/>
  <c r="K138" i="1" a="1"/>
  <c r="K138" i="1" s="1"/>
  <c r="J139" i="1" a="1"/>
  <c r="J139" i="1" s="1"/>
  <c r="I139" i="1" a="1"/>
  <c r="I139" i="1" s="1"/>
  <c r="H139" i="1" a="1"/>
  <c r="H139" i="1" s="1"/>
  <c r="G139" i="1" a="1"/>
  <c r="G139" i="1" s="1"/>
  <c r="F139" i="1" a="1"/>
  <c r="F139" i="1" s="1"/>
  <c r="H136" i="1" a="1"/>
  <c r="H136" i="1" s="1"/>
  <c r="J138" i="1" a="1"/>
  <c r="J138" i="1" s="1"/>
  <c r="J136" i="1" a="1"/>
  <c r="J136" i="1" s="1"/>
  <c r="J137" i="1" a="1"/>
  <c r="J137" i="1" s="1"/>
  <c r="I136" i="1" a="1"/>
  <c r="I136" i="1" s="1"/>
  <c r="G136" i="1" a="1"/>
  <c r="G136" i="1" s="1"/>
  <c r="H138" i="1" a="1"/>
  <c r="H138" i="1"/>
  <c r="F138" i="1" a="1"/>
  <c r="F138" i="1" s="1"/>
  <c r="K137" i="1" a="1"/>
  <c r="K137" i="1" s="1"/>
  <c r="J52" i="1" a="1"/>
  <c r="J52" i="1" s="1"/>
  <c r="K51" i="1" a="1"/>
  <c r="K51" i="1" s="1"/>
  <c r="H58" i="1" a="1"/>
  <c r="H58" i="1" s="1"/>
  <c r="G58" i="1" a="1"/>
  <c r="G58" i="1" s="1"/>
  <c r="H57" i="1" a="1"/>
  <c r="H57" i="1" s="1"/>
  <c r="I53" i="1" a="1"/>
  <c r="I53" i="1" s="1"/>
  <c r="G53" i="1" a="1"/>
  <c r="G53" i="1" s="1"/>
  <c r="I59" i="1" a="1"/>
  <c r="I59" i="1" s="1"/>
  <c r="K53" i="1" a="1"/>
  <c r="K53" i="1" s="1"/>
  <c r="H53" i="1" a="1"/>
  <c r="H53" i="1" s="1"/>
  <c r="F53" i="1" a="1"/>
  <c r="F53" i="1" s="1"/>
  <c r="K59" i="1" a="1"/>
  <c r="K59" i="1" s="1"/>
  <c r="F57" i="1" a="1"/>
  <c r="F57" i="1" s="1"/>
  <c r="G59" i="1" a="1"/>
  <c r="G59" i="1" s="1"/>
  <c r="K57" i="1" a="1"/>
  <c r="K57" i="1" s="1"/>
  <c r="H52" i="1" a="1"/>
  <c r="H52" i="1" s="1"/>
  <c r="F52" i="1" a="1"/>
  <c r="F52" i="1" s="1"/>
  <c r="I57" i="1" a="1"/>
  <c r="I57" i="1" s="1"/>
  <c r="G60" i="1" a="1"/>
  <c r="G60" i="1"/>
  <c r="J60" i="1" a="1"/>
  <c r="J60" i="1" s="1"/>
  <c r="J58" i="1" a="1"/>
  <c r="J58" i="1" s="1"/>
  <c r="J53" i="1" a="1"/>
  <c r="J53" i="1" s="1"/>
  <c r="K60" i="1" a="1"/>
  <c r="K60" i="1" s="1"/>
  <c r="J51" i="1" a="1"/>
  <c r="J51" i="1" s="1"/>
  <c r="I60" i="1" a="1"/>
  <c r="I60" i="1" s="1"/>
  <c r="H60" i="1" a="1"/>
  <c r="H60" i="1" s="1"/>
  <c r="I52" i="1" a="1"/>
  <c r="I52" i="1" s="1"/>
  <c r="J59" i="1" a="1"/>
  <c r="J59" i="1" s="1"/>
  <c r="F59" i="1" a="1"/>
  <c r="F59" i="1" s="1"/>
  <c r="F58" i="1" a="1"/>
  <c r="F58" i="1" s="1"/>
  <c r="G57" i="1" a="1"/>
  <c r="G57" i="1" s="1"/>
  <c r="K58" i="1" a="1"/>
  <c r="K58" i="1" s="1"/>
  <c r="F60" i="1" a="1"/>
  <c r="F60" i="1" s="1"/>
  <c r="H59" i="1" a="1"/>
  <c r="H59" i="1" s="1"/>
  <c r="I58" i="1" a="1"/>
  <c r="I58" i="1" s="1"/>
  <c r="J57" i="1" a="1"/>
  <c r="J57" i="1" s="1"/>
  <c r="G52" i="1" a="1"/>
  <c r="G52" i="1" s="1"/>
  <c r="K52" i="1" a="1"/>
  <c r="K52" i="1" s="1"/>
  <c r="H50" i="1" a="1"/>
  <c r="H50" i="1" s="1"/>
  <c r="K50" i="1" a="1"/>
  <c r="K50" i="1" s="1"/>
  <c r="G50" i="1" a="1"/>
  <c r="G50" i="1" s="1"/>
  <c r="I50" i="1" a="1"/>
  <c r="I50" i="1" s="1"/>
  <c r="I51" i="1" a="1"/>
  <c r="I51" i="1"/>
  <c r="H51" i="1" a="1"/>
  <c r="H51" i="1" s="1"/>
  <c r="G51" i="1" a="1"/>
  <c r="G51" i="1" s="1"/>
  <c r="F51" i="1" a="1"/>
  <c r="F51" i="1" s="1"/>
  <c r="J50" i="1" a="1"/>
  <c r="J50" i="1" s="1"/>
  <c r="F50" i="1" a="1"/>
  <c r="F50" i="1"/>
  <c r="I15" i="1" a="1"/>
  <c r="I15" i="1" s="1"/>
  <c r="G14" i="1" a="1"/>
  <c r="G14" i="1" s="1"/>
  <c r="G15" i="1" a="1"/>
  <c r="G15" i="1" s="1"/>
  <c r="J14" i="1" a="1"/>
  <c r="J14" i="1"/>
  <c r="G13" i="1" a="1"/>
  <c r="G13" i="1" s="1"/>
  <c r="F14" i="1" a="1"/>
  <c r="F14" i="1" s="1"/>
  <c r="H15" i="1" a="1"/>
  <c r="H15" i="1"/>
  <c r="J15" i="1" a="1"/>
  <c r="J15" i="1" s="1"/>
  <c r="K13" i="1" a="1"/>
  <c r="K13" i="1" s="1"/>
  <c r="I13" i="1" a="1"/>
  <c r="I13" i="1"/>
  <c r="I14" i="1" a="1"/>
  <c r="I14" i="1"/>
  <c r="K14" i="1" a="1"/>
  <c r="K14" i="1" s="1"/>
  <c r="F13" i="1" a="1"/>
  <c r="F13" i="1" s="1"/>
  <c r="F15" i="1" a="1"/>
  <c r="F15" i="1" s="1"/>
  <c r="J13" i="1" a="1"/>
  <c r="J13" i="1" s="1"/>
  <c r="H13" i="1" a="1"/>
  <c r="H13" i="1" s="1"/>
  <c r="H14" i="1" a="1"/>
  <c r="H14" i="1"/>
  <c r="K15" i="1" a="1"/>
  <c r="K15" i="1"/>
  <c r="K54" i="1" a="1"/>
  <c r="K54" i="1" s="1"/>
  <c r="J54" i="1" a="1"/>
  <c r="J54" i="1" s="1"/>
  <c r="I54" i="1" a="1"/>
  <c r="I54" i="1" s="1"/>
  <c r="H54" i="1" a="1"/>
  <c r="H54" i="1"/>
  <c r="G54" i="1" a="1"/>
  <c r="G54" i="1" s="1"/>
  <c r="F54" i="1" a="1"/>
  <c r="F54" i="1"/>
  <c r="F48" i="1" a="1"/>
  <c r="F48" i="1"/>
  <c r="G41" i="1" a="1"/>
  <c r="G41" i="1" s="1"/>
  <c r="G48" i="1" a="1"/>
  <c r="G48" i="1" s="1"/>
  <c r="I43" i="1" a="1"/>
  <c r="I43" i="1" s="1"/>
  <c r="K43" i="1" a="1"/>
  <c r="K43" i="1"/>
  <c r="K42" i="1" a="1"/>
  <c r="K42" i="1" s="1"/>
  <c r="G42" i="1" a="1"/>
  <c r="G42" i="1"/>
  <c r="F41" i="1" a="1"/>
  <c r="F41" i="1" s="1"/>
  <c r="J41" i="1" a="1"/>
  <c r="J41" i="1" s="1"/>
  <c r="K48" i="1" a="1"/>
  <c r="K48" i="1" s="1"/>
  <c r="J42" i="1" a="1"/>
  <c r="J42" i="1" s="1"/>
  <c r="H43" i="1" a="1"/>
  <c r="H43" i="1"/>
  <c r="I42" i="1" a="1"/>
  <c r="I42" i="1" s="1"/>
  <c r="K41" i="1" a="1"/>
  <c r="K41" i="1" s="1"/>
  <c r="I41" i="1" a="1"/>
  <c r="I41" i="1" s="1"/>
  <c r="H41" i="1" a="1"/>
  <c r="H41" i="1"/>
  <c r="J43" i="1" a="1"/>
  <c r="J43" i="1" s="1"/>
  <c r="H48" i="1" a="1"/>
  <c r="H48" i="1" s="1"/>
  <c r="F42" i="1" a="1"/>
  <c r="F42" i="1"/>
  <c r="F43" i="1" a="1"/>
  <c r="F43" i="1" s="1"/>
  <c r="J48" i="1" a="1"/>
  <c r="J48" i="1" s="1"/>
  <c r="I48" i="1" a="1"/>
  <c r="I48" i="1" s="1"/>
  <c r="G43" i="1" a="1"/>
  <c r="G43" i="1"/>
  <c r="H42" i="1" a="1"/>
  <c r="H42" i="1" s="1"/>
  <c r="J28" i="1" a="1"/>
  <c r="J28" i="1" s="1"/>
  <c r="K27" i="1" a="1"/>
  <c r="K27" i="1" s="1"/>
  <c r="G28" i="1" a="1"/>
  <c r="G28" i="1" s="1"/>
  <c r="K25" i="1" a="1"/>
  <c r="K25" i="1" s="1"/>
  <c r="H28" i="1" a="1"/>
  <c r="H28" i="1" s="1"/>
  <c r="I27" i="1" a="1"/>
  <c r="I27" i="1"/>
  <c r="H27" i="1" a="1"/>
  <c r="H27" i="1" s="1"/>
  <c r="H26" i="1" a="1"/>
  <c r="H26" i="1" s="1"/>
  <c r="J25" i="1" a="1"/>
  <c r="J25" i="1" s="1"/>
  <c r="F26" i="1" a="1"/>
  <c r="F26" i="1"/>
  <c r="G27" i="1" a="1"/>
  <c r="G27" i="1" s="1"/>
  <c r="J26" i="1" a="1"/>
  <c r="J26" i="1" s="1"/>
  <c r="G25" i="1" a="1"/>
  <c r="G25" i="1"/>
  <c r="K26" i="1" a="1"/>
  <c r="K26" i="1" s="1"/>
  <c r="H25" i="1" a="1"/>
  <c r="H25" i="1" s="1"/>
  <c r="I28" i="1" a="1"/>
  <c r="I28" i="1" s="1"/>
  <c r="G26" i="1" a="1"/>
  <c r="G26" i="1"/>
  <c r="F28" i="1" a="1"/>
  <c r="F28" i="1" s="1"/>
  <c r="J27" i="1" a="1"/>
  <c r="J27" i="1" s="1"/>
  <c r="I25" i="1" a="1"/>
  <c r="I25" i="1" s="1"/>
  <c r="K28" i="1" a="1"/>
  <c r="K28" i="1" s="1"/>
  <c r="F27" i="1" a="1"/>
  <c r="F27" i="1" s="1"/>
  <c r="I26" i="1" a="1"/>
  <c r="I26" i="1" s="1"/>
  <c r="J17" i="1" a="1"/>
  <c r="J17" i="1"/>
  <c r="G24" i="1" a="1"/>
  <c r="G24" i="1" s="1"/>
  <c r="H16" i="1" a="1"/>
  <c r="H16" i="1" s="1"/>
  <c r="J21" i="1" a="1"/>
  <c r="J21" i="1" s="1"/>
  <c r="K21" i="1" a="1"/>
  <c r="K21" i="1"/>
  <c r="F24" i="1" a="1"/>
  <c r="F24" i="1" s="1"/>
  <c r="I21" i="1" a="1"/>
  <c r="I21" i="1" s="1"/>
  <c r="I17" i="1" a="1"/>
  <c r="I17" i="1"/>
  <c r="G16" i="1" a="1"/>
  <c r="G16" i="1" s="1"/>
  <c r="G17" i="1" a="1"/>
  <c r="G17" i="1" s="1"/>
  <c r="K17" i="1" a="1"/>
  <c r="K17" i="1"/>
  <c r="H24" i="1" a="1"/>
  <c r="H24" i="1"/>
  <c r="F25" i="1" a="1"/>
  <c r="F25" i="1" s="1"/>
  <c r="K24" i="1" a="1"/>
  <c r="K24" i="1" s="1"/>
  <c r="G21" i="1" a="1"/>
  <c r="G21" i="1" s="1"/>
  <c r="H17" i="1" a="1"/>
  <c r="H17" i="1" s="1"/>
  <c r="I16" i="1" a="1"/>
  <c r="I16" i="1" s="1"/>
  <c r="F17" i="1" a="1"/>
  <c r="F17" i="1"/>
  <c r="K16" i="1" a="1"/>
  <c r="K16" i="1"/>
  <c r="F16" i="1" a="1"/>
  <c r="F16" i="1" s="1"/>
  <c r="J16" i="1" a="1"/>
  <c r="J16" i="1" s="1"/>
  <c r="J24" i="1" a="1"/>
  <c r="J24" i="1" s="1"/>
  <c r="H21" i="1" a="1"/>
  <c r="H21" i="1"/>
  <c r="F21" i="1" a="1"/>
  <c r="F21" i="1" s="1"/>
  <c r="I24" i="1" a="1"/>
  <c r="I24" i="1" s="1"/>
  <c r="G10" i="1" a="1"/>
  <c r="G10" i="1"/>
  <c r="G4" i="1" a="1"/>
  <c r="G4" i="1" s="1"/>
  <c r="J4" i="1" a="1"/>
  <c r="J4" i="1" s="1"/>
  <c r="K6" i="1" a="1"/>
  <c r="K6" i="1" s="1"/>
  <c r="K5" i="1" a="1"/>
  <c r="K5" i="1"/>
  <c r="I5" i="1" a="1"/>
  <c r="I5" i="1" s="1"/>
  <c r="I4" i="1" a="1"/>
  <c r="I4" i="1"/>
  <c r="H5" i="1" a="1"/>
  <c r="H5" i="1" s="1"/>
  <c r="H11" i="1" a="1"/>
  <c r="H11" i="1" s="1"/>
  <c r="J7" i="1" a="1"/>
  <c r="J7" i="1" s="1"/>
  <c r="F10" i="1" a="1"/>
  <c r="F10" i="1" s="1"/>
  <c r="G11" i="1" a="1"/>
  <c r="G11" i="1"/>
  <c r="F6" i="1" a="1"/>
  <c r="F6" i="1" s="1"/>
  <c r="J5" i="1" a="1"/>
  <c r="J5" i="1" s="1"/>
  <c r="F4" i="1" a="1"/>
  <c r="F4" i="1" s="1"/>
  <c r="I10" i="1" a="1"/>
  <c r="I10" i="1"/>
  <c r="H10" i="1" a="1"/>
  <c r="H10" i="1" s="1"/>
  <c r="K9" i="1" a="1"/>
  <c r="K9" i="1" s="1"/>
  <c r="J9" i="1" a="1"/>
  <c r="J9" i="1"/>
  <c r="H9" i="1" a="1"/>
  <c r="H9" i="1" s="1"/>
  <c r="F9" i="1" a="1"/>
  <c r="F9" i="1" s="1"/>
  <c r="K7" i="1" a="1"/>
  <c r="K7" i="1"/>
  <c r="I7" i="1" a="1"/>
  <c r="I7" i="1"/>
  <c r="H7" i="1" a="1"/>
  <c r="H7" i="1" s="1"/>
  <c r="G7" i="1" a="1"/>
  <c r="G7" i="1" s="1"/>
  <c r="H6" i="1" a="1"/>
  <c r="H6" i="1" s="1"/>
  <c r="F7" i="1" a="1"/>
  <c r="F7" i="1" s="1"/>
  <c r="J6" i="1" a="1"/>
  <c r="J6" i="1" s="1"/>
  <c r="I6" i="1" a="1"/>
  <c r="I6" i="1"/>
  <c r="G6" i="1" a="1"/>
  <c r="G6" i="1"/>
  <c r="K4" i="1" a="1"/>
  <c r="K4" i="1" s="1"/>
  <c r="H4" i="1" a="1"/>
  <c r="H4" i="1" s="1"/>
  <c r="G5" i="1" a="1"/>
  <c r="G5" i="1" s="1"/>
  <c r="K11" i="1" a="1"/>
  <c r="K11" i="1"/>
  <c r="K10" i="1" a="1"/>
  <c r="K10" i="1" s="1"/>
  <c r="I9" i="1" a="1"/>
  <c r="I9" i="1"/>
  <c r="J11" i="1" a="1"/>
  <c r="J11" i="1"/>
  <c r="I11" i="1" a="1"/>
  <c r="I11" i="1" s="1"/>
  <c r="F11" i="1" a="1"/>
  <c r="F11" i="1" s="1"/>
  <c r="F5" i="1" a="1"/>
  <c r="F5" i="1" s="1"/>
  <c r="G9" i="1" a="1"/>
  <c r="G9" i="1"/>
  <c r="J10" i="1" a="1"/>
  <c r="J10" i="1" s="1"/>
  <c r="B2" i="1" a="1"/>
  <c r="B2" i="1" s="1"/>
  <c r="K239" i="1" l="1"/>
  <c r="K314" i="1" s="1"/>
  <c r="K469" i="1" s="1"/>
  <c r="K315" i="1"/>
  <c r="K470" i="1" s="1"/>
  <c r="G196" i="1"/>
  <c r="G360" i="1"/>
  <c r="G427" i="1" s="1"/>
  <c r="I381" i="1"/>
  <c r="I512" i="1" s="1"/>
  <c r="I281" i="1"/>
  <c r="I380" i="1" s="1"/>
  <c r="I511" i="1" s="1"/>
  <c r="G272" i="1"/>
  <c r="G362" i="1"/>
  <c r="K360" i="1"/>
  <c r="K427" i="1" s="1"/>
  <c r="K196" i="1"/>
  <c r="K359" i="1" s="1"/>
  <c r="K426" i="1" s="1"/>
  <c r="I239" i="1"/>
  <c r="I314" i="1" s="1"/>
  <c r="I469" i="1" s="1"/>
  <c r="F272" i="1"/>
  <c r="F362" i="1"/>
  <c r="I360" i="1"/>
  <c r="I427" i="1" s="1"/>
  <c r="I362" i="1"/>
  <c r="J381" i="1"/>
  <c r="J512" i="1" s="1"/>
  <c r="J272" i="1"/>
  <c r="J361" i="1" s="1"/>
  <c r="J502" i="1" s="1"/>
  <c r="J362" i="1"/>
  <c r="F740" i="1" a="1"/>
  <c r="F740" i="1" s="1"/>
  <c r="F742" i="1" s="1" a="1"/>
  <c r="F742" i="1" s="1"/>
  <c r="F724" i="1" a="1"/>
  <c r="F724" i="1" s="1"/>
  <c r="F726" i="1" s="1" a="1"/>
  <c r="F726" i="1" s="1"/>
  <c r="K381" i="1"/>
  <c r="K512" i="1" s="1"/>
  <c r="F381" i="1"/>
  <c r="F512" i="1" s="1"/>
  <c r="F281" i="1"/>
  <c r="F380" i="1" s="1"/>
  <c r="F511" i="1" s="1"/>
  <c r="G239" i="1"/>
  <c r="G314" i="1" s="1"/>
  <c r="G469" i="1" s="1"/>
  <c r="G359" i="1"/>
  <c r="G426" i="1" s="1"/>
  <c r="F196" i="1"/>
  <c r="F359" i="1" s="1"/>
  <c r="F426" i="1" s="1"/>
  <c r="F360" i="1"/>
  <c r="F427" i="1" s="1"/>
  <c r="G381" i="1"/>
  <c r="G512" i="1" s="1"/>
  <c r="G281" i="1"/>
  <c r="H239" i="1"/>
  <c r="H314" i="1" s="1"/>
  <c r="H469" i="1" s="1"/>
  <c r="H740" i="1" a="1"/>
  <c r="H740" i="1" s="1"/>
  <c r="H742" i="1" s="1" a="1"/>
  <c r="H742" i="1" s="1"/>
  <c r="G315" i="1"/>
  <c r="G470" i="1" s="1"/>
  <c r="G317" i="1"/>
  <c r="G472" i="1" s="1"/>
  <c r="G321" i="1"/>
  <c r="G476" i="1" s="1"/>
  <c r="J313" i="1"/>
  <c r="J418" i="1" s="1"/>
  <c r="H322" i="1"/>
  <c r="H477" i="1" s="1"/>
  <c r="H315" i="1"/>
  <c r="H470" i="1" s="1"/>
  <c r="H317" i="1"/>
  <c r="H472" i="1" s="1"/>
  <c r="H319" i="1"/>
  <c r="H474" i="1" s="1"/>
  <c r="H321" i="1"/>
  <c r="H476" i="1" s="1"/>
  <c r="H323" i="1"/>
  <c r="H478" i="1" s="1"/>
  <c r="H360" i="1"/>
  <c r="H427" i="1" s="1"/>
  <c r="H362" i="1"/>
  <c r="H381" i="1"/>
  <c r="H512" i="1" s="1"/>
  <c r="K117" i="1"/>
  <c r="K319" i="1"/>
  <c r="K474" i="1" s="1"/>
  <c r="I317" i="1"/>
  <c r="I472" i="1" s="1"/>
  <c r="I121" i="1"/>
  <c r="I740" i="1" a="1"/>
  <c r="I740" i="1" s="1"/>
  <c r="I742" i="1" s="1" a="1"/>
  <c r="I742" i="1" s="1"/>
  <c r="J319" i="1"/>
  <c r="J474" i="1" s="1"/>
  <c r="J123" i="1"/>
  <c r="J360" i="1"/>
  <c r="J427" i="1" s="1"/>
  <c r="K362" i="1"/>
  <c r="J127" i="1"/>
  <c r="J317" i="1"/>
  <c r="J472" i="1" s="1"/>
  <c r="K740" i="1" a="1"/>
  <c r="K740" i="1" s="1"/>
  <c r="K742" i="1" s="1" a="1"/>
  <c r="K742" i="1" s="1"/>
  <c r="F239" i="1"/>
  <c r="F314" i="1" s="1"/>
  <c r="F469" i="1" s="1"/>
  <c r="F361" i="1"/>
  <c r="F502" i="1" s="1"/>
  <c r="K127" i="1"/>
  <c r="K317" i="1"/>
  <c r="K472" i="1" s="1"/>
  <c r="G361" i="1"/>
  <c r="G502" i="1" s="1"/>
  <c r="G378" i="1"/>
  <c r="G435" i="1" s="1"/>
  <c r="G380" i="1"/>
  <c r="G511" i="1" s="1"/>
  <c r="F116" i="1"/>
  <c r="F318" i="1"/>
  <c r="F473" i="1" s="1"/>
  <c r="H378" i="1"/>
  <c r="H435" i="1" s="1"/>
  <c r="H380" i="1"/>
  <c r="H511" i="1" s="1"/>
  <c r="G116" i="1"/>
  <c r="I315" i="1"/>
  <c r="I470" i="1" s="1"/>
  <c r="G318" i="1"/>
  <c r="G473" i="1" s="1"/>
  <c r="K781" i="1"/>
  <c r="I299" i="1"/>
  <c r="I463" i="1" s="1"/>
  <c r="I312" i="1"/>
  <c r="I417" i="1" s="1"/>
  <c r="I396" i="1"/>
  <c r="I437" i="1" s="1"/>
  <c r="J315" i="1"/>
  <c r="J470" i="1" s="1"/>
  <c r="J314" i="1"/>
  <c r="J469" i="1" s="1"/>
  <c r="G724" i="1" a="1"/>
  <c r="G724" i="1" s="1"/>
  <c r="G726" i="1" s="1" a="1"/>
  <c r="G726" i="1" s="1"/>
  <c r="K312" i="1"/>
  <c r="K417" i="1" s="1"/>
  <c r="K316" i="1"/>
  <c r="K471" i="1" s="1"/>
  <c r="F322" i="1"/>
  <c r="F477" i="1" s="1"/>
  <c r="I901" i="1"/>
  <c r="I923" i="1"/>
  <c r="I922" i="1" s="1"/>
  <c r="F893" i="1"/>
  <c r="F923" i="1"/>
  <c r="F922" i="1" s="1"/>
  <c r="G901" i="1"/>
  <c r="G923" i="1"/>
  <c r="G922" i="1" s="1"/>
  <c r="F315" i="1"/>
  <c r="F470" i="1" s="1"/>
  <c r="G900" i="1"/>
  <c r="I897" i="1"/>
  <c r="G897" i="1"/>
  <c r="H900" i="1"/>
  <c r="I900" i="1"/>
  <c r="J897" i="1"/>
  <c r="K900" i="1"/>
  <c r="K897" i="1"/>
  <c r="H923" i="1"/>
  <c r="H922" i="1" s="1"/>
  <c r="J923" i="1"/>
  <c r="J922" i="1" s="1"/>
  <c r="K923" i="1"/>
  <c r="K922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900" i="1" l="1"/>
  <c r="F897" i="1"/>
  <c r="F901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H1838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G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I1657" i="1"/>
  <c r="H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616" i="1" l="1"/>
  <c r="H1569" i="1"/>
  <c r="F1616" i="1"/>
  <c r="I1616" i="1"/>
  <c r="F1569" i="1"/>
  <c r="G1569" i="1"/>
  <c r="I1569" i="1"/>
  <c r="H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H1554" i="1"/>
  <c r="H1601" i="1"/>
  <c r="H1561" i="1"/>
  <c r="F1554" i="1"/>
  <c r="I1554" i="1"/>
  <c r="G1601" i="1"/>
  <c r="H1608" i="1"/>
  <c r="F1608" i="1"/>
  <c r="G1554" i="1"/>
  <c r="G1561" i="1"/>
  <c r="F1561" i="1"/>
  <c r="I1601" i="1"/>
  <c r="G1608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H1413" i="1"/>
  <c r="F1510" i="1"/>
  <c r="G1413" i="1"/>
  <c r="I1413" i="1"/>
  <c r="G1427" i="1"/>
  <c r="H1427" i="1"/>
  <c r="I1427" i="1"/>
  <c r="I1510" i="1"/>
  <c r="F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H1329" i="1" l="1"/>
  <c r="F1329" i="1"/>
  <c r="I1329" i="1"/>
  <c r="F1343" i="1"/>
  <c r="G1329" i="1"/>
  <c r="H1343" i="1"/>
  <c r="G1343" i="1"/>
  <c r="I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182" i="1" l="1"/>
  <c r="I1205" i="1"/>
  <c r="F1205" i="1"/>
  <c r="G1205" i="1"/>
  <c r="I1182" i="1"/>
  <c r="H1182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F1159" i="1"/>
  <c r="H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568" i="1"/>
  <c r="F1615" i="1"/>
  <c r="F1426" i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342" i="1"/>
  <c r="G1204" i="1"/>
  <c r="H1568" i="1"/>
  <c r="H1615" i="1"/>
  <c r="H1426" i="1"/>
  <c r="H1342" i="1"/>
  <c r="H1204" i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204" i="1" l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K1568" i="1" l="1"/>
  <c r="J1616" i="1"/>
  <c r="J1569" i="1"/>
  <c r="J1427" i="1"/>
  <c r="J1343" i="1"/>
  <c r="J1205" i="1"/>
  <c r="K1342" i="1"/>
  <c r="J1568" i="1"/>
  <c r="J1567" i="1" s="1"/>
  <c r="J1566" i="1" s="1"/>
  <c r="K1343" i="1"/>
  <c r="K1205" i="1"/>
  <c r="K1569" i="1"/>
  <c r="K1616" i="1"/>
  <c r="K1427" i="1"/>
  <c r="K1426" i="1"/>
  <c r="J1204" i="1"/>
  <c r="J1342" i="1"/>
  <c r="J1426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6" i="1" l="1"/>
  <c r="G1560" i="1"/>
  <c r="G1607" i="1"/>
  <c r="G1412" i="1"/>
  <c r="G1328" i="1"/>
  <c r="G1327" i="1" s="1"/>
  <c r="G1326" i="1" s="1"/>
  <c r="G1181" i="1"/>
  <c r="G1180" i="1" s="1"/>
  <c r="G1179" i="1" s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560" i="1"/>
  <c r="I1412" i="1"/>
  <c r="I1411" i="1" s="1"/>
  <c r="I1410" i="1" s="1"/>
  <c r="I1328" i="1"/>
  <c r="I1181" i="1"/>
  <c r="I1180" i="1" s="1"/>
  <c r="I1179" i="1" s="1"/>
  <c r="G1650" i="1"/>
  <c r="G1553" i="1"/>
  <c r="G1600" i="1"/>
  <c r="G1509" i="1"/>
  <c r="G1158" i="1"/>
  <c r="G1157" i="1" s="1"/>
  <c r="G1156" i="1" s="1"/>
  <c r="H1650" i="1"/>
  <c r="H1649" i="1" s="1"/>
  <c r="H1600" i="1"/>
  <c r="H1553" i="1"/>
  <c r="H1509" i="1"/>
  <c r="H1158" i="1"/>
  <c r="I1650" i="1"/>
  <c r="I1553" i="1"/>
  <c r="I1600" i="1"/>
  <c r="I1509" i="1"/>
  <c r="I1158" i="1"/>
  <c r="F1656" i="1"/>
  <c r="F1607" i="1"/>
  <c r="F1606" i="1" s="1"/>
  <c r="F1605" i="1" s="1"/>
  <c r="F1560" i="1"/>
  <c r="F1559" i="1" s="1"/>
  <c r="F1558" i="1" s="1"/>
  <c r="F1412" i="1"/>
  <c r="F1328" i="1"/>
  <c r="F1181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F1327" i="1"/>
  <c r="F1326" i="1" s="1"/>
  <c r="F1180" i="1"/>
  <c r="F1179" i="1" s="1"/>
  <c r="G1559" i="1"/>
  <c r="G1558" i="1" s="1"/>
  <c r="F1599" i="1"/>
  <c r="F1598" i="1" s="1"/>
  <c r="G1649" i="1"/>
  <c r="G1599" i="1"/>
  <c r="G1598" i="1" s="1"/>
  <c r="G1552" i="1"/>
  <c r="G1551" i="1" s="1"/>
  <c r="G1508" i="1"/>
  <c r="G1507" i="1" s="1"/>
  <c r="H1599" i="1"/>
  <c r="H1598" i="1" s="1"/>
  <c r="H1552" i="1"/>
  <c r="H1551" i="1" s="1"/>
  <c r="H1508" i="1"/>
  <c r="H1507" i="1" s="1"/>
  <c r="H1157" i="1"/>
  <c r="H1156" i="1" s="1"/>
  <c r="F1649" i="1"/>
  <c r="I1649" i="1"/>
  <c r="I1508" i="1"/>
  <c r="I1507" i="1" s="1"/>
  <c r="I1599" i="1"/>
  <c r="I1598" i="1" s="1"/>
  <c r="I1559" i="1"/>
  <c r="I1558" i="1" s="1"/>
  <c r="I1606" i="1"/>
  <c r="I1605" i="1" s="1"/>
  <c r="I1327" i="1"/>
  <c r="I1326" i="1" s="1"/>
  <c r="G1606" i="1"/>
  <c r="G1605" i="1" s="1"/>
  <c r="G1411" i="1"/>
  <c r="G1410" i="1" s="1"/>
  <c r="H1720" i="1"/>
  <c r="I1720" i="1"/>
  <c r="F1720" i="1"/>
  <c r="H1719" i="1"/>
  <c r="G1720" i="1"/>
  <c r="F1719" i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50" i="1" s="1"/>
  <c r="K37" i="1"/>
  <c r="K1509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412" i="1" s="1"/>
  <c r="J1158" i="1" l="1"/>
  <c r="J1651" i="1"/>
  <c r="J1601" i="1"/>
  <c r="J1554" i="1"/>
  <c r="J1510" i="1"/>
  <c r="J1159" i="1"/>
  <c r="J1157" i="1" s="1"/>
  <c r="J1156" i="1" s="1"/>
  <c r="J1657" i="1"/>
  <c r="J1608" i="1"/>
  <c r="J1561" i="1"/>
  <c r="J1413" i="1"/>
  <c r="J1329" i="1"/>
  <c r="J1182" i="1"/>
  <c r="K1328" i="1"/>
  <c r="K1651" i="1"/>
  <c r="K1510" i="1"/>
  <c r="K1159" i="1"/>
  <c r="K1554" i="1"/>
  <c r="K1601" i="1"/>
  <c r="K1158" i="1"/>
  <c r="J1553" i="1"/>
  <c r="J1328" i="1"/>
  <c r="K1561" i="1"/>
  <c r="K1608" i="1"/>
  <c r="K1413" i="1"/>
  <c r="K1657" i="1"/>
  <c r="K1329" i="1"/>
  <c r="K1182" i="1"/>
  <c r="K1600" i="1"/>
  <c r="K1553" i="1"/>
  <c r="J1600" i="1"/>
  <c r="J1412" i="1"/>
  <c r="K1607" i="1"/>
  <c r="K1650" i="1"/>
  <c r="J1181" i="1"/>
  <c r="J1560" i="1"/>
  <c r="K1560" i="1"/>
  <c r="J1509" i="1"/>
  <c r="K1181" i="1"/>
  <c r="J1607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<sst xmlns="http://schemas.openxmlformats.org/spreadsheetml/2006/main" count="4755" uniqueCount="2179">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</sst>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S4_BAU_AEG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Industry_Summary"/>
      <sheetName val="Industry_OTH"/>
      <sheetName val="Industry_CHM"/>
      <sheetName val="Industry_CMN"/>
      <sheetName val="Industry_FOD"/>
      <sheetName val="Industry_BMT"/>
      <sheetName val="Industry_PAP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ind_stem_All_Fuel"/>
      <sheetName val="OUT_ind_All_DM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0.17254644245147685</v>
          </cell>
          <cell r="G4">
            <v>0.30837360209616282</v>
          </cell>
          <cell r="H4">
            <v>0.34823473276572492</v>
          </cell>
          <cell r="I4">
            <v>0.59649029985487023</v>
          </cell>
          <cell r="J4">
            <v>0.94135776669283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0.17254644245147685</v>
          </cell>
          <cell r="G5">
            <v>0.30837360209616282</v>
          </cell>
          <cell r="H5">
            <v>0.34823473276572492</v>
          </cell>
          <cell r="I5">
            <v>0.59649029985487023</v>
          </cell>
          <cell r="J5">
            <v>0.94135776669283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2.44557154281024E-2</v>
          </cell>
          <cell r="G6">
            <v>1.38295367696183E-2</v>
          </cell>
          <cell r="H6">
            <v>4.1346804274722997E-3</v>
          </cell>
          <cell r="I6">
            <v>1.8219183736270701E-2</v>
          </cell>
          <cell r="J6">
            <v>3.7386972815078898E-2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2.44557154281024E-2</v>
          </cell>
          <cell r="G7">
            <v>3.82852521977207E-2</v>
          </cell>
          <cell r="H7">
            <v>4.2419932625193002E-2</v>
          </cell>
          <cell r="I7">
            <v>6.0639116361463699E-2</v>
          </cell>
          <cell r="J7">
            <v>9.8026089176542694E-2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3.2682734108063469</v>
          </cell>
          <cell r="F8">
            <v>3.8320727128089462</v>
          </cell>
          <cell r="G8">
            <v>3.6117313090689311</v>
          </cell>
          <cell r="H8">
            <v>3.5205720473852553</v>
          </cell>
          <cell r="I8">
            <v>0.5657079601078443</v>
          </cell>
          <cell r="J8">
            <v>0.51336364990124828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3.2682734108063469</v>
          </cell>
          <cell r="F9">
            <v>3.8320727128089462</v>
          </cell>
          <cell r="G9">
            <v>3.6117313090689311</v>
          </cell>
          <cell r="H9">
            <v>3.5205720473852553</v>
          </cell>
          <cell r="I9">
            <v>0.5657079601078443</v>
          </cell>
          <cell r="J9">
            <v>0.51336364990124828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F10">
            <v>9.7900845786061327E-3</v>
          </cell>
          <cell r="G10">
            <v>0.13608860606654033</v>
          </cell>
          <cell r="H10">
            <v>0.37217789200626733</v>
          </cell>
          <cell r="I10">
            <v>0.23436540846046625</v>
          </cell>
          <cell r="J10">
            <v>0.32494747193435991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F11">
            <v>2.8530146626054121E-2</v>
          </cell>
          <cell r="G11">
            <v>0.35617899082718174</v>
          </cell>
          <cell r="H11">
            <v>0.78990093766831715</v>
          </cell>
          <cell r="I11">
            <v>0.26544415926543852</v>
          </cell>
          <cell r="J11">
            <v>0.35915246898008291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F12">
            <v>2.9050784147225599</v>
          </cell>
          <cell r="G12">
            <v>29.9267402879664</v>
          </cell>
          <cell r="H12">
            <v>62.489083190543901</v>
          </cell>
          <cell r="I12">
            <v>40.016713151377402</v>
          </cell>
          <cell r="J12">
            <v>57.220607962417503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F13">
            <v>5.1508482530541903E-2</v>
          </cell>
          <cell r="G13">
            <v>0.53061596255259535</v>
          </cell>
          <cell r="H13">
            <v>1.1079624679174442</v>
          </cell>
          <cell r="I13">
            <v>0.70951619062725813</v>
          </cell>
          <cell r="J13">
            <v>1.0145497865676849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8.7447494518712501E-3</v>
          </cell>
          <cell r="G14">
            <v>2.4539431990865401E-2</v>
          </cell>
          <cell r="H14">
            <v>7.5480129934335201E-3</v>
          </cell>
          <cell r="I14">
            <v>9.0672731305043699E-4</v>
          </cell>
          <cell r="J14">
            <v>5.1792574217000897E-2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2.8837601475095731E-6</v>
          </cell>
          <cell r="F15">
            <v>8.7469199117655577E-3</v>
          </cell>
          <cell r="G15">
            <v>3.3274790620926004E-2</v>
          </cell>
          <cell r="H15">
            <v>4.0796237543745902E-2</v>
          </cell>
          <cell r="I15">
            <v>3.297097434408245E-2</v>
          </cell>
          <cell r="J15">
            <v>5.257329789410721E-2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6.7991169432748482</v>
          </cell>
          <cell r="F16">
            <v>4.0197449151114818E-2</v>
          </cell>
          <cell r="G16">
            <v>3.5808584066334512E-2</v>
          </cell>
          <cell r="H16">
            <v>1.4813569418110474E-2</v>
          </cell>
          <cell r="I16">
            <v>1.6179716651183628E-2</v>
          </cell>
          <cell r="J16">
            <v>2.0749549501297565E-2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6.7991169432748482</v>
          </cell>
          <cell r="F17">
            <v>4.0197449151114818E-2</v>
          </cell>
          <cell r="G17">
            <v>3.5808584066334512E-2</v>
          </cell>
          <cell r="H17">
            <v>1.4813569418110474E-2</v>
          </cell>
          <cell r="I17">
            <v>1.6179716651183628E-2</v>
          </cell>
          <cell r="J17">
            <v>2.0749549501297565E-2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6.0258882186018001E-5</v>
          </cell>
          <cell r="F18">
            <v>4.5928350069608499E-5</v>
          </cell>
          <cell r="G18">
            <v>5.1005263519876097E-5</v>
          </cell>
          <cell r="H18">
            <v>5.6601931352700402E-5</v>
          </cell>
          <cell r="I18">
            <v>6.4128661603270006E-5</v>
          </cell>
          <cell r="J18"/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1.4982601179234947</v>
          </cell>
          <cell r="F19">
            <v>4.7595462298410052E-2</v>
          </cell>
          <cell r="G19">
            <v>4.4901367558900063E-2</v>
          </cell>
          <cell r="H19">
            <v>3.7193331445530609E-2</v>
          </cell>
          <cell r="I19">
            <v>3.7060088812445713E-2</v>
          </cell>
          <cell r="J19">
            <v>3.7020899837151511E-2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2.0759543074570532E-2</v>
          </cell>
          <cell r="F20">
            <v>8.3472532815363806E-2</v>
          </cell>
          <cell r="G20">
            <v>8.879417873524284E-2</v>
          </cell>
          <cell r="H20">
            <v>7.5572326626620945E-2</v>
          </cell>
          <cell r="I20">
            <v>5.9708257320639266E-2</v>
          </cell>
          <cell r="J20">
            <v>0.13925422550832214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2.0759543074570511E-2</v>
          </cell>
          <cell r="F21">
            <v>8.3472532815363737E-2</v>
          </cell>
          <cell r="G21">
            <v>8.8794178735242743E-2</v>
          </cell>
          <cell r="H21">
            <v>7.5572326626620862E-2</v>
          </cell>
          <cell r="I21">
            <v>5.9708257320639217E-2</v>
          </cell>
          <cell r="J21">
            <v>0.13925422550832206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2.2963615744374642E-2</v>
          </cell>
          <cell r="F22">
            <v>9.2315703373263475E-2</v>
          </cell>
          <cell r="G22">
            <v>9.8199375988430593E-2</v>
          </cell>
          <cell r="H22">
            <v>8.3577795198789981E-2</v>
          </cell>
          <cell r="I22">
            <v>6.603427942625939E-2</v>
          </cell>
          <cell r="J22">
            <v>0.15400136533753081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2.2963615744374642E-2</v>
          </cell>
          <cell r="F23">
            <v>9.2315703373263475E-2</v>
          </cell>
          <cell r="G23">
            <v>9.8199375988430593E-2</v>
          </cell>
          <cell r="H23">
            <v>8.3577795198789981E-2</v>
          </cell>
          <cell r="I23">
            <v>6.603427942625939E-2</v>
          </cell>
          <cell r="J23">
            <v>0.15400136533753081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3.4869921684350901E-2</v>
          </cell>
          <cell r="F24">
            <v>1.02826794253655E-4</v>
          </cell>
          <cell r="G24">
            <v>1.79095065549918E-3</v>
          </cell>
          <cell r="H24">
            <v>3.6752505052331801E-3</v>
          </cell>
          <cell r="I24">
            <v>2.26209073947094E-2</v>
          </cell>
          <cell r="J24">
            <v>3.4484500691447401E-2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3.4871824960779105E-2</v>
          </cell>
          <cell r="F25">
            <v>3.4965386084769699E-2</v>
          </cell>
          <cell r="G25">
            <v>3.6729846704713846E-2</v>
          </cell>
          <cell r="H25">
            <v>3.0969751427982306E-2</v>
          </cell>
          <cell r="I25">
            <v>2.4474473237504686E-2</v>
          </cell>
          <cell r="J25">
            <v>5.7093918505255956E-2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1.1605378875597994E-5</v>
          </cell>
          <cell r="F26">
            <v>5.775323875084005E-3</v>
          </cell>
          <cell r="G26">
            <v>0.20245105580700026</v>
          </cell>
          <cell r="H26">
            <v>0.34678037766377928</v>
          </cell>
          <cell r="I26">
            <v>0.51206534435401063</v>
          </cell>
          <cell r="J26">
            <v>2.3674876465059542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1.1605378875597972E-5</v>
          </cell>
          <cell r="F27">
            <v>5.7706071591429363E-3</v>
          </cell>
          <cell r="G27">
            <v>0.20219282741949129</v>
          </cell>
          <cell r="H27">
            <v>0.34678037766378</v>
          </cell>
          <cell r="I27">
            <v>0.51206534435401119</v>
          </cell>
          <cell r="J27">
            <v>2.3674876465059542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1.9103547349948003E-5</v>
          </cell>
          <cell r="F28">
            <v>7.0307174219972129E-3</v>
          </cell>
          <cell r="G28">
            <v>0.24101793757801793</v>
          </cell>
          <cell r="H28">
            <v>0.3986029111493023</v>
          </cell>
          <cell r="I28">
            <v>0.55061267305643302</v>
          </cell>
          <cell r="J28">
            <v>2.391406439039454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1.9103547349948003E-5</v>
          </cell>
          <cell r="F29">
            <v>7.0307174219972129E-3</v>
          </cell>
          <cell r="G29">
            <v>0.24101793757801793</v>
          </cell>
          <cell r="H29">
            <v>0.3986029111493023</v>
          </cell>
          <cell r="I29">
            <v>0.55061267305643302</v>
          </cell>
          <cell r="J29">
            <v>2.391406439039454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0.168877667735776</v>
          </cell>
          <cell r="F30">
            <v>2.47466776653289E-3</v>
          </cell>
          <cell r="G30">
            <v>1.7309526373701499E-3</v>
          </cell>
          <cell r="H30">
            <v>1.1738389125111801E-3</v>
          </cell>
          <cell r="I30">
            <v>7.69593814439469E-2</v>
          </cell>
          <cell r="J30">
            <v>0.137443647110985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0.168877667735776</v>
          </cell>
          <cell r="F31">
            <v>0.17098559376575503</v>
          </cell>
          <cell r="G31">
            <v>0.17165758898617958</v>
          </cell>
          <cell r="H31">
            <v>0.17047260657307747</v>
          </cell>
          <cell r="I31">
            <v>9.2459462636051246E-2</v>
          </cell>
          <cell r="J31">
            <v>0.15764634006068834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0.11094514293471334</v>
          </cell>
          <cell r="J32">
            <v>0.18795881038298909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0.11206580094415486</v>
          </cell>
          <cell r="J33">
            <v>0.18985738422524129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1.00787721526726E-4</v>
          </cell>
          <cell r="I34">
            <v>2.34509661853648E-2</v>
          </cell>
          <cell r="J34">
            <v>3.2258360997530398E-2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1.00787721526726E-4</v>
          </cell>
          <cell r="I35">
            <v>2.3551753906891501E-2</v>
          </cell>
          <cell r="J35">
            <v>5.5810114904421899E-2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2.0899030790200251E-2</v>
          </cell>
          <cell r="F36">
            <v>8.3203573082532803E-2</v>
          </cell>
          <cell r="G36">
            <v>8.8400743411544427E-2</v>
          </cell>
          <cell r="H36">
            <v>7.5112430532964541E-2</v>
          </cell>
          <cell r="I36">
            <v>5.9744008213789231E-2</v>
          </cell>
          <cell r="J36">
            <v>0.13929728277437745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2.0899030790200245E-2</v>
          </cell>
          <cell r="F37">
            <v>8.320357308253272E-2</v>
          </cell>
          <cell r="G37">
            <v>8.8400743411544316E-2</v>
          </cell>
          <cell r="H37">
            <v>7.5112430532964472E-2</v>
          </cell>
          <cell r="I37">
            <v>5.9744008213789168E-2</v>
          </cell>
          <cell r="J37">
            <v>0.13929728277437728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2.3117870298183504E-2</v>
          </cell>
          <cell r="F38">
            <v>9.2018270273196326E-2</v>
          </cell>
          <cell r="G38">
            <v>9.776428971436088E-2</v>
          </cell>
          <cell r="H38">
            <v>8.3069212298832351E-2</v>
          </cell>
          <cell r="I38">
            <v>6.6073815080436138E-2</v>
          </cell>
          <cell r="J38">
            <v>0.15404898085229493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2.3117870298183504E-2</v>
          </cell>
          <cell r="F39">
            <v>9.2018270273196326E-2</v>
          </cell>
          <cell r="G39">
            <v>9.776428971436088E-2</v>
          </cell>
          <cell r="H39">
            <v>8.3069212298832351E-2</v>
          </cell>
          <cell r="I39">
            <v>6.6073815080436138E-2</v>
          </cell>
          <cell r="J39">
            <v>0.15404898085229493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3.4764876041412401E-2</v>
          </cell>
          <cell r="F40">
            <v>1.03681786899614E-4</v>
          </cell>
          <cell r="G40">
            <v>1.74225535225968E-3</v>
          </cell>
          <cell r="H40">
            <v>3.61677594322784E-3</v>
          </cell>
          <cell r="I40">
            <v>2.2656966851339701E-2</v>
          </cell>
          <cell r="J40">
            <v>3.4454989633315801E-2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3.4766565089095126E-2</v>
          </cell>
          <cell r="F41">
            <v>3.4861033284023339E-2</v>
          </cell>
          <cell r="G41">
            <v>3.6576593395462376E-2</v>
          </cell>
          <cell r="H41">
            <v>3.0784912018110604E-2</v>
          </cell>
          <cell r="I41">
            <v>2.4477124986148166E-2</v>
          </cell>
          <cell r="J41">
            <v>5.7100480881883124E-2</v>
          </cell>
        </row>
        <row r="42">
          <cell r="B42" t="str">
            <v>D-RES_LTH</v>
          </cell>
          <cell r="C42" t="str">
            <v>VAR_fout</v>
          </cell>
          <cell r="D42" t="str">
            <v>RHNS_LTH_DH</v>
          </cell>
          <cell r="F42">
            <v>5.4507441923416118E-2</v>
          </cell>
          <cell r="G42">
            <v>0.38053290427654141</v>
          </cell>
          <cell r="H42">
            <v>1.0913527739183089</v>
          </cell>
          <cell r="I42">
            <v>1.7524615514058441</v>
          </cell>
          <cell r="J42">
            <v>1.7051046415116977</v>
          </cell>
        </row>
        <row r="43">
          <cell r="B43" t="str">
            <v>D-RES_LTH</v>
          </cell>
          <cell r="C43" t="str">
            <v>VAR_fout</v>
          </cell>
          <cell r="D43" t="str">
            <v>RHEM_LTH_DH</v>
          </cell>
          <cell r="E43">
            <v>2.3074752246426278</v>
          </cell>
          <cell r="F43">
            <v>3.8270431160366232</v>
          </cell>
          <cell r="G43">
            <v>2.7126451977288437</v>
          </cell>
          <cell r="H43">
            <v>2.4456948638286256</v>
          </cell>
          <cell r="I43">
            <v>2.5486037299108335</v>
          </cell>
          <cell r="J43">
            <v>2.4017825013774301</v>
          </cell>
        </row>
        <row r="44">
          <cell r="B44" t="str">
            <v>D-RES_LTH</v>
          </cell>
          <cell r="C44" t="str">
            <v>VAR_fout</v>
          </cell>
          <cell r="D44" t="str">
            <v>RHES_LTH_DH</v>
          </cell>
          <cell r="E44">
            <v>2.0225437056533226</v>
          </cell>
          <cell r="F44">
            <v>3.5392358918624964</v>
          </cell>
          <cell r="G44">
            <v>3.9066377862130373</v>
          </cell>
          <cell r="H44">
            <v>3.4667576742611006</v>
          </cell>
          <cell r="I44">
            <v>54.79366925715248</v>
          </cell>
          <cell r="J44">
            <v>58.639634868602727</v>
          </cell>
        </row>
        <row r="45">
          <cell r="B45" t="str">
            <v>D-RES_LTH</v>
          </cell>
          <cell r="C45" t="str">
            <v>VAR_fout</v>
          </cell>
          <cell r="D45" t="str">
            <v>RHSA_LTH</v>
          </cell>
          <cell r="E45">
            <v>4.0100369113864511</v>
          </cell>
          <cell r="F45">
            <v>1.963797240359916</v>
          </cell>
          <cell r="G45">
            <v>5.6162653301791678</v>
          </cell>
          <cell r="H45">
            <v>6.6486313531219299</v>
          </cell>
          <cell r="I45">
            <v>11.648493895438952</v>
          </cell>
          <cell r="J45">
            <v>11.655210840356196</v>
          </cell>
        </row>
        <row r="46">
          <cell r="B46" t="str">
            <v>D-RES_LTH</v>
          </cell>
          <cell r="C46" t="str">
            <v>VAR_fout</v>
          </cell>
          <cell r="D46" t="str">
            <v>RHNM_LTH_DH</v>
          </cell>
          <cell r="F46">
            <v>0.35013672205767865</v>
          </cell>
          <cell r="G46">
            <v>0.46084178029495831</v>
          </cell>
          <cell r="H46">
            <v>0.51918368278371618</v>
          </cell>
          <cell r="I46">
            <v>0.46116880736203186</v>
          </cell>
          <cell r="J46">
            <v>0.46996754558878306</v>
          </cell>
        </row>
        <row r="47">
          <cell r="B47" t="str">
            <v>D-RES_LTH</v>
          </cell>
          <cell r="C47" t="str">
            <v>VAR_fin</v>
          </cell>
          <cell r="D47" t="str">
            <v>LTH</v>
          </cell>
          <cell r="E47">
            <v>9.2187897746930663</v>
          </cell>
          <cell r="F47">
            <v>10.760157868063006</v>
          </cell>
          <cell r="G47">
            <v>14.422386980795178</v>
          </cell>
          <cell r="H47">
            <v>15.572067173514231</v>
          </cell>
          <cell r="I47">
            <v>77.668674247224345</v>
          </cell>
          <cell r="J47">
            <v>81.075022052813239</v>
          </cell>
        </row>
        <row r="48">
          <cell r="B48" t="str">
            <v>D-RES_LTH</v>
          </cell>
          <cell r="C48" t="str">
            <v>VAR_ncap</v>
          </cell>
          <cell r="D48" t="str">
            <v>-</v>
          </cell>
          <cell r="E48">
            <v>0.34593551512977799</v>
          </cell>
          <cell r="F48">
            <v>0.115905415317411</v>
          </cell>
          <cell r="G48">
            <v>8.7633397814080694E-2</v>
          </cell>
          <cell r="H48">
            <v>4.90900233810199E-2</v>
          </cell>
          <cell r="I48">
            <v>3.1974091456071001</v>
          </cell>
          <cell r="J48">
            <v>0.18628700677037</v>
          </cell>
        </row>
        <row r="49">
          <cell r="B49" t="str">
            <v>D-RES_LTH</v>
          </cell>
          <cell r="C49" t="str">
            <v>VAR_cap</v>
          </cell>
          <cell r="D49" t="str">
            <v>-</v>
          </cell>
          <cell r="E49">
            <v>0.34593551512977799</v>
          </cell>
          <cell r="F49">
            <v>0.46184093044718899</v>
          </cell>
          <cell r="G49">
            <v>0.54947432826126996</v>
          </cell>
          <cell r="H49">
            <v>0.59856435164229005</v>
          </cell>
          <cell r="I49">
            <v>3.7959734972493901</v>
          </cell>
          <cell r="J49">
            <v>3.9822605040197598</v>
          </cell>
        </row>
        <row r="50">
          <cell r="B50" t="str">
            <v>RHES-SHSTG-CHPNGA</v>
          </cell>
          <cell r="C50" t="str">
            <v>VAR_fout</v>
          </cell>
          <cell r="D50" t="str">
            <v>RHES_LTH_CHPNGA</v>
          </cell>
          <cell r="E50">
            <v>9.1954021419507093E-2</v>
          </cell>
          <cell r="F50">
            <v>3.2209864181720932E-3</v>
          </cell>
          <cell r="G50">
            <v>7.5374648675621977E-2</v>
          </cell>
          <cell r="H50">
            <v>9.4422375736944925E-2</v>
          </cell>
          <cell r="I50">
            <v>0.10132680725184311</v>
          </cell>
          <cell r="J50">
            <v>0.29402116479190515</v>
          </cell>
        </row>
        <row r="51">
          <cell r="B51" t="str">
            <v>RHES-SHSTG-CHPNGA</v>
          </cell>
          <cell r="C51" t="str">
            <v>VAR_fout</v>
          </cell>
          <cell r="D51" t="str">
            <v>AUX_RES_CHPNGA_OUT</v>
          </cell>
          <cell r="E51">
            <v>9.1954021419507315E-2</v>
          </cell>
          <cell r="F51">
            <v>3.2188405244891081E-3</v>
          </cell>
          <cell r="G51">
            <v>7.5296215118207277E-2</v>
          </cell>
          <cell r="H51">
            <v>9.4422375736944925E-2</v>
          </cell>
          <cell r="I51">
            <v>0.10132680725184343</v>
          </cell>
          <cell r="J51">
            <v>0.2940211647919056</v>
          </cell>
        </row>
        <row r="52">
          <cell r="B52" t="str">
            <v>RHES-SHSTG-CHPNGA</v>
          </cell>
          <cell r="C52" t="str">
            <v>VAR_fin</v>
          </cell>
          <cell r="D52" t="str">
            <v>RHES_LTH_CHPNGA</v>
          </cell>
          <cell r="E52">
            <v>0.12261013779708597</v>
          </cell>
          <cell r="F52">
            <v>4.2429159185792889E-3</v>
          </cell>
          <cell r="G52">
            <v>9.726238709379055E-2</v>
          </cell>
          <cell r="H52">
            <v>0.11803274557325155</v>
          </cell>
          <cell r="I52">
            <v>0.11921278443379993</v>
          </cell>
          <cell r="J52">
            <v>0.32669495900371215</v>
          </cell>
        </row>
        <row r="53">
          <cell r="B53" t="str">
            <v>RHES-SHSTG-CHPNGA</v>
          </cell>
          <cell r="C53" t="str">
            <v>VAR_fin</v>
          </cell>
          <cell r="D53" t="str">
            <v>AUX_RES_CHPNGA_IN</v>
          </cell>
          <cell r="E53">
            <v>0.12261013779708597</v>
          </cell>
          <cell r="F53">
            <v>4.2429159185792889E-3</v>
          </cell>
          <cell r="G53">
            <v>9.726238709379055E-2</v>
          </cell>
          <cell r="H53">
            <v>0.11803274557325155</v>
          </cell>
          <cell r="I53">
            <v>0.11921278443379993</v>
          </cell>
          <cell r="J53">
            <v>0.32669495900371215</v>
          </cell>
        </row>
        <row r="54">
          <cell r="B54" t="str">
            <v>RHES-SHSTG-CHPNGA</v>
          </cell>
          <cell r="C54" t="str">
            <v>VAR_ncap</v>
          </cell>
          <cell r="D54" t="str">
            <v>-</v>
          </cell>
          <cell r="E54">
            <v>0.18810746352911001</v>
          </cell>
          <cell r="F54">
            <v>2.88007080984358E-3</v>
          </cell>
          <cell r="G54">
            <v>1.9861030431305199E-3</v>
          </cell>
          <cell r="H54">
            <v>1.32201575833662E-3</v>
          </cell>
          <cell r="I54">
            <v>6.09066350784244E-2</v>
          </cell>
          <cell r="J54">
            <v>0.137793977232958</v>
          </cell>
        </row>
        <row r="55">
          <cell r="B55" t="str">
            <v>RHES-SHSTG-CHPNGA</v>
          </cell>
          <cell r="C55" t="str">
            <v>VAR_cap</v>
          </cell>
          <cell r="D55" t="str">
            <v>-</v>
          </cell>
          <cell r="E55">
            <v>0.18810746352911001</v>
          </cell>
          <cell r="F55">
            <v>0.19053474142251092</v>
          </cell>
          <cell r="G55">
            <v>0.19120609679488035</v>
          </cell>
          <cell r="H55">
            <v>0.18936619782842126</v>
          </cell>
          <cell r="I55">
            <v>7.8090097226480748E-2</v>
          </cell>
          <cell r="J55">
            <v>0.15358527534679436</v>
          </cell>
        </row>
        <row r="56">
          <cell r="B56" t="str">
            <v>RHNS-CHPWOD</v>
          </cell>
          <cell r="C56" t="str">
            <v>VAR_fout</v>
          </cell>
          <cell r="D56" t="str">
            <v>RHNS_LTH_CHPWOD</v>
          </cell>
          <cell r="H56">
            <v>0.17428372725702904</v>
          </cell>
          <cell r="I56">
            <v>0.16285859421015778</v>
          </cell>
          <cell r="J56">
            <v>0.28596072963821917</v>
          </cell>
        </row>
        <row r="57">
          <cell r="B57" t="str">
            <v>RHNS-CHPWOD</v>
          </cell>
          <cell r="C57" t="str">
            <v>VAR_fout</v>
          </cell>
          <cell r="D57" t="str">
            <v>RHNS_KEV_WOD_ELC_CHP</v>
          </cell>
          <cell r="H57">
            <v>6.4559862443338195E-2</v>
          </cell>
          <cell r="I57">
            <v>6.2927984177919727E-2</v>
          </cell>
          <cell r="J57">
            <v>0.11506009003472613</v>
          </cell>
        </row>
        <row r="58">
          <cell r="B58" t="str">
            <v>RHNS-CHPWOD</v>
          </cell>
          <cell r="C58" t="str">
            <v>VAR_fin</v>
          </cell>
          <cell r="D58" t="str">
            <v>RWOD</v>
          </cell>
          <cell r="H58">
            <v>0.31777047751250775</v>
          </cell>
          <cell r="I58">
            <v>0.30147089265735466</v>
          </cell>
          <cell r="J58">
            <v>0.52165663661163775</v>
          </cell>
        </row>
        <row r="59">
          <cell r="B59" t="str">
            <v>RHNS-CHPWOD</v>
          </cell>
          <cell r="C59" t="str">
            <v>VAR_ncap</v>
          </cell>
          <cell r="D59" t="str">
            <v>-</v>
          </cell>
          <cell r="H59">
            <v>5.7653533608680203E-3</v>
          </cell>
          <cell r="I59">
            <v>1.8409188896563199E-3</v>
          </cell>
          <cell r="J59">
            <v>9.7701632212916605E-3</v>
          </cell>
        </row>
        <row r="60">
          <cell r="B60" t="str">
            <v>RHNS-CHPWOD</v>
          </cell>
          <cell r="C60" t="str">
            <v>VAR_cap</v>
          </cell>
          <cell r="D60" t="str">
            <v>-</v>
          </cell>
          <cell r="H60">
            <v>5.7653533608680203E-3</v>
          </cell>
          <cell r="I60">
            <v>5.6031068389879504E-3</v>
          </cell>
          <cell r="J60">
            <v>1.0261866505944631E-2</v>
          </cell>
        </row>
        <row r="61">
          <cell r="B61" t="str">
            <v>D-ICOA</v>
          </cell>
          <cell r="C61" t="str">
            <v>VAR_fout</v>
          </cell>
          <cell r="D61" t="str">
            <v>ICOA</v>
          </cell>
          <cell r="E61">
            <v>3.7337952592987333</v>
          </cell>
          <cell r="F61">
            <v>3.7378192304600719</v>
          </cell>
          <cell r="G61">
            <v>3.7373356227643222</v>
          </cell>
          <cell r="H61">
            <v>10.464441523056204</v>
          </cell>
          <cell r="I61">
            <v>1.3240096505356491</v>
          </cell>
          <cell r="J61">
            <v>1.8990412908078873</v>
          </cell>
        </row>
        <row r="62">
          <cell r="B62" t="str">
            <v>D-ICOA</v>
          </cell>
          <cell r="C62" t="str">
            <v>VAR_fout</v>
          </cell>
          <cell r="D62" t="str">
            <v>CO2</v>
          </cell>
          <cell r="E62">
            <v>346.12282053699101</v>
          </cell>
          <cell r="F62">
            <v>346.49584266364701</v>
          </cell>
          <cell r="G62">
            <v>346.451012230255</v>
          </cell>
          <cell r="H62">
            <v>970.05372918731098</v>
          </cell>
          <cell r="I62">
            <v>122.735694604655</v>
          </cell>
          <cell r="J62">
            <v>176.041127657891</v>
          </cell>
        </row>
        <row r="63">
          <cell r="B63" t="str">
            <v>D-ICOA</v>
          </cell>
          <cell r="C63" t="str">
            <v>VAR_fin</v>
          </cell>
          <cell r="D63" t="str">
            <v>COA</v>
          </cell>
          <cell r="E63">
            <v>3.7337952592987333</v>
          </cell>
          <cell r="F63">
            <v>3.7378192304600719</v>
          </cell>
          <cell r="G63">
            <v>3.7373356227643222</v>
          </cell>
          <cell r="H63">
            <v>10.464441523056204</v>
          </cell>
          <cell r="I63">
            <v>1.3240096505356491</v>
          </cell>
          <cell r="J63">
            <v>1.8990412908078873</v>
          </cell>
        </row>
        <row r="64">
          <cell r="B64" t="str">
            <v>RHNM-SHSTG-CHPWOD</v>
          </cell>
          <cell r="C64" t="str">
            <v>VAR_fout</v>
          </cell>
          <cell r="D64" t="str">
            <v>RHNM_LTH_CHPWOD</v>
          </cell>
          <cell r="E64">
            <v>7.0482582838305634E-5</v>
          </cell>
          <cell r="F64">
            <v>9.4485345339658414E-5</v>
          </cell>
          <cell r="G64">
            <v>9.7694443143167225E-5</v>
          </cell>
          <cell r="H64">
            <v>6.0306611398204372E-4</v>
          </cell>
          <cell r="I64">
            <v>1.0907221080584258E-3</v>
          </cell>
          <cell r="J64">
            <v>2.4321455389426658E-3</v>
          </cell>
        </row>
        <row r="65">
          <cell r="B65" t="str">
            <v>RHNM-SHSTG-CHPWOD</v>
          </cell>
          <cell r="C65" t="str">
            <v>VAR_fout</v>
          </cell>
          <cell r="D65" t="str">
            <v>AUX_RNM-CHPWOD_OUT</v>
          </cell>
          <cell r="E65">
            <v>7.0482582838305783E-5</v>
          </cell>
          <cell r="F65">
            <v>9.4422397074942071E-5</v>
          </cell>
          <cell r="G65">
            <v>9.7592783993174549E-5</v>
          </cell>
          <cell r="H65">
            <v>6.0306611398204372E-4</v>
          </cell>
          <cell r="I65">
            <v>1.0907221080584297E-3</v>
          </cell>
          <cell r="J65">
            <v>2.4321455389426675E-3</v>
          </cell>
        </row>
        <row r="66">
          <cell r="B66" t="str">
            <v>RHNM-SHSTG-CHPWOD</v>
          </cell>
          <cell r="C66" t="str">
            <v>VAR_fin</v>
          </cell>
          <cell r="D66" t="str">
            <v>RHNM_LTH_CHPWOD</v>
          </cell>
          <cell r="E66">
            <v>5.5769560123352662E-5</v>
          </cell>
          <cell r="F66">
            <v>6.8520172705537996E-5</v>
          </cell>
          <cell r="G66">
            <v>7.2443989044941105E-5</v>
          </cell>
          <cell r="H66">
            <v>7.5860855407746438E-4</v>
          </cell>
          <cell r="I66">
            <v>1.287978380724533E-3</v>
          </cell>
          <cell r="J66">
            <v>2.7071598270883737E-3</v>
          </cell>
        </row>
        <row r="67">
          <cell r="B67" t="str">
            <v>RHNM-SHSTG-CHPWOD</v>
          </cell>
          <cell r="C67" t="str">
            <v>VAR_fin</v>
          </cell>
          <cell r="D67" t="str">
            <v>AUX_RNM-CHPWOD_IN</v>
          </cell>
          <cell r="E67">
            <v>5.5769560123352662E-5</v>
          </cell>
          <cell r="F67">
            <v>6.8520172705537996E-5</v>
          </cell>
          <cell r="G67">
            <v>7.2443989044941105E-5</v>
          </cell>
          <cell r="H67">
            <v>7.5860855407746438E-4</v>
          </cell>
          <cell r="I67">
            <v>1.287978380724533E-3</v>
          </cell>
          <cell r="J67">
            <v>2.7071598270883737E-3</v>
          </cell>
        </row>
        <row r="68">
          <cell r="B68" t="str">
            <v>RHNM-SHSTG-CHPWOD</v>
          </cell>
          <cell r="C68" t="str">
            <v>VAR_ncap</v>
          </cell>
          <cell r="D68" t="str">
            <v>-</v>
          </cell>
          <cell r="E68">
            <v>0.18960972678320701</v>
          </cell>
          <cell r="F68">
            <v>5.1055314765793402E-3</v>
          </cell>
          <cell r="G68">
            <v>4.7322287916958701E-3</v>
          </cell>
          <cell r="H68">
            <v>4.5594116618775798E-3</v>
          </cell>
          <cell r="I68">
            <v>9.9911428043437001E-2</v>
          </cell>
          <cell r="J68">
            <v>0.20837779461908601</v>
          </cell>
        </row>
        <row r="69">
          <cell r="B69" t="str">
            <v>RHNM-SHSTG-CHPWOD</v>
          </cell>
          <cell r="C69" t="str">
            <v>VAR_cap</v>
          </cell>
          <cell r="D69" t="str">
            <v>-</v>
          </cell>
          <cell r="E69">
            <v>0.18960972678320701</v>
          </cell>
          <cell r="F69">
            <v>0.19400632931083617</v>
          </cell>
          <cell r="G69">
            <v>0.19697781540367276</v>
          </cell>
          <cell r="H69">
            <v>0.1987165188174321</v>
          </cell>
          <cell r="I69">
            <v>0.1198774349542905</v>
          </cell>
          <cell r="J69">
            <v>0.2343199991224032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I70">
            <v>2.28996725283486</v>
          </cell>
          <cell r="J70">
            <v>4.7040269452414503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I71">
            <v>4.0602256255937191E-2</v>
          </cell>
          <cell r="J71">
            <v>8.3404733071656925E-2</v>
          </cell>
        </row>
        <row r="72">
          <cell r="B72" t="str">
            <v>RHNS-CHPGFC</v>
          </cell>
          <cell r="C72" t="str">
            <v>VAR_fout</v>
          </cell>
          <cell r="D72" t="str">
            <v>CO2_R</v>
          </cell>
          <cell r="H72">
            <v>1.4810565137174401</v>
          </cell>
          <cell r="I72">
            <v>1.7328084144935201</v>
          </cell>
          <cell r="J72">
            <v>5.1037189634942299</v>
          </cell>
        </row>
        <row r="73">
          <cell r="B73" t="str">
            <v>RHNS-CHPGFC</v>
          </cell>
          <cell r="C73" t="str">
            <v>VAR_fout</v>
          </cell>
          <cell r="D73" t="str">
            <v>RHNS_LTH_CHPNGA</v>
          </cell>
          <cell r="H73">
            <v>1.2352641561217804E-2</v>
          </cell>
          <cell r="I73">
            <v>1.4329465328364831E-2</v>
          </cell>
          <cell r="J73">
            <v>4.0721161942773108E-2</v>
          </cell>
        </row>
        <row r="74">
          <cell r="B74" t="str">
            <v>RHNS-CHPGFC</v>
          </cell>
          <cell r="C74" t="str">
            <v>VAR_fout</v>
          </cell>
          <cell r="D74" t="str">
            <v>RHNS_NKEV_GAS_ELC_CHP</v>
          </cell>
          <cell r="H74">
            <v>1.1029144251087319E-2</v>
          </cell>
          <cell r="I74">
            <v>1.351836351732532E-2</v>
          </cell>
          <cell r="J74">
            <v>4.0721161942773108E-2</v>
          </cell>
        </row>
        <row r="75">
          <cell r="B75" t="str">
            <v>RHNS-CHPGFC</v>
          </cell>
          <cell r="C75" t="str">
            <v>VAR_fin</v>
          </cell>
          <cell r="D75" t="str">
            <v>RNGA</v>
          </cell>
          <cell r="H75">
            <v>2.6259867264493596E-2</v>
          </cell>
          <cell r="I75">
            <v>3.072355344846666E-2</v>
          </cell>
          <cell r="J75">
            <v>9.0491470983940142E-2</v>
          </cell>
        </row>
        <row r="76">
          <cell r="B76" t="str">
            <v>RHNS-CHPGFC</v>
          </cell>
          <cell r="C76" t="str">
            <v>VAR_ncap</v>
          </cell>
          <cell r="D76" t="str">
            <v>-</v>
          </cell>
          <cell r="H76">
            <v>9.8713782458495296E-4</v>
          </cell>
          <cell r="I76">
            <v>2.21191986608095E-4</v>
          </cell>
          <cell r="J76">
            <v>3.4454508069552601E-3</v>
          </cell>
        </row>
        <row r="77">
          <cell r="B77" t="str">
            <v>RHNS-CHPGFC</v>
          </cell>
          <cell r="C77" t="str">
            <v>VAR_cap</v>
          </cell>
          <cell r="D77" t="str">
            <v>-</v>
          </cell>
          <cell r="H77">
            <v>9.8713782458495296E-4</v>
          </cell>
          <cell r="I77">
            <v>1.2075342935205645E-3</v>
          </cell>
          <cell r="J77">
            <v>3.6389763565599811E-3</v>
          </cell>
        </row>
        <row r="78">
          <cell r="B78" t="str">
            <v>D-ENGA</v>
          </cell>
          <cell r="C78" t="str">
            <v>VAR_fout</v>
          </cell>
          <cell r="D78" t="str">
            <v>CO2</v>
          </cell>
          <cell r="E78">
            <v>381.75767699900803</v>
          </cell>
          <cell r="F78">
            <v>7.7774324760511497</v>
          </cell>
          <cell r="G78">
            <v>215.206297483599</v>
          </cell>
          <cell r="H78">
            <v>790.99487053068299</v>
          </cell>
          <cell r="I78">
            <v>6675.5629190815998</v>
          </cell>
          <cell r="J78">
            <v>7548.2106598854998</v>
          </cell>
        </row>
        <row r="79">
          <cell r="B79" t="str">
            <v>D-ENGA</v>
          </cell>
          <cell r="C79" t="str">
            <v>VAR_fout</v>
          </cell>
          <cell r="D79" t="str">
            <v>ENGA</v>
          </cell>
          <cell r="E79">
            <v>6.9838223361227234</v>
          </cell>
          <cell r="F79">
            <v>0.15060758258436599</v>
          </cell>
          <cell r="G79">
            <v>3.9240709664220308</v>
          </cell>
          <cell r="H79">
            <v>14.454446781213445</v>
          </cell>
          <cell r="I79">
            <v>118.57895845384935</v>
          </cell>
          <cell r="J79">
            <v>134.06575155786703</v>
          </cell>
        </row>
        <row r="80">
          <cell r="B80" t="str">
            <v>D-ENGA</v>
          </cell>
          <cell r="C80" t="str">
            <v>VAR_fin</v>
          </cell>
          <cell r="D80" t="str">
            <v>NGA</v>
          </cell>
          <cell r="E80">
            <v>6.7687531382802781</v>
          </cell>
          <cell r="F80">
            <v>0.13789773893707716</v>
          </cell>
          <cell r="G80">
            <v>3.8157144943900558</v>
          </cell>
          <cell r="H80">
            <v>14.024731746997913</v>
          </cell>
          <cell r="I80">
            <v>118.36104466456742</v>
          </cell>
          <cell r="J80">
            <v>133.83352233839534</v>
          </cell>
        </row>
        <row r="81">
          <cell r="B81" t="str">
            <v>D-ENGA</v>
          </cell>
          <cell r="C81" t="str">
            <v>VAR_fin</v>
          </cell>
          <cell r="D81" t="str">
            <v>BNGA</v>
          </cell>
          <cell r="E81">
            <v>0.23737985347697477</v>
          </cell>
          <cell r="F81">
            <v>1.3190977580723774E-2</v>
          </cell>
          <cell r="G81">
            <v>0.1196353888772944</v>
          </cell>
          <cell r="H81">
            <v>0.45343904464084339</v>
          </cell>
          <cell r="I81">
            <v>0.56801363513523773</v>
          </cell>
          <cell r="J81">
            <v>0.60574778060271306</v>
          </cell>
        </row>
        <row r="82">
          <cell r="B82" t="str">
            <v>D-ENGA</v>
          </cell>
          <cell r="C82" t="str">
            <v>VAR_fin</v>
          </cell>
          <cell r="D82" t="str">
            <v>H2</v>
          </cell>
          <cell r="G82">
            <v>1.1483514551308516E-3</v>
          </cell>
          <cell r="H82">
            <v>2.2465163793070255E-2</v>
          </cell>
          <cell r="I82">
            <v>2.8727532951868744E-2</v>
          </cell>
          <cell r="J82">
            <v>5.4783230280563179E-2</v>
          </cell>
        </row>
        <row r="83">
          <cell r="B83" t="str">
            <v>D-ENGA</v>
          </cell>
          <cell r="C83" t="str">
            <v>VAR_ncap</v>
          </cell>
          <cell r="D83" t="str">
            <v>-</v>
          </cell>
          <cell r="E83">
            <v>1.30418478579083E-2</v>
          </cell>
          <cell r="F83">
            <v>1.4123265937625E-4</v>
          </cell>
          <cell r="G83">
            <v>4.5233644046834302E-4</v>
          </cell>
          <cell r="H83">
            <v>0.14656217501171701</v>
          </cell>
          <cell r="I83">
            <v>3.5582917181273701</v>
          </cell>
          <cell r="J83">
            <v>1.0027530936960201</v>
          </cell>
        </row>
        <row r="84">
          <cell r="B84" t="str">
            <v>D-ENGA</v>
          </cell>
          <cell r="C84" t="str">
            <v>VAR_cap</v>
          </cell>
          <cell r="D84" t="str">
            <v>-</v>
          </cell>
          <cell r="E84">
            <v>1.0405538423988885</v>
          </cell>
          <cell r="F84">
            <v>1.0406950750582646</v>
          </cell>
          <cell r="G84">
            <v>1.0411474114987329</v>
          </cell>
          <cell r="H84">
            <v>1.187709586510449</v>
          </cell>
          <cell r="I84">
            <v>4.7460013046378204</v>
          </cell>
          <cell r="J84">
            <v>5.4759014365832339</v>
          </cell>
        </row>
        <row r="85">
          <cell r="B85" t="str">
            <v>D-ILFO</v>
          </cell>
          <cell r="C85" t="str">
            <v>VAR_fout</v>
          </cell>
          <cell r="D85" t="str">
            <v>CO2</v>
          </cell>
          <cell r="E85">
            <v>711.38067171708099</v>
          </cell>
          <cell r="F85">
            <v>659.57103981166495</v>
          </cell>
          <cell r="G85">
            <v>383.81752274058101</v>
          </cell>
          <cell r="H85">
            <v>187.75465332561001</v>
          </cell>
          <cell r="I85">
            <v>94.154531799321703</v>
          </cell>
          <cell r="J85">
            <v>107.973306483998</v>
          </cell>
        </row>
        <row r="86">
          <cell r="B86" t="str">
            <v>D-ILFO</v>
          </cell>
          <cell r="C86" t="str">
            <v>VAR_fout</v>
          </cell>
          <cell r="D86" t="str">
            <v>ILFO</v>
          </cell>
          <cell r="E86">
            <v>9.4911775503342888</v>
          </cell>
          <cell r="F86">
            <v>8.799938056794387</v>
          </cell>
          <cell r="G86">
            <v>5.1403774416093828</v>
          </cell>
          <cell r="H86">
            <v>2.5250634436334596</v>
          </cell>
          <cell r="I86">
            <v>1.2764630272499207</v>
          </cell>
          <cell r="J86">
            <v>1.4667015685030165</v>
          </cell>
        </row>
        <row r="87">
          <cell r="B87" t="str">
            <v>D-ILFO</v>
          </cell>
          <cell r="C87" t="str">
            <v>VAR_fin</v>
          </cell>
          <cell r="D87" t="str">
            <v>LFO</v>
          </cell>
          <cell r="E87">
            <v>9.6523836053878522</v>
          </cell>
          <cell r="F87">
            <v>8.9494035252600472</v>
          </cell>
          <cell r="G87">
            <v>5.2078361294515689</v>
          </cell>
          <cell r="H87">
            <v>2.5475529623556321</v>
          </cell>
          <cell r="I87">
            <v>1.2775377449026006</v>
          </cell>
          <cell r="J87">
            <v>1.4650380798371527</v>
          </cell>
        </row>
        <row r="88">
          <cell r="B88" t="str">
            <v>D-ILFO</v>
          </cell>
          <cell r="C88" t="str">
            <v>VAR_fin</v>
          </cell>
          <cell r="D88" t="str">
            <v>BDS</v>
          </cell>
          <cell r="G88">
            <v>1.9797269729456734E-2</v>
          </cell>
          <cell r="H88">
            <v>2.0398259359035862E-2</v>
          </cell>
          <cell r="I88">
            <v>2.0605792268602461E-2</v>
          </cell>
          <cell r="J88">
            <v>2.657516822778409E-2</v>
          </cell>
        </row>
        <row r="89">
          <cell r="B89" t="str">
            <v>HPLNGA</v>
          </cell>
          <cell r="C89" t="str">
            <v>VAR_fout</v>
          </cell>
          <cell r="D89" t="str">
            <v>LTH</v>
          </cell>
          <cell r="E89">
            <v>1.7329166392024145</v>
          </cell>
          <cell r="F89">
            <v>1.9817135230720137E-2</v>
          </cell>
          <cell r="G89">
            <v>0.751784136154238</v>
          </cell>
          <cell r="H89">
            <v>0.97591188153902397</v>
          </cell>
          <cell r="I89">
            <v>7.7027738160186212</v>
          </cell>
          <cell r="J89">
            <v>7.0655881907222602</v>
          </cell>
        </row>
        <row r="90">
          <cell r="B90" t="str">
            <v>HPLNGA</v>
          </cell>
          <cell r="C90" t="str">
            <v>VAR_fout</v>
          </cell>
          <cell r="D90" t="str">
            <v>CO2_E</v>
          </cell>
          <cell r="E90">
            <v>114.384604432125</v>
          </cell>
          <cell r="F90">
            <v>1.3080693687534499</v>
          </cell>
          <cell r="G90">
            <v>49.623004988819403</v>
          </cell>
          <cell r="H90">
            <v>64.417001952171503</v>
          </cell>
          <cell r="I90">
            <v>508.43688383126403</v>
          </cell>
          <cell r="J90">
            <v>466.378181150155</v>
          </cell>
        </row>
        <row r="91">
          <cell r="B91" t="str">
            <v>HPLNGA</v>
          </cell>
          <cell r="C91" t="str">
            <v>VAR_fin</v>
          </cell>
          <cell r="D91" t="str">
            <v>ENGA</v>
          </cell>
          <cell r="E91">
            <v>2.0280958232646338</v>
          </cell>
          <cell r="F91">
            <v>2.3192719304139253E-2</v>
          </cell>
          <cell r="G91">
            <v>0.87984051398616037</v>
          </cell>
          <cell r="H91">
            <v>1.1421454246838911</v>
          </cell>
          <cell r="I91">
            <v>9.0148383658025626</v>
          </cell>
          <cell r="J91">
            <v>8.2691166870594834</v>
          </cell>
        </row>
        <row r="92">
          <cell r="B92" t="str">
            <v>HPLNGA</v>
          </cell>
          <cell r="C92" t="str">
            <v>VAR_ncap</v>
          </cell>
          <cell r="D92" t="str">
            <v>-</v>
          </cell>
          <cell r="E92">
            <v>2.14158185797144E-3</v>
          </cell>
          <cell r="F92">
            <v>1.3925928670439E-3</v>
          </cell>
          <cell r="G92">
            <v>1.93904100710193E-3</v>
          </cell>
          <cell r="H92">
            <v>3.2184905503558699E-3</v>
          </cell>
          <cell r="I92">
            <v>0.97146882300586002</v>
          </cell>
          <cell r="J92">
            <v>3.6346817577082101E-2</v>
          </cell>
        </row>
        <row r="93">
          <cell r="B93" t="str">
            <v>HPLNGA</v>
          </cell>
          <cell r="C93" t="str">
            <v>VAR_cap</v>
          </cell>
          <cell r="D93" t="str">
            <v>-</v>
          </cell>
          <cell r="E93">
            <v>0.44197347604866738</v>
          </cell>
          <cell r="F93">
            <v>0.28811028338599237</v>
          </cell>
          <cell r="G93">
            <v>0.28839178133919624</v>
          </cell>
          <cell r="H93">
            <v>0.13495126146623412</v>
          </cell>
          <cell r="I93">
            <v>0.97710029196423298</v>
          </cell>
          <cell r="J93">
            <v>0.89638974645349301</v>
          </cell>
        </row>
        <row r="94">
          <cell r="B94" t="str">
            <v>G-INTC-IMP00-AT</v>
          </cell>
          <cell r="C94" t="str">
            <v>VAR_fout</v>
          </cell>
          <cell r="D94" t="str">
            <v>ELC</v>
          </cell>
          <cell r="E94">
            <v>15.013824485107451</v>
          </cell>
          <cell r="F94">
            <v>1.0118286528110492</v>
          </cell>
          <cell r="G94">
            <v>0.85365047139837258</v>
          </cell>
          <cell r="H94">
            <v>0.80733035578086232</v>
          </cell>
          <cell r="I94">
            <v>0.41006264979037199</v>
          </cell>
          <cell r="J94">
            <v>0.3176743142075924</v>
          </cell>
        </row>
        <row r="95">
          <cell r="B95" t="str">
            <v>G-INTC-IMP00-AT</v>
          </cell>
          <cell r="C95" t="str">
            <v>VAR_fin</v>
          </cell>
          <cell r="D95" t="str">
            <v>ELC_I-AT</v>
          </cell>
          <cell r="E95">
            <v>15.013824485107451</v>
          </cell>
          <cell r="F95">
            <v>1.0118286528110492</v>
          </cell>
          <cell r="G95">
            <v>0.85365047139837258</v>
          </cell>
          <cell r="H95">
            <v>0.80733035578086232</v>
          </cell>
          <cell r="I95">
            <v>0.41006264979037199</v>
          </cell>
          <cell r="J95">
            <v>0.3176743142075924</v>
          </cell>
        </row>
        <row r="96">
          <cell r="B96" t="str">
            <v>G-INTC-IMP00-AT</v>
          </cell>
          <cell r="C96" t="str">
            <v>VAR_ncap</v>
          </cell>
          <cell r="D96" t="str">
            <v>-</v>
          </cell>
          <cell r="E96">
            <v>6.1582578820344595E-5</v>
          </cell>
          <cell r="F96">
            <v>4.6599153263582298E-5</v>
          </cell>
          <cell r="G96">
            <v>4.9346640898432901E-5</v>
          </cell>
          <cell r="H96">
            <v>5.3471093958266403E-5</v>
          </cell>
          <cell r="I96">
            <v>5.0682750983875198E-5</v>
          </cell>
          <cell r="J96"/>
        </row>
        <row r="97">
          <cell r="B97" t="str">
            <v>G-INTC-IMP00-AT</v>
          </cell>
          <cell r="C97" t="str">
            <v>VAR_cap</v>
          </cell>
          <cell r="D97" t="str">
            <v>-</v>
          </cell>
          <cell r="E97">
            <v>0.63982554279144599</v>
          </cell>
          <cell r="F97">
            <v>7.9707255036429947E-2</v>
          </cell>
          <cell r="G97">
            <v>7.4608251022509897E-2</v>
          </cell>
          <cell r="H97">
            <v>7.1216842345907194E-2</v>
          </cell>
          <cell r="I97">
            <v>6.9871220488076258E-2</v>
          </cell>
          <cell r="J97">
            <v>6.9807068414204476E-2</v>
          </cell>
        </row>
        <row r="98">
          <cell r="B98" t="str">
            <v>CHPWST</v>
          </cell>
          <cell r="C98" t="str">
            <v>VAR_fout</v>
          </cell>
          <cell r="D98" t="str">
            <v>ELC35</v>
          </cell>
          <cell r="E98">
            <v>1.4052150310934517</v>
          </cell>
          <cell r="F98">
            <v>1.2995543880445144</v>
          </cell>
          <cell r="G98">
            <v>1.223377180873878</v>
          </cell>
          <cell r="H98">
            <v>1.3057591090255039</v>
          </cell>
          <cell r="I98">
            <v>1.2954082898353572</v>
          </cell>
          <cell r="J98">
            <v>1.2992938687235989</v>
          </cell>
        </row>
        <row r="99">
          <cell r="B99" t="str">
            <v>CHPWST</v>
          </cell>
          <cell r="C99" t="str">
            <v>VAR_fout</v>
          </cell>
          <cell r="D99" t="str">
            <v>LTH</v>
          </cell>
          <cell r="E99">
            <v>14.161495018068123</v>
          </cell>
          <cell r="F99">
            <v>13.051838798041915</v>
          </cell>
          <cell r="G99">
            <v>12.223466471879085</v>
          </cell>
          <cell r="H99">
            <v>12.933986805449178</v>
          </cell>
          <cell r="I99">
            <v>12.15438793948581</v>
          </cell>
          <cell r="J99">
            <v>11.511743676891083</v>
          </cell>
        </row>
        <row r="100">
          <cell r="B100" t="str">
            <v>CHPWST</v>
          </cell>
          <cell r="C100" t="str">
            <v>VAR_fout</v>
          </cell>
          <cell r="D100" t="str">
            <v>CO2_E</v>
          </cell>
          <cell r="E100">
            <v>2784.3181681731699</v>
          </cell>
          <cell r="F100">
            <v>2574.9602823034902</v>
          </cell>
          <cell r="G100">
            <v>2424.0214030339998</v>
          </cell>
          <cell r="H100">
            <v>2587.2544273087301</v>
          </cell>
          <cell r="I100">
            <v>2566.74512923769</v>
          </cell>
          <cell r="J100">
            <v>2574.4440846665898</v>
          </cell>
        </row>
        <row r="101">
          <cell r="B101" t="str">
            <v>CHPWST</v>
          </cell>
          <cell r="C101" t="str">
            <v>VAR_fin</v>
          </cell>
          <cell r="D101" t="str">
            <v>EWST</v>
          </cell>
          <cell r="E101">
            <v>30.003428536348785</v>
          </cell>
          <cell r="F101">
            <v>27.747416835166884</v>
          </cell>
          <cell r="G101">
            <v>26.120920291314601</v>
          </cell>
          <cell r="H101">
            <v>27.87989684599928</v>
          </cell>
          <cell r="I101">
            <v>27.658891478854443</v>
          </cell>
          <cell r="J101">
            <v>27.741854360631343</v>
          </cell>
        </row>
        <row r="102">
          <cell r="B102" t="str">
            <v>CHPWST</v>
          </cell>
          <cell r="C102" t="str">
            <v>VAR_ncap</v>
          </cell>
          <cell r="D102" t="str">
            <v>-</v>
          </cell>
          <cell r="F102">
            <v>1.59316664836528E-5</v>
          </cell>
          <cell r="G102">
            <v>2.3827535628029202E-5</v>
          </cell>
          <cell r="H102">
            <v>2.3266140235196899E-4</v>
          </cell>
          <cell r="I102">
            <v>2.0150059103844299E-2</v>
          </cell>
          <cell r="J102">
            <v>4.0340487607543503E-2</v>
          </cell>
        </row>
        <row r="103">
          <cell r="B103" t="str">
            <v>CHPWST</v>
          </cell>
          <cell r="C103" t="str">
            <v>VAR_cap</v>
          </cell>
          <cell r="D103" t="str">
            <v>-</v>
          </cell>
          <cell r="E103">
            <v>7.6954646034474314E-2</v>
          </cell>
          <cell r="F103">
            <v>7.1380683287875835E-2</v>
          </cell>
          <cell r="G103">
            <v>7.1256843738776568E-2</v>
          </cell>
          <cell r="H103">
            <v>7.1368867723033039E-2</v>
          </cell>
          <cell r="I103">
            <v>7.080812749308181E-2</v>
          </cell>
          <cell r="J103">
            <v>7.1060827068698276E-2</v>
          </cell>
        </row>
        <row r="104">
          <cell r="B104" t="str">
            <v>RHES-CHPNGA</v>
          </cell>
          <cell r="C104" t="str">
            <v>VAR_fout</v>
          </cell>
          <cell r="D104" t="str">
            <v>CO2_R</v>
          </cell>
          <cell r="E104">
            <v>57.539004380734802</v>
          </cell>
          <cell r="F104">
            <v>1.73106957407046</v>
          </cell>
          <cell r="G104">
            <v>30.4661801362586</v>
          </cell>
          <cell r="H104">
            <v>28.077909251615601</v>
          </cell>
          <cell r="I104">
            <v>26.892572047821702</v>
          </cell>
          <cell r="J104">
            <v>50.591468111537097</v>
          </cell>
        </row>
        <row r="105">
          <cell r="B105" t="str">
            <v>RHES-CHPNGA</v>
          </cell>
          <cell r="C105" t="str">
            <v>VAR_fout</v>
          </cell>
          <cell r="D105" t="str">
            <v>RHES_NKEV_GAS_ELC_CHP</v>
          </cell>
          <cell r="E105">
            <v>4.3909160298749056E-2</v>
          </cell>
          <cell r="F105">
            <v>7.230652971764482E-3</v>
          </cell>
          <cell r="G105">
            <v>0.10940353278260563</v>
          </cell>
          <cell r="H105">
            <v>0.11360409858965428</v>
          </cell>
          <cell r="I105">
            <v>0.115215089498217</v>
          </cell>
          <cell r="J105">
            <v>0.21853685583817536</v>
          </cell>
        </row>
        <row r="106">
          <cell r="B106" t="str">
            <v>RHES-CHPNGA</v>
          </cell>
          <cell r="C106" t="str">
            <v>VAR_fout</v>
          </cell>
          <cell r="D106" t="str">
            <v>RHES_LTH_CHPNGA</v>
          </cell>
          <cell r="E106">
            <v>0.10570723775624785</v>
          </cell>
          <cell r="F106">
            <v>1.7231143378215477E-2</v>
          </cell>
          <cell r="G106">
            <v>0.25672204650309915</v>
          </cell>
          <cell r="H106">
            <v>0.25966651106206734</v>
          </cell>
          <cell r="I106">
            <v>0.25872862203108404</v>
          </cell>
          <cell r="J106">
            <v>0.47475247992431208</v>
          </cell>
        </row>
        <row r="107">
          <cell r="B107" t="str">
            <v>RHES-CHPNGA</v>
          </cell>
          <cell r="C107" t="str">
            <v>VAR_fin</v>
          </cell>
          <cell r="D107" t="str">
            <v>RNGA</v>
          </cell>
          <cell r="E107">
            <v>1.0201951131335965</v>
          </cell>
          <cell r="F107">
            <v>3.0692722944511697E-2</v>
          </cell>
          <cell r="G107">
            <v>0.54018049886983288</v>
          </cell>
          <cell r="H107">
            <v>0.49783527041871578</v>
          </cell>
          <cell r="I107">
            <v>0.47681865333017109</v>
          </cell>
          <cell r="J107">
            <v>0.89701184594923855</v>
          </cell>
        </row>
        <row r="108">
          <cell r="B108" t="str">
            <v>RHES-CHPNGA</v>
          </cell>
          <cell r="C108" t="str">
            <v>VAR_ncap</v>
          </cell>
          <cell r="D108" t="str">
            <v>-</v>
          </cell>
          <cell r="F108">
            <v>1.6302826756615799E-4</v>
          </cell>
          <cell r="G108">
            <v>8.4496029869393693E-3</v>
          </cell>
          <cell r="H108">
            <v>6.4244268831516302E-4</v>
          </cell>
          <cell r="I108">
            <v>2.7497751724926299E-3</v>
          </cell>
          <cell r="J108">
            <v>1.7019649694077599E-2</v>
          </cell>
        </row>
        <row r="109">
          <cell r="B109" t="str">
            <v>RHES-CHPNGA</v>
          </cell>
          <cell r="C109" t="str">
            <v>VAR_cap</v>
          </cell>
          <cell r="D109" t="str">
            <v>-</v>
          </cell>
          <cell r="E109">
            <v>4.1878893375792573E-3</v>
          </cell>
          <cell r="F109">
            <v>1.9941340824101254E-3</v>
          </cell>
          <cell r="G109">
            <v>9.7253741814881042E-3</v>
          </cell>
          <cell r="H109">
            <v>1.0117751305712167E-2</v>
          </cell>
          <cell r="I109">
            <v>1.039890299107233E-2</v>
          </cell>
          <cell r="J109">
            <v>1.9451544160488603E-2</v>
          </cell>
        </row>
        <row r="110">
          <cell r="B110" t="str">
            <v>RHEM-CHPWOD</v>
          </cell>
          <cell r="C110" t="str">
            <v>VAR_fout</v>
          </cell>
          <cell r="D110" t="str">
            <v>RHEM_KEV_WOD_ELC_CHP</v>
          </cell>
          <cell r="H110">
            <v>1.7848852104454456E-4</v>
          </cell>
          <cell r="I110">
            <v>2.2897107759284666E-4</v>
          </cell>
          <cell r="J110">
            <v>3.2274065812939719E-4</v>
          </cell>
        </row>
        <row r="111">
          <cell r="B111" t="str">
            <v>RHEM-CHPWOD</v>
          </cell>
          <cell r="C111" t="str">
            <v>VAR_fout</v>
          </cell>
          <cell r="D111" t="str">
            <v>RHEM_LTH_CHPWOD</v>
          </cell>
          <cell r="H111">
            <v>4.7479705105445374E-4</v>
          </cell>
          <cell r="I111">
            <v>6.0908562512382975E-4</v>
          </cell>
          <cell r="J111">
            <v>8.5852194773337279E-4</v>
          </cell>
        </row>
        <row r="112">
          <cell r="B112" t="str">
            <v>RHEM-CHPWOD</v>
          </cell>
          <cell r="C112" t="str">
            <v>VAR_fin</v>
          </cell>
          <cell r="D112" t="str">
            <v>RWOD</v>
          </cell>
          <cell r="H112">
            <v>5.2824732292572972E-2</v>
          </cell>
          <cell r="I112">
            <v>5.4092959512379864E-2</v>
          </cell>
          <cell r="J112">
            <v>8.7230878534590675E-2</v>
          </cell>
        </row>
        <row r="113">
          <cell r="B113" t="str">
            <v>RHEM-CHPWOD</v>
          </cell>
          <cell r="C113" t="str">
            <v>VAR_ncap</v>
          </cell>
          <cell r="D113" t="str">
            <v>-</v>
          </cell>
          <cell r="H113">
            <v>4.8293460837193099E-5</v>
          </cell>
          <cell r="I113">
            <v>3.5210894239403599E-5</v>
          </cell>
          <cell r="J113">
            <v>8.5554490607958299E-5</v>
          </cell>
        </row>
        <row r="114">
          <cell r="B114" t="str">
            <v>RHEM-CHPWOD</v>
          </cell>
          <cell r="C114" t="str">
            <v>VAR_cap</v>
          </cell>
          <cell r="D114" t="str">
            <v>-</v>
          </cell>
          <cell r="H114">
            <v>4.8293460837193099E-5</v>
          </cell>
          <cell r="I114">
            <v>6.3542391193032201E-5</v>
          </cell>
          <cell r="J114">
            <v>9.1867951382771805E-5</v>
          </cell>
        </row>
        <row r="115">
          <cell r="B115" t="str">
            <v>G-INTC-IMP00-FR</v>
          </cell>
          <cell r="C115" t="str">
            <v>VAR_fout</v>
          </cell>
          <cell r="D115" t="str">
            <v>ELC</v>
          </cell>
          <cell r="E115">
            <v>28.94863996902723</v>
          </cell>
          <cell r="F115">
            <v>14.081104629981233</v>
          </cell>
          <cell r="G115">
            <v>16.319305601628191</v>
          </cell>
          <cell r="H115">
            <v>11.669722905705923</v>
          </cell>
          <cell r="I115">
            <v>11.094412931862621</v>
          </cell>
          <cell r="J115">
            <v>9.4575907917108744</v>
          </cell>
        </row>
        <row r="116">
          <cell r="B116" t="str">
            <v>G-INTC-IMP00-FR</v>
          </cell>
          <cell r="C116" t="str">
            <v>VAR_fin</v>
          </cell>
          <cell r="D116" t="str">
            <v>ELC_I-FR</v>
          </cell>
          <cell r="E116">
            <v>28.94863996902723</v>
          </cell>
          <cell r="F116">
            <v>14.081104629981233</v>
          </cell>
          <cell r="G116">
            <v>16.319305601628191</v>
          </cell>
          <cell r="H116">
            <v>11.669722905705923</v>
          </cell>
          <cell r="I116">
            <v>11.094412931862621</v>
          </cell>
          <cell r="J116">
            <v>9.4575907917108744</v>
          </cell>
        </row>
        <row r="117">
          <cell r="B117" t="str">
            <v>G-INTC-IMP00-FR</v>
          </cell>
          <cell r="C117" t="str">
            <v>VAR_ncap</v>
          </cell>
          <cell r="D117" t="str">
            <v>-</v>
          </cell>
          <cell r="E117">
            <v>6.6021592831864203E-5</v>
          </cell>
          <cell r="F117">
            <v>5.2029042175576799E-5</v>
          </cell>
          <cell r="G117">
            <v>5.5000828559097799E-5</v>
          </cell>
          <cell r="H117">
            <v>5.9513434708256301E-5</v>
          </cell>
          <cell r="I117">
            <v>5.7391346296891397E-5</v>
          </cell>
          <cell r="J117"/>
        </row>
        <row r="118">
          <cell r="B118" t="str">
            <v>G-INTC-IMP00-FR</v>
          </cell>
          <cell r="C118" t="str">
            <v>VAR_cap</v>
          </cell>
          <cell r="D118" t="str">
            <v>-</v>
          </cell>
          <cell r="E118">
            <v>1.6736311060003715</v>
          </cell>
          <cell r="F118">
            <v>1.202651206108996</v>
          </cell>
          <cell r="G118">
            <v>1.2022509567893069</v>
          </cell>
          <cell r="H118">
            <v>1.2019042230881869</v>
          </cell>
          <cell r="I118">
            <v>1.1999281617004454</v>
          </cell>
          <cell r="J118">
            <v>1.1997376388094627</v>
          </cell>
        </row>
        <row r="119">
          <cell r="B119" t="str">
            <v>RHEM-CHPGFC</v>
          </cell>
          <cell r="C119" t="str">
            <v>VAR_fout</v>
          </cell>
          <cell r="D119" t="str">
            <v>CO2_R</v>
          </cell>
          <cell r="H119">
            <v>5.4580143064849098</v>
          </cell>
          <cell r="I119">
            <v>6.93554092060696</v>
          </cell>
          <cell r="J119">
            <v>20.804795858580299</v>
          </cell>
        </row>
        <row r="120">
          <cell r="B120" t="str">
            <v>RHEM-CHPGFC</v>
          </cell>
          <cell r="C120" t="str">
            <v>VAR_fout</v>
          </cell>
          <cell r="D120" t="str">
            <v>RHEM_LTH_CHPNGA</v>
          </cell>
          <cell r="H120">
            <v>4.5522161875363495E-2</v>
          </cell>
          <cell r="I120">
            <v>5.7353480237075989E-2</v>
          </cell>
          <cell r="J120">
            <v>0.16599571163760826</v>
          </cell>
        </row>
        <row r="121">
          <cell r="B121" t="str">
            <v>RHEM-CHPGFC</v>
          </cell>
          <cell r="C121" t="str">
            <v>VAR_fout</v>
          </cell>
          <cell r="D121" t="str">
            <v>RHEM_NKEV_GAS_ELC_CHP</v>
          </cell>
          <cell r="H121">
            <v>4.0644787388717463E-2</v>
          </cell>
          <cell r="I121">
            <v>5.4107056827430174E-2</v>
          </cell>
          <cell r="J121">
            <v>0.16599571163760826</v>
          </cell>
        </row>
        <row r="122">
          <cell r="B122" t="str">
            <v>RHEM-CHPGFC</v>
          </cell>
          <cell r="C122" t="str">
            <v>VAR_fin</v>
          </cell>
          <cell r="D122" t="str">
            <v>RNGA</v>
          </cell>
          <cell r="H122">
            <v>9.6773303306470077E-2</v>
          </cell>
          <cell r="I122">
            <v>0.12297058369870503</v>
          </cell>
          <cell r="J122">
            <v>0.36887935919468523</v>
          </cell>
        </row>
        <row r="123">
          <cell r="B123" t="str">
            <v>RHEM-CHPGFC</v>
          </cell>
          <cell r="C123" t="str">
            <v>VAR_ncap</v>
          </cell>
          <cell r="D123" t="str">
            <v>-</v>
          </cell>
          <cell r="H123">
            <v>3.6378951263046802E-3</v>
          </cell>
          <cell r="I123">
            <v>1.1973569768781399E-3</v>
          </cell>
          <cell r="J123">
            <v>1.3776990323783701E-2</v>
          </cell>
        </row>
        <row r="124">
          <cell r="B124" t="str">
            <v>RHEM-CHPGFC</v>
          </cell>
          <cell r="C124" t="str">
            <v>VAR_cap</v>
          </cell>
          <cell r="D124" t="str">
            <v>-</v>
          </cell>
          <cell r="H124">
            <v>3.6378951263046802E-3</v>
          </cell>
          <cell r="I124">
            <v>4.8323744326556183E-3</v>
          </cell>
          <cell r="J124">
            <v>1.4828859504591455E-2</v>
          </cell>
        </row>
        <row r="125">
          <cell r="B125" t="str">
            <v>EHYD-RUNS10</v>
          </cell>
          <cell r="C125" t="str">
            <v>VAR_fout</v>
          </cell>
          <cell r="D125" t="str">
            <v>ELC35</v>
          </cell>
          <cell r="F125">
            <v>9.7789685390623549E-2</v>
          </cell>
          <cell r="G125">
            <v>9.8157444244541064E-2</v>
          </cell>
          <cell r="H125">
            <v>9.8009070618319941E-2</v>
          </cell>
          <cell r="I125">
            <v>9.8849034215357956E-2</v>
          </cell>
          <cell r="J125">
            <v>9.8862123182512557E-2</v>
          </cell>
        </row>
        <row r="126">
          <cell r="B126" t="str">
            <v>EHYD-RUNS10</v>
          </cell>
          <cell r="C126" t="str">
            <v>VAR_fin</v>
          </cell>
          <cell r="D126" t="str">
            <v>HYDR</v>
          </cell>
          <cell r="F126">
            <v>9.7789685390623549E-2</v>
          </cell>
          <cell r="G126">
            <v>9.8157444244541064E-2</v>
          </cell>
          <cell r="H126">
            <v>9.8009070618319941E-2</v>
          </cell>
          <cell r="I126">
            <v>9.8849034215357956E-2</v>
          </cell>
          <cell r="J126">
            <v>9.8862123182512557E-2</v>
          </cell>
        </row>
        <row r="127">
          <cell r="B127" t="str">
            <v>EHYD-RUNS10</v>
          </cell>
          <cell r="C127" t="str">
            <v>VAR_ncap</v>
          </cell>
          <cell r="D127" t="str">
            <v>-</v>
          </cell>
          <cell r="F127">
            <v>8.8229070792759396E-3</v>
          </cell>
          <cell r="G127">
            <v>9.6975751277379302E-6</v>
          </cell>
          <cell r="H127">
            <v>3.7363832984914797E-5</v>
          </cell>
          <cell r="I127">
            <v>2.51177697722324E-5</v>
          </cell>
          <cell r="J127">
            <v>6.2352065309207602E-5</v>
          </cell>
        </row>
        <row r="128">
          <cell r="B128" t="str">
            <v>EHYD-RUNS10</v>
          </cell>
          <cell r="C128" t="str">
            <v>VAR_cap</v>
          </cell>
          <cell r="D128" t="str">
            <v>-</v>
          </cell>
          <cell r="F128">
            <v>8.8229070792759396E-3</v>
          </cell>
          <cell r="G128">
            <v>8.8326046544036797E-3</v>
          </cell>
          <cell r="H128">
            <v>8.8699684873885902E-3</v>
          </cell>
          <cell r="I128">
            <v>8.8950862571608204E-3</v>
          </cell>
          <cell r="J128">
            <v>8.9574383224700297E-3</v>
          </cell>
        </row>
        <row r="129">
          <cell r="B129" t="str">
            <v>SUP_WSTBIO</v>
          </cell>
          <cell r="C129" t="str">
            <v>VAR_fout</v>
          </cell>
          <cell r="D129" t="str">
            <v>ELC35</v>
          </cell>
          <cell r="E129">
            <v>0.11256984701387338</v>
          </cell>
          <cell r="F129">
            <v>0.11274323879217524</v>
          </cell>
          <cell r="G129">
            <v>0.10857850129490208</v>
          </cell>
          <cell r="H129">
            <v>0.10915695204715986</v>
          </cell>
          <cell r="I129">
            <v>0.10596543791941573</v>
          </cell>
          <cell r="J129">
            <v>9.9212885852553348E-2</v>
          </cell>
        </row>
        <row r="130">
          <cell r="B130" t="str">
            <v>SUP_WSTBIO</v>
          </cell>
          <cell r="C130" t="str">
            <v>VAR_fout</v>
          </cell>
          <cell r="D130" t="str">
            <v>BIO</v>
          </cell>
          <cell r="E130">
            <v>5.6284923506936675</v>
          </cell>
          <cell r="F130">
            <v>5.6371619396087596</v>
          </cell>
          <cell r="G130">
            <v>5.4289250647451084</v>
          </cell>
          <cell r="H130">
            <v>5.4578476023579938</v>
          </cell>
          <cell r="I130">
            <v>5.2982718959707915</v>
          </cell>
          <cell r="J130">
            <v>4.9606442926276673</v>
          </cell>
        </row>
        <row r="131">
          <cell r="B131" t="str">
            <v>SUP_WSTBIO</v>
          </cell>
          <cell r="C131" t="str">
            <v>VAR_fin</v>
          </cell>
          <cell r="D131" t="str">
            <v>CWST</v>
          </cell>
          <cell r="E131">
            <v>9.6777905618498465</v>
          </cell>
          <cell r="F131">
            <v>9.6926973007330073</v>
          </cell>
          <cell r="G131">
            <v>9.3346488684674434</v>
          </cell>
          <cell r="H131">
            <v>9.3843791059972634</v>
          </cell>
          <cell r="I131">
            <v>9.1100000771291878</v>
          </cell>
          <cell r="J131">
            <v>8.5294735294380821</v>
          </cell>
        </row>
        <row r="132">
          <cell r="B132" t="str">
            <v>SUP_WSTBIO</v>
          </cell>
          <cell r="C132" t="str">
            <v>VAR_ncap</v>
          </cell>
          <cell r="D132" t="str">
            <v>-</v>
          </cell>
          <cell r="E132">
            <v>4.46132390277954E-3</v>
          </cell>
          <cell r="F132">
            <v>1.8772604785601099E-4</v>
          </cell>
          <cell r="G132">
            <v>1.53494723284788E-4</v>
          </cell>
          <cell r="H132">
            <v>6.6706013144978205E-2</v>
          </cell>
          <cell r="I132">
            <v>0.125057642853179</v>
          </cell>
          <cell r="J132">
            <v>7.6740817575522494E-2</v>
          </cell>
        </row>
        <row r="133">
          <cell r="B133" t="str">
            <v>SUP_WSTBIO</v>
          </cell>
          <cell r="C133" t="str">
            <v>VAR_cap</v>
          </cell>
          <cell r="D133" t="str">
            <v>-</v>
          </cell>
          <cell r="E133">
            <v>0.21299959235092064</v>
          </cell>
          <cell r="F133">
            <v>0.21310144111054619</v>
          </cell>
          <cell r="G133">
            <v>0.21313210738589944</v>
          </cell>
          <cell r="H133">
            <v>0.20621024076804023</v>
          </cell>
          <cell r="I133">
            <v>0.2001585614615021</v>
          </cell>
          <cell r="J133">
            <v>0.18746204498057401</v>
          </cell>
        </row>
        <row r="134">
          <cell r="B134" t="str">
            <v>ITOT-CHPNGACCS</v>
          </cell>
          <cell r="C134" t="str">
            <v>VAR_fout</v>
          </cell>
          <cell r="D134" t="str">
            <v>CO2_I</v>
          </cell>
          <cell r="I134">
            <v>1.35280671473675</v>
          </cell>
          <cell r="J134">
            <v>2.5460239505724802</v>
          </cell>
        </row>
        <row r="135">
          <cell r="B135" t="str">
            <v>ITOT-CHPNGACCS</v>
          </cell>
          <cell r="C135" t="str">
            <v>VAR_fin</v>
          </cell>
          <cell r="D135" t="str">
            <v>INGA</v>
          </cell>
          <cell r="I135">
            <v>2.3985934658452959E-2</v>
          </cell>
          <cell r="J135">
            <v>4.5142268627171557E-2</v>
          </cell>
        </row>
        <row r="136">
          <cell r="B136" t="str">
            <v>SCOM-ESOLPV</v>
          </cell>
          <cell r="C136" t="str">
            <v>VAR_fout</v>
          </cell>
          <cell r="D136" t="str">
            <v>SCOM_SOL_ELC</v>
          </cell>
          <cell r="E136">
            <v>2.8396236857719668</v>
          </cell>
          <cell r="F136">
            <v>3.2944569591606845</v>
          </cell>
          <cell r="G136">
            <v>3.6860222497547168</v>
          </cell>
          <cell r="H136">
            <v>4.7295296577384045</v>
          </cell>
          <cell r="I136">
            <v>6.3561416013414354</v>
          </cell>
          <cell r="J136">
            <v>8.5425342327893823</v>
          </cell>
        </row>
        <row r="137">
          <cell r="B137" t="str">
            <v>SCOM-ESOLPV</v>
          </cell>
          <cell r="C137" t="str">
            <v>VAR_fin</v>
          </cell>
          <cell r="D137" t="str">
            <v>SOL</v>
          </cell>
          <cell r="E137">
            <v>2.8396236857719668</v>
          </cell>
          <cell r="F137">
            <v>3.2944569591606845</v>
          </cell>
          <cell r="G137">
            <v>3.6860222497547168</v>
          </cell>
          <cell r="H137">
            <v>4.7295296577384045</v>
          </cell>
          <cell r="I137">
            <v>6.3561416013414354</v>
          </cell>
          <cell r="J137">
            <v>8.5425342327893823</v>
          </cell>
        </row>
        <row r="138">
          <cell r="B138" t="str">
            <v>SCOM-ESOLPV</v>
          </cell>
          <cell r="C138" t="str">
            <v>VAR_fin</v>
          </cell>
          <cell r="D138" t="str">
            <v>SOLPVC</v>
          </cell>
          <cell r="E138">
            <v>2.8396236857719699</v>
          </cell>
          <cell r="F138">
            <v>3.29445695916068</v>
          </cell>
          <cell r="G138">
            <v>3.6860222497547199</v>
          </cell>
          <cell r="H138">
            <v>4.7295296577384098</v>
          </cell>
          <cell r="I138">
            <v>6.3561416013414398</v>
          </cell>
          <cell r="J138">
            <v>8.5425342327893805</v>
          </cell>
        </row>
        <row r="139">
          <cell r="B139" t="str">
            <v>SCOM-ESOLPV</v>
          </cell>
          <cell r="C139" t="str">
            <v>VAR_ncap</v>
          </cell>
          <cell r="D139" t="str">
            <v>-</v>
          </cell>
          <cell r="F139">
            <v>6.55030195926651E-7</v>
          </cell>
          <cell r="G139">
            <v>8.2564483987652103E-4</v>
          </cell>
          <cell r="H139">
            <v>0.27189705070015002</v>
          </cell>
          <cell r="I139">
            <v>1.24774663669316</v>
          </cell>
          <cell r="J139">
            <v>1.35764016664892</v>
          </cell>
        </row>
        <row r="140">
          <cell r="B140" t="str">
            <v>SCOM-ESOLPV</v>
          </cell>
          <cell r="C140" t="str">
            <v>VAR_cap</v>
          </cell>
          <cell r="D140" t="str">
            <v>-</v>
          </cell>
          <cell r="E140">
            <v>0.90292899999999998</v>
          </cell>
          <cell r="F140">
            <v>1.1231019165982059</v>
          </cell>
          <cell r="G140">
            <v>1.1760552998700726</v>
          </cell>
          <cell r="H140">
            <v>1.3633825288109021</v>
          </cell>
          <cell r="I140">
            <v>1.8322874235753521</v>
          </cell>
          <cell r="J140">
            <v>2.4625605588181099</v>
          </cell>
        </row>
        <row r="141">
          <cell r="B141" t="str">
            <v>D-SCOM_LTH</v>
          </cell>
          <cell r="C141" t="str">
            <v>VAR_fout</v>
          </cell>
          <cell r="D141" t="str">
            <v>SCOM_LTH_DH</v>
          </cell>
          <cell r="E141">
            <v>5.6100192574963899</v>
          </cell>
          <cell r="F141">
            <v>6.0767216172850578</v>
          </cell>
          <cell r="G141">
            <v>7.4000296759310729</v>
          </cell>
          <cell r="H141">
            <v>7.0177988350267961</v>
          </cell>
          <cell r="I141">
            <v>5.2114553030070372</v>
          </cell>
          <cell r="J141">
            <v>5.9209720658540279</v>
          </cell>
        </row>
        <row r="142">
          <cell r="B142" t="str">
            <v>D-SCOM_LTH</v>
          </cell>
          <cell r="C142" t="str">
            <v>VAR_fin</v>
          </cell>
          <cell r="D142" t="str">
            <v>LTH</v>
          </cell>
          <cell r="E142">
            <v>6.0987966690212847</v>
          </cell>
          <cell r="F142">
            <v>6.6044246659764339</v>
          </cell>
          <cell r="G142">
            <v>8.0394796061308895</v>
          </cell>
          <cell r="H142">
            <v>7.6192154257669973</v>
          </cell>
          <cell r="I142">
            <v>5.6506530082750324</v>
          </cell>
          <cell r="J142">
            <v>6.4115593153744603</v>
          </cell>
        </row>
        <row r="143">
          <cell r="B143" t="str">
            <v>D-SCOM_LTH</v>
          </cell>
          <cell r="C143" t="str">
            <v>VAR_ncap</v>
          </cell>
          <cell r="D143" t="str">
            <v>-</v>
          </cell>
          <cell r="E143">
            <v>0.38639071687874799</v>
          </cell>
          <cell r="F143">
            <v>1.51697302752486E-5</v>
          </cell>
          <cell r="G143">
            <v>1.18703402502376E-5</v>
          </cell>
          <cell r="H143">
            <v>8.8094974299353802E-6</v>
          </cell>
          <cell r="I143">
            <v>9.7651326196158901E-6</v>
          </cell>
          <cell r="J143">
            <v>9.7778549067378896E-5</v>
          </cell>
        </row>
        <row r="144">
          <cell r="B144" t="str">
            <v>D-SCOM_LTH</v>
          </cell>
          <cell r="C144" t="str">
            <v>VAR_cap</v>
          </cell>
          <cell r="D144" t="str">
            <v>-</v>
          </cell>
          <cell r="E144">
            <v>0.38639071687874799</v>
          </cell>
          <cell r="F144">
            <v>0.38640588660902297</v>
          </cell>
          <cell r="G144">
            <v>0.38641775694927299</v>
          </cell>
          <cell r="H144">
            <v>0.38642656644670298</v>
          </cell>
          <cell r="I144">
            <v>0.386436331579323</v>
          </cell>
          <cell r="J144">
            <v>0.38653411012839001</v>
          </cell>
        </row>
        <row r="145">
          <cell r="B145" t="str">
            <v>EHYD-RUNS15</v>
          </cell>
          <cell r="C145" t="str">
            <v>VAR_fout</v>
          </cell>
          <cell r="D145" t="str">
            <v>ELC35</v>
          </cell>
          <cell r="F145">
            <v>5.2523085744734944E-2</v>
          </cell>
          <cell r="G145">
            <v>5.3721115252564948E-2</v>
          </cell>
          <cell r="H145">
            <v>5.4568410472546625E-2</v>
          </cell>
          <cell r="I145">
            <v>6.4229524118611783E-2</v>
          </cell>
          <cell r="J145">
            <v>5.7429857712332791E-2</v>
          </cell>
        </row>
        <row r="146">
          <cell r="B146" t="str">
            <v>EHYD-RUNS15</v>
          </cell>
          <cell r="C146" t="str">
            <v>VAR_fin</v>
          </cell>
          <cell r="D146" t="str">
            <v>HYDR</v>
          </cell>
          <cell r="F146">
            <v>5.2523085744734944E-2</v>
          </cell>
          <cell r="G146">
            <v>5.3721115252564948E-2</v>
          </cell>
          <cell r="H146">
            <v>5.4568410472546625E-2</v>
          </cell>
          <cell r="I146">
            <v>6.4229524118611783E-2</v>
          </cell>
          <cell r="J146">
            <v>5.7429857712332791E-2</v>
          </cell>
        </row>
        <row r="147">
          <cell r="B147" t="str">
            <v>EHYD-RUNS15</v>
          </cell>
          <cell r="C147" t="str">
            <v>VAR_ncap</v>
          </cell>
          <cell r="D147" t="str">
            <v>-</v>
          </cell>
          <cell r="F147">
            <v>4.72464221505009E-3</v>
          </cell>
          <cell r="G147">
            <v>3.68762175023341E-5</v>
          </cell>
          <cell r="H147">
            <v>1.44600792723393E-5</v>
          </cell>
          <cell r="I147">
            <v>1.6667808136640701E-5</v>
          </cell>
          <cell r="J147">
            <v>1.2259381758770001E-4</v>
          </cell>
        </row>
        <row r="148">
          <cell r="B148" t="str">
            <v>EHYD-RUNS15</v>
          </cell>
          <cell r="C148" t="str">
            <v>VAR_cap</v>
          </cell>
          <cell r="D148" t="str">
            <v>-</v>
          </cell>
          <cell r="F148">
            <v>4.72464221505009E-3</v>
          </cell>
          <cell r="G148">
            <v>4.7615184325524203E-3</v>
          </cell>
          <cell r="H148">
            <v>4.7759785118247598E-3</v>
          </cell>
          <cell r="I148">
            <v>4.7926463199613996E-3</v>
          </cell>
          <cell r="J148">
            <v>4.9152401375491001E-3</v>
          </cell>
        </row>
        <row r="149">
          <cell r="B149" t="str">
            <v>EHYD-RUN10</v>
          </cell>
          <cell r="C149" t="str">
            <v>VAR_fout</v>
          </cell>
          <cell r="D149" t="str">
            <v>ELC13</v>
          </cell>
          <cell r="F149">
            <v>5.619932395424309E-2</v>
          </cell>
          <cell r="G149">
            <v>5.6443041062094489E-2</v>
          </cell>
          <cell r="H149">
            <v>5.7116506048575183E-2</v>
          </cell>
          <cell r="I149">
            <v>5.9245864158262711E-2</v>
          </cell>
          <cell r="J149">
            <v>5.8551905316859172E-2</v>
          </cell>
        </row>
        <row r="150">
          <cell r="B150" t="str">
            <v>EHYD-RUN10</v>
          </cell>
          <cell r="C150" t="str">
            <v>VAR_fin</v>
          </cell>
          <cell r="D150" t="str">
            <v>HYDR</v>
          </cell>
          <cell r="F150">
            <v>5.619932395424309E-2</v>
          </cell>
          <cell r="G150">
            <v>5.6443041062094489E-2</v>
          </cell>
          <cell r="H150">
            <v>5.7116506048575183E-2</v>
          </cell>
          <cell r="I150">
            <v>5.9245864158262711E-2</v>
          </cell>
          <cell r="J150">
            <v>5.8551905316859172E-2</v>
          </cell>
        </row>
        <row r="151">
          <cell r="B151" t="str">
            <v>EHYD-RUN10</v>
          </cell>
          <cell r="C151" t="str">
            <v>VAR_ncap</v>
          </cell>
          <cell r="D151" t="str">
            <v>-</v>
          </cell>
          <cell r="F151">
            <v>5.0094768186670002E-3</v>
          </cell>
          <cell r="G151">
            <v>1.15736770466031E-5</v>
          </cell>
          <cell r="H151">
            <v>3.8242764256247403E-8</v>
          </cell>
          <cell r="I151">
            <v>1.2824113491186501E-8</v>
          </cell>
          <cell r="J151">
            <v>4.9337963364339602E-8</v>
          </cell>
        </row>
        <row r="152">
          <cell r="B152" t="str">
            <v>EHYD-RUN10</v>
          </cell>
          <cell r="C152" t="str">
            <v>VAR_cap</v>
          </cell>
          <cell r="D152" t="str">
            <v>-</v>
          </cell>
          <cell r="F152">
            <v>5.0094768186670002E-3</v>
          </cell>
          <cell r="G152">
            <v>5.0210504957136004E-3</v>
          </cell>
          <cell r="H152">
            <v>5.0210887384778604E-3</v>
          </cell>
          <cell r="I152">
            <v>5.0211015625913503E-3</v>
          </cell>
          <cell r="J152">
            <v>5.0211509005547101E-3</v>
          </cell>
        </row>
        <row r="153">
          <cell r="B153" t="str">
            <v>ITOT-CHPWOD</v>
          </cell>
          <cell r="C153" t="str">
            <v>VAR_fout</v>
          </cell>
          <cell r="D153" t="str">
            <v>ITOT_LTH_CHP</v>
          </cell>
          <cell r="F153">
            <v>0.15893047292822488</v>
          </cell>
          <cell r="G153">
            <v>0.28467966794644461</v>
          </cell>
          <cell r="H153">
            <v>0.34541652356388497</v>
          </cell>
          <cell r="I153">
            <v>0.34709422474741725</v>
          </cell>
          <cell r="J153">
            <v>0.66653055169528808</v>
          </cell>
        </row>
        <row r="154">
          <cell r="B154" t="str">
            <v>ITOT-CHPWOD</v>
          </cell>
          <cell r="C154" t="str">
            <v>VAR_fout</v>
          </cell>
          <cell r="D154" t="str">
            <v>ITOT_KEV_WOD_ELC_CHP</v>
          </cell>
          <cell r="F154">
            <v>4.5635324555524041E-2</v>
          </cell>
          <cell r="G154">
            <v>9.5854759566818368E-2</v>
          </cell>
          <cell r="H154">
            <v>0.16328781113929075</v>
          </cell>
          <cell r="I154">
            <v>0.16408090624423333</v>
          </cell>
          <cell r="J154">
            <v>0.3150871698923175</v>
          </cell>
        </row>
        <row r="155">
          <cell r="B155" t="str">
            <v>ITOT-CHPWOD</v>
          </cell>
          <cell r="C155" t="str">
            <v>VAR_fin</v>
          </cell>
          <cell r="D155" t="str">
            <v>IWOD</v>
          </cell>
          <cell r="F155">
            <v>0.22623602435644455</v>
          </cell>
          <cell r="G155">
            <v>0.44758471821579598</v>
          </cell>
          <cell r="H155">
            <v>0.53063954368195543</v>
          </cell>
          <cell r="I155">
            <v>0.51491424401387842</v>
          </cell>
          <cell r="J155">
            <v>0.93887597425140579</v>
          </cell>
        </row>
        <row r="156">
          <cell r="B156" t="str">
            <v>ITOT-CHPWOD</v>
          </cell>
          <cell r="C156" t="str">
            <v>VAR_ncap</v>
          </cell>
          <cell r="D156" t="str">
            <v>-</v>
          </cell>
          <cell r="F156">
            <v>2.7205070496972698E-3</v>
          </cell>
          <cell r="G156">
            <v>1.22452605495366E-3</v>
          </cell>
          <cell r="H156">
            <v>3.2626865851687701E-3</v>
          </cell>
          <cell r="I156">
            <v>6.6824215937813496E-3</v>
          </cell>
          <cell r="J156">
            <v>1.7877612507523701E-2</v>
          </cell>
        </row>
        <row r="157">
          <cell r="B157" t="str">
            <v>ITOT-CHPWOD</v>
          </cell>
          <cell r="C157" t="str">
            <v>VAR_cap</v>
          </cell>
          <cell r="D157" t="str">
            <v>-</v>
          </cell>
          <cell r="E157">
            <v>6.6463938081513102E-3</v>
          </cell>
          <cell r="F157">
            <v>4.3939700439821787E-3</v>
          </cell>
          <cell r="G157">
            <v>5.5834899802081374E-3</v>
          </cell>
          <cell r="H157">
            <v>8.8278138291341141E-3</v>
          </cell>
          <cell r="I157">
            <v>9.7758627020565966E-3</v>
          </cell>
          <cell r="J157">
            <v>1.9663250986259432E-2</v>
          </cell>
        </row>
        <row r="158">
          <cell r="B158" t="str">
            <v>EHYD-RUN15</v>
          </cell>
          <cell r="C158" t="str">
            <v>VAR_fout</v>
          </cell>
          <cell r="D158" t="str">
            <v>ELC13</v>
          </cell>
          <cell r="F158">
            <v>7.199274401491533E-2</v>
          </cell>
          <cell r="G158">
            <v>9.9595026601712336E-2</v>
          </cell>
          <cell r="H158">
            <v>0.10592489159244475</v>
          </cell>
          <cell r="I158">
            <v>0.12796739500230908</v>
          </cell>
          <cell r="J158">
            <v>0.14250789053005072</v>
          </cell>
        </row>
        <row r="159">
          <cell r="B159" t="str">
            <v>EHYD-RUN15</v>
          </cell>
          <cell r="C159" t="str">
            <v>VAR_fin</v>
          </cell>
          <cell r="D159" t="str">
            <v>HYDR</v>
          </cell>
          <cell r="F159">
            <v>7.199274401491533E-2</v>
          </cell>
          <cell r="G159">
            <v>9.9595026601712336E-2</v>
          </cell>
          <cell r="H159">
            <v>0.10592489159244475</v>
          </cell>
          <cell r="I159">
            <v>0.12796739500230908</v>
          </cell>
          <cell r="J159">
            <v>0.14250789053005072</v>
          </cell>
        </row>
        <row r="160">
          <cell r="B160" t="str">
            <v>EHYD-RUN15</v>
          </cell>
          <cell r="C160" t="str">
            <v>VAR_ncap</v>
          </cell>
          <cell r="D160" t="str">
            <v>-</v>
          </cell>
          <cell r="F160">
            <v>6.3755436197313097E-3</v>
          </cell>
          <cell r="G160">
            <v>2.1058345660494599E-3</v>
          </cell>
          <cell r="H160">
            <v>1.4547055592884099E-4</v>
          </cell>
          <cell r="I160">
            <v>6.5353297164853503E-4</v>
          </cell>
          <cell r="J160">
            <v>1.8367098780410799E-3</v>
          </cell>
        </row>
        <row r="161">
          <cell r="B161" t="str">
            <v>EHYD-RUN15</v>
          </cell>
          <cell r="C161" t="str">
            <v>VAR_cap</v>
          </cell>
          <cell r="D161" t="str">
            <v>-</v>
          </cell>
          <cell r="F161">
            <v>6.3755436197313097E-3</v>
          </cell>
          <cell r="G161">
            <v>8.4813781857807705E-3</v>
          </cell>
          <cell r="H161">
            <v>8.6268487417096099E-3</v>
          </cell>
          <cell r="I161">
            <v>9.2803817133581407E-3</v>
          </cell>
          <cell r="J161">
            <v>1.11170915913992E-2</v>
          </cell>
        </row>
        <row r="162">
          <cell r="B162" t="str">
            <v>SCOM-SWHSTG-CHPWOD</v>
          </cell>
          <cell r="C162" t="str">
            <v>VAR_fout</v>
          </cell>
          <cell r="D162" t="str">
            <v>AUX_SCOM-CHPWOD_OUT</v>
          </cell>
          <cell r="E162">
            <v>4.6421768331485364E-5</v>
          </cell>
          <cell r="F162">
            <v>9.4142050998690047E-5</v>
          </cell>
          <cell r="G162">
            <v>9.6159378876772795E-5</v>
          </cell>
          <cell r="H162">
            <v>0.16574707019561102</v>
          </cell>
          <cell r="I162">
            <v>0.25994772000212252</v>
          </cell>
          <cell r="J162">
            <v>1.9578295408855866</v>
          </cell>
        </row>
        <row r="163">
          <cell r="B163" t="str">
            <v>SCOM-SWHSTG-CHPWOD</v>
          </cell>
          <cell r="C163" t="str">
            <v>VAR_fout</v>
          </cell>
          <cell r="D163" t="str">
            <v>SCOM_LTH_CHPWOD</v>
          </cell>
          <cell r="E163">
            <v>4.6421768331485432E-5</v>
          </cell>
          <cell r="F163">
            <v>9.4218999801549966E-5</v>
          </cell>
          <cell r="G163">
            <v>9.6282187789769924E-5</v>
          </cell>
          <cell r="H163">
            <v>0.16574707019561066</v>
          </cell>
          <cell r="I163">
            <v>0.2599477200021223</v>
          </cell>
          <cell r="J163">
            <v>1.9578295408855861</v>
          </cell>
        </row>
        <row r="164">
          <cell r="B164" t="str">
            <v>SCOM-SWHSTG-CHPWOD</v>
          </cell>
          <cell r="C164" t="str">
            <v>VAR_fin</v>
          </cell>
          <cell r="D164" t="str">
            <v>AUX_SCOM-CHPWOD_IN</v>
          </cell>
          <cell r="E164">
            <v>4.6421768331485432E-5</v>
          </cell>
          <cell r="F164">
            <v>9.4218999801549966E-5</v>
          </cell>
          <cell r="G164">
            <v>9.6282187789769924E-5</v>
          </cell>
          <cell r="H164">
            <v>0.19051864969154703</v>
          </cell>
          <cell r="I164">
            <v>0.27951845332466208</v>
          </cell>
          <cell r="J164">
            <v>1.9776103727561272</v>
          </cell>
        </row>
        <row r="165">
          <cell r="B165" t="str">
            <v>SCOM-SWHSTG-CHPWOD</v>
          </cell>
          <cell r="C165" t="str">
            <v>VAR_fin</v>
          </cell>
          <cell r="D165" t="str">
            <v>SCOM_LTH_CHPWOD</v>
          </cell>
          <cell r="E165">
            <v>4.6421768331485432E-5</v>
          </cell>
          <cell r="F165">
            <v>9.4218999801549966E-5</v>
          </cell>
          <cell r="G165">
            <v>9.6282187789769924E-5</v>
          </cell>
          <cell r="H165">
            <v>0.19051864969154703</v>
          </cell>
          <cell r="I165">
            <v>0.27951845332466208</v>
          </cell>
          <cell r="J165">
            <v>1.9776103727561272</v>
          </cell>
        </row>
        <row r="166">
          <cell r="B166" t="str">
            <v>SCOM-SWHSTG-CHPWOD</v>
          </cell>
          <cell r="C166" t="str">
            <v>VAR_ncap</v>
          </cell>
          <cell r="D166" t="str">
            <v>-</v>
          </cell>
          <cell r="E166">
            <v>9.9074502947886695E-2</v>
          </cell>
          <cell r="F166">
            <v>2.8938677568397199E-3</v>
          </cell>
          <cell r="G166">
            <v>3.19235338777083E-3</v>
          </cell>
          <cell r="H166">
            <v>4.8908688513901099E-3</v>
          </cell>
          <cell r="I166">
            <v>5.7128362645646399E-2</v>
          </cell>
          <cell r="J166">
            <v>0.12196270990812599</v>
          </cell>
        </row>
        <row r="167">
          <cell r="B167" t="str">
            <v>SCOM-SWHSTG-CHPWOD</v>
          </cell>
          <cell r="C167" t="str">
            <v>VAR_cap</v>
          </cell>
          <cell r="D167" t="str">
            <v>-</v>
          </cell>
          <cell r="E167">
            <v>9.9074502947886695E-2</v>
          </cell>
          <cell r="F167">
            <v>0.10160952968409884</v>
          </cell>
          <cell r="G167">
            <v>0.10394212055909437</v>
          </cell>
          <cell r="H167">
            <v>0.10759408669394024</v>
          </cell>
          <cell r="I167">
            <v>6.9494718255457374E-2</v>
          </cell>
          <cell r="J167">
            <v>0.13683725556889478</v>
          </cell>
        </row>
        <row r="168">
          <cell r="B168" t="str">
            <v>RHNM-ESOLPV</v>
          </cell>
          <cell r="C168" t="str">
            <v>VAR_fout</v>
          </cell>
          <cell r="D168" t="str">
            <v>RHNM_SOL_ELC</v>
          </cell>
          <cell r="F168">
            <v>8.5209986226260717E-4</v>
          </cell>
          <cell r="G168">
            <v>4.7315828285361156E-2</v>
          </cell>
          <cell r="H168">
            <v>6.1189750451544365E-2</v>
          </cell>
          <cell r="I168">
            <v>8.233790626102859E-2</v>
          </cell>
          <cell r="J168">
            <v>0.11921568286817602</v>
          </cell>
        </row>
        <row r="169">
          <cell r="B169" t="str">
            <v>RHNM-ESOLPV</v>
          </cell>
          <cell r="C169" t="str">
            <v>VAR_fin</v>
          </cell>
          <cell r="D169" t="str">
            <v>SOL</v>
          </cell>
          <cell r="F169">
            <v>8.5209986226260717E-4</v>
          </cell>
          <cell r="G169">
            <v>4.7315828285361156E-2</v>
          </cell>
          <cell r="H169">
            <v>6.1189750451544365E-2</v>
          </cell>
          <cell r="I169">
            <v>8.233790626102859E-2</v>
          </cell>
          <cell r="J169">
            <v>0.11921568286817602</v>
          </cell>
        </row>
        <row r="170">
          <cell r="B170" t="str">
            <v>RHNM-ESOLPV</v>
          </cell>
          <cell r="C170" t="str">
            <v>VAR_fin</v>
          </cell>
          <cell r="D170" t="str">
            <v>SOLPVC</v>
          </cell>
          <cell r="F170">
            <v>8.5209986226260804E-4</v>
          </cell>
          <cell r="G170">
            <v>4.7315828285361197E-2</v>
          </cell>
          <cell r="H170">
            <v>6.11897504515444E-2</v>
          </cell>
          <cell r="I170">
            <v>8.2337906261028604E-2</v>
          </cell>
          <cell r="J170">
            <v>0.11921568286817601</v>
          </cell>
        </row>
        <row r="171">
          <cell r="B171" t="str">
            <v>RHNM-ESOLPV</v>
          </cell>
          <cell r="C171" t="str">
            <v>VAR_ncap</v>
          </cell>
          <cell r="D171" t="str">
            <v>-</v>
          </cell>
          <cell r="F171">
            <v>2.9048641408992902E-4</v>
          </cell>
          <cell r="G171">
            <v>1.47993578055431E-2</v>
          </cell>
          <cell r="H171">
            <v>2.54653021473248E-3</v>
          </cell>
          <cell r="I171">
            <v>9.22551277828286E-3</v>
          </cell>
          <cell r="J171">
            <v>2.61942736109089E-2</v>
          </cell>
        </row>
        <row r="172">
          <cell r="B172" t="str">
            <v>RHNM-ESOLPV</v>
          </cell>
          <cell r="C172" t="str">
            <v>VAR_cap</v>
          </cell>
          <cell r="D172" t="str">
            <v>-</v>
          </cell>
          <cell r="F172">
            <v>2.9048641408992902E-4</v>
          </cell>
          <cell r="G172">
            <v>1.50898442196331E-2</v>
          </cell>
          <cell r="H172">
            <v>1.7636374434365502E-2</v>
          </cell>
          <cell r="I172">
            <v>2.3732994006413301E-2</v>
          </cell>
          <cell r="J172">
            <v>3.4363766436758099E-2</v>
          </cell>
        </row>
        <row r="173">
          <cell r="B173" t="str">
            <v>CHPNGA</v>
          </cell>
          <cell r="C173" t="str">
            <v>VAR_fout</v>
          </cell>
          <cell r="D173" t="str">
            <v>ELC35</v>
          </cell>
          <cell r="E173">
            <v>0.96589909685774167</v>
          </cell>
          <cell r="F173">
            <v>9.4095859666585707E-3</v>
          </cell>
          <cell r="G173">
            <v>0.24648968931555723</v>
          </cell>
          <cell r="H173">
            <v>2.5678774335755921</v>
          </cell>
          <cell r="I173">
            <v>18.658965882400704</v>
          </cell>
          <cell r="J173">
            <v>17.167376703693371</v>
          </cell>
        </row>
        <row r="174">
          <cell r="B174" t="str">
            <v>CHPNGA</v>
          </cell>
          <cell r="C174" t="str">
            <v>VAR_fout</v>
          </cell>
          <cell r="D174" t="str">
            <v>LTH</v>
          </cell>
          <cell r="E174">
            <v>1.8035854790501535</v>
          </cell>
          <cell r="F174">
            <v>1.8081036635784392E-2</v>
          </cell>
          <cell r="G174">
            <v>0.49371793010981546</v>
          </cell>
          <cell r="H174">
            <v>5.4920011191939553</v>
          </cell>
          <cell r="I174">
            <v>39.477421235861947</v>
          </cell>
          <cell r="J174">
            <v>35.93521412820121</v>
          </cell>
        </row>
        <row r="175">
          <cell r="B175" t="str">
            <v>CHPNGA</v>
          </cell>
          <cell r="C175" t="str">
            <v>VAR_fout</v>
          </cell>
          <cell r="D175" t="str">
            <v>CO2_E</v>
          </cell>
          <cell r="E175">
            <v>279.50297532519699</v>
          </cell>
          <cell r="F175">
            <v>3.8211287774833602</v>
          </cell>
          <cell r="G175">
            <v>67.479003705134701</v>
          </cell>
          <cell r="H175">
            <v>593.06904544428505</v>
          </cell>
          <cell r="I175">
            <v>4225.9283804235502</v>
          </cell>
          <cell r="J175">
            <v>3851.6021540142101</v>
          </cell>
        </row>
        <row r="176">
          <cell r="B176" t="str">
            <v>CHPNGA</v>
          </cell>
          <cell r="C176" t="str">
            <v>VAR_fin</v>
          </cell>
          <cell r="D176" t="str">
            <v>ENGA</v>
          </cell>
          <cell r="E176">
            <v>4.9557265128580967</v>
          </cell>
          <cell r="F176">
            <v>6.7750510239066628E-2</v>
          </cell>
          <cell r="G176">
            <v>1.1964362359066441</v>
          </cell>
          <cell r="H176">
            <v>10.515408607168176</v>
          </cell>
          <cell r="I176">
            <v>74.927808163538003</v>
          </cell>
          <cell r="J176">
            <v>68.290818333585307</v>
          </cell>
        </row>
        <row r="177">
          <cell r="B177" t="str">
            <v>CHPNGA</v>
          </cell>
          <cell r="C177" t="str">
            <v>VAR_ncap</v>
          </cell>
          <cell r="D177" t="str">
            <v>-</v>
          </cell>
          <cell r="F177">
            <v>4.0002110323537097E-5</v>
          </cell>
          <cell r="G177">
            <v>4.1669623578284E-2</v>
          </cell>
          <cell r="H177">
            <v>8.6149346298597898E-2</v>
          </cell>
          <cell r="I177">
            <v>0.76763487809177</v>
          </cell>
          <cell r="J177">
            <v>0.20530576387232</v>
          </cell>
        </row>
        <row r="178">
          <cell r="B178" t="str">
            <v>CHPNGA</v>
          </cell>
          <cell r="C178" t="str">
            <v>VAR_cap</v>
          </cell>
          <cell r="D178" t="str">
            <v>-</v>
          </cell>
          <cell r="E178">
            <v>0.1091115801439619</v>
          </cell>
          <cell r="F178">
            <v>3.2029630835926359E-3</v>
          </cell>
          <cell r="G178">
            <v>4.4829587072398688E-2</v>
          </cell>
          <cell r="H178">
            <v>0.13083955438898193</v>
          </cell>
          <cell r="I178">
            <v>0.88742916423122842</v>
          </cell>
          <cell r="J178">
            <v>0.88502497945401226</v>
          </cell>
        </row>
        <row r="179">
          <cell r="B179" t="str">
            <v>EHYD-PUM00</v>
          </cell>
          <cell r="C179" t="str">
            <v>VAR_fout</v>
          </cell>
          <cell r="D179" t="str">
            <v>ELC</v>
          </cell>
          <cell r="E179">
            <v>12.841930083242849</v>
          </cell>
          <cell r="F179">
            <v>16.034745062837757</v>
          </cell>
          <cell r="G179">
            <v>2.844023785465815</v>
          </cell>
          <cell r="H179">
            <v>12.340514059496433</v>
          </cell>
          <cell r="I179">
            <v>12.128285399143531</v>
          </cell>
          <cell r="J179">
            <v>12.109766117867412</v>
          </cell>
        </row>
        <row r="180">
          <cell r="B180" t="str">
            <v>EHYD-PUM00</v>
          </cell>
          <cell r="C180" t="str">
            <v>VAR_fout</v>
          </cell>
          <cell r="D180" t="str">
            <v>AUX_PUMP_OUT</v>
          </cell>
          <cell r="E180">
            <v>12.841930083242849</v>
          </cell>
          <cell r="F180">
            <v>16.034745062837757</v>
          </cell>
          <cell r="G180">
            <v>2.844023785465815</v>
          </cell>
          <cell r="H180">
            <v>12.340514059496433</v>
          </cell>
          <cell r="I180">
            <v>12.128285399143531</v>
          </cell>
          <cell r="J180">
            <v>12.109766117867412</v>
          </cell>
        </row>
        <row r="181">
          <cell r="B181" t="str">
            <v>EHYD-PUM00</v>
          </cell>
          <cell r="C181" t="str">
            <v>VAR_fin</v>
          </cell>
          <cell r="D181" t="str">
            <v>AUX_PUMP_IN</v>
          </cell>
          <cell r="E181">
            <v>16.05241899141437</v>
          </cell>
          <cell r="F181">
            <v>20.043437696589958</v>
          </cell>
          <cell r="G181">
            <v>3.5550329206576419</v>
          </cell>
          <cell r="H181">
            <v>15.425645759297542</v>
          </cell>
          <cell r="I181">
            <v>15.16035993267317</v>
          </cell>
          <cell r="J181">
            <v>15.137210832853908</v>
          </cell>
        </row>
        <row r="182">
          <cell r="B182" t="str">
            <v>EHYD-PUM00</v>
          </cell>
          <cell r="C182" t="str">
            <v>VAR_fin</v>
          </cell>
          <cell r="D182" t="str">
            <v>ELC</v>
          </cell>
          <cell r="E182">
            <v>16.05241899141437</v>
          </cell>
          <cell r="F182">
            <v>20.043437696589958</v>
          </cell>
          <cell r="G182">
            <v>3.5550329206576419</v>
          </cell>
          <cell r="H182">
            <v>15.425645759297542</v>
          </cell>
          <cell r="I182">
            <v>15.16035993267317</v>
          </cell>
          <cell r="J182">
            <v>15.137210832853908</v>
          </cell>
        </row>
        <row r="183">
          <cell r="B183" t="str">
            <v>EHYD-PUM00</v>
          </cell>
          <cell r="C183" t="str">
            <v>VAR_cap</v>
          </cell>
          <cell r="D183" t="str">
            <v>-</v>
          </cell>
          <cell r="E183">
            <v>3.3394499999999998</v>
          </cell>
          <cell r="F183">
            <v>3.97102894612105</v>
          </cell>
          <cell r="G183">
            <v>4.3594499999999998</v>
          </cell>
          <cell r="H183">
            <v>4.3594499999999998</v>
          </cell>
          <cell r="I183">
            <v>4.3594499999999998</v>
          </cell>
          <cell r="J183">
            <v>4.3594499999999998</v>
          </cell>
        </row>
        <row r="184">
          <cell r="B184" t="str">
            <v>RHNS-SHSTG-CHPNGA</v>
          </cell>
          <cell r="C184" t="str">
            <v>VAR_fout</v>
          </cell>
          <cell r="D184" t="str">
            <v>RHNS_LTH_CHPNGA</v>
          </cell>
          <cell r="E184">
            <v>7.0482585706120086E-5</v>
          </cell>
          <cell r="F184">
            <v>9.1521094061779301E-3</v>
          </cell>
          <cell r="G184">
            <v>8.7153823935856023E-2</v>
          </cell>
          <cell r="H184">
            <v>9.9363714848973189E-2</v>
          </cell>
          <cell r="I184">
            <v>9.8058461662379887E-2</v>
          </cell>
          <cell r="J184">
            <v>0.30146393682291306</v>
          </cell>
        </row>
        <row r="185">
          <cell r="B185" t="str">
            <v>RHNS-SHSTG-CHPNGA</v>
          </cell>
          <cell r="C185" t="str">
            <v>VAR_fout</v>
          </cell>
          <cell r="D185" t="str">
            <v>AUX_RNS-CHPNGA_OUT</v>
          </cell>
          <cell r="E185">
            <v>7.0482585706120289E-5</v>
          </cell>
          <cell r="F185">
            <v>9.1460120648014093E-3</v>
          </cell>
          <cell r="G185">
            <v>8.7063133172135126E-2</v>
          </cell>
          <cell r="H185">
            <v>9.9363714848973189E-2</v>
          </cell>
          <cell r="I185">
            <v>9.8058461662380206E-2</v>
          </cell>
          <cell r="J185">
            <v>0.30146393682291334</v>
          </cell>
        </row>
        <row r="186">
          <cell r="B186" t="str">
            <v>RHNS-SHSTG-CHPNGA</v>
          </cell>
          <cell r="C186" t="str">
            <v>VAR_fin</v>
          </cell>
          <cell r="D186" t="str">
            <v>RHNS_LTH_CHPNGA</v>
          </cell>
          <cell r="E186">
            <v>5.5769562635734729E-5</v>
          </cell>
          <cell r="F186">
            <v>1.2047025125890905E-2</v>
          </cell>
          <cell r="G186">
            <v>0.11246132291584081</v>
          </cell>
          <cell r="H186">
            <v>0.12420941946326029</v>
          </cell>
          <cell r="I186">
            <v>0.11536767197581523</v>
          </cell>
          <cell r="J186">
            <v>0.33496470570418668</v>
          </cell>
        </row>
        <row r="187">
          <cell r="B187" t="str">
            <v>RHNS-SHSTG-CHPNGA</v>
          </cell>
          <cell r="C187" t="str">
            <v>VAR_fin</v>
          </cell>
          <cell r="D187" t="str">
            <v>AUX_RNS-CHPNGA_IN</v>
          </cell>
          <cell r="E187">
            <v>5.5769562635734729E-5</v>
          </cell>
          <cell r="F187">
            <v>1.2047025125890905E-2</v>
          </cell>
          <cell r="G187">
            <v>0.11246132291584081</v>
          </cell>
          <cell r="H187">
            <v>0.12420941946326029</v>
          </cell>
          <cell r="I187">
            <v>0.11536767197581523</v>
          </cell>
          <cell r="J187">
            <v>0.33496470570418668</v>
          </cell>
        </row>
        <row r="188">
          <cell r="B188" t="str">
            <v>RHNS-SHSTG-CHPNGA</v>
          </cell>
          <cell r="C188" t="str">
            <v>VAR_ncap</v>
          </cell>
          <cell r="D188" t="str">
            <v>-</v>
          </cell>
          <cell r="E188">
            <v>0.16437108166070299</v>
          </cell>
          <cell r="F188">
            <v>5.0378860531630799E-3</v>
          </cell>
          <cell r="G188">
            <v>2.6889843189276102E-3</v>
          </cell>
          <cell r="H188">
            <v>1.5150210052521399E-3</v>
          </cell>
          <cell r="I188">
            <v>6.21357024847696E-2</v>
          </cell>
          <cell r="J188">
            <v>0.137166004891496</v>
          </cell>
        </row>
        <row r="189">
          <cell r="B189" t="str">
            <v>RHNS-SHSTG-CHPNGA</v>
          </cell>
          <cell r="C189" t="str">
            <v>VAR_cap</v>
          </cell>
          <cell r="D189" t="str">
            <v>-</v>
          </cell>
          <cell r="E189">
            <v>0.16437108166070299</v>
          </cell>
          <cell r="F189">
            <v>0.16901243727825432</v>
          </cell>
          <cell r="G189">
            <v>0.17055815388307027</v>
          </cell>
          <cell r="H189">
            <v>0.1691759262285675</v>
          </cell>
          <cell r="I189">
            <v>7.7852882921107119E-2</v>
          </cell>
          <cell r="J189">
            <v>0.15328736787689709</v>
          </cell>
        </row>
        <row r="190">
          <cell r="B190" t="str">
            <v>ITOT-CHPGFC</v>
          </cell>
          <cell r="C190" t="str">
            <v>VAR_fout</v>
          </cell>
          <cell r="D190" t="str">
            <v>ITOT_NKEV_GAS_ELC_CHP</v>
          </cell>
          <cell r="H190">
            <v>0.2227064208220928</v>
          </cell>
          <cell r="I190">
            <v>0.19124740029238987</v>
          </cell>
          <cell r="J190">
            <v>0.42411616311420158</v>
          </cell>
        </row>
        <row r="191">
          <cell r="B191" t="str">
            <v>ITOT-CHPGFC</v>
          </cell>
          <cell r="C191" t="str">
            <v>VAR_fout</v>
          </cell>
          <cell r="D191" t="str">
            <v>ITOT_LTH_CHP</v>
          </cell>
          <cell r="H191">
            <v>0.11135321041104643</v>
          </cell>
          <cell r="I191">
            <v>8.5973601966303756E-2</v>
          </cell>
          <cell r="J191">
            <v>0.171134592133801</v>
          </cell>
        </row>
        <row r="192">
          <cell r="B192" t="str">
            <v>ITOT-CHPGFC</v>
          </cell>
          <cell r="C192" t="str">
            <v>VAR_fout</v>
          </cell>
          <cell r="D192" t="str">
            <v>CO2_I</v>
          </cell>
          <cell r="H192">
            <v>24.155081027626998</v>
          </cell>
          <cell r="I192">
            <v>19.791474085304198</v>
          </cell>
          <cell r="J192">
            <v>41.965178244984202</v>
          </cell>
        </row>
        <row r="193">
          <cell r="B193" t="str">
            <v>ITOT-CHPGFC</v>
          </cell>
          <cell r="C193" t="str">
            <v>VAR_fin</v>
          </cell>
          <cell r="D193" t="str">
            <v>INGA</v>
          </cell>
          <cell r="H193">
            <v>0.42828157850402448</v>
          </cell>
          <cell r="I193">
            <v>0.35091266108695357</v>
          </cell>
          <cell r="J193">
            <v>0.74406344406000346</v>
          </cell>
        </row>
        <row r="194">
          <cell r="B194" t="str">
            <v>ITOT-CHPGFC</v>
          </cell>
          <cell r="C194" t="str">
            <v>VAR_ncap</v>
          </cell>
          <cell r="D194" t="str">
            <v>-</v>
          </cell>
          <cell r="H194">
            <v>1.2751107118644901E-2</v>
          </cell>
          <cell r="I194">
            <v>1.7115282578784401E-3</v>
          </cell>
          <cell r="J194">
            <v>2.2917854395238E-2</v>
          </cell>
        </row>
        <row r="195">
          <cell r="B195" t="str">
            <v>ITOT-CHPGFC</v>
          </cell>
          <cell r="C195" t="str">
            <v>VAR_cap</v>
          </cell>
          <cell r="D195" t="str">
            <v>-</v>
          </cell>
          <cell r="H195">
            <v>1.2751107118644901E-2</v>
          </cell>
          <cell r="I195">
            <v>1.0033066322571144E-2</v>
          </cell>
          <cell r="J195">
            <v>2.3371604151806065E-2</v>
          </cell>
        </row>
        <row r="196">
          <cell r="B196" t="str">
            <v>ITOT-SWSTG-CHP</v>
          </cell>
          <cell r="C196" t="str">
            <v>VAR_fout</v>
          </cell>
          <cell r="D196" t="str">
            <v>ITOT_LTH_CHP</v>
          </cell>
          <cell r="E196">
            <v>7.8967473689948788E-5</v>
          </cell>
          <cell r="F196">
            <v>0.73427648698037318</v>
          </cell>
          <cell r="G196">
            <v>1.5291178927557343</v>
          </cell>
          <cell r="H196">
            <v>1.9234111033773291</v>
          </cell>
          <cell r="I196">
            <v>1.2746233910451015</v>
          </cell>
          <cell r="J196">
            <v>2.8775689335563719</v>
          </cell>
        </row>
        <row r="197">
          <cell r="B197" t="str">
            <v>ITOT-SWSTG-CHP</v>
          </cell>
          <cell r="C197" t="str">
            <v>VAR_fout</v>
          </cell>
          <cell r="D197" t="str">
            <v>AUX_ITOT-CHP_OUT</v>
          </cell>
          <cell r="E197">
            <v>7.8967473689948612E-5</v>
          </cell>
          <cell r="F197">
            <v>0.73367680223780263</v>
          </cell>
          <cell r="G197">
            <v>1.5271674872802805</v>
          </cell>
          <cell r="H197">
            <v>1.9234111033773318</v>
          </cell>
          <cell r="I197">
            <v>1.2746233910451024</v>
          </cell>
          <cell r="J197">
            <v>2.8775689335563719</v>
          </cell>
        </row>
        <row r="198">
          <cell r="B198" t="str">
            <v>ITOT-SWSTG-CHP</v>
          </cell>
          <cell r="C198" t="str">
            <v>VAR_fin</v>
          </cell>
          <cell r="D198" t="str">
            <v>ITOT_LTH_CHP</v>
          </cell>
          <cell r="E198">
            <v>6.6358902141285182E-5</v>
          </cell>
          <cell r="F198">
            <v>0.89328517368848914</v>
          </cell>
          <cell r="G198">
            <v>1.8203832196588574</v>
          </cell>
          <cell r="H198">
            <v>2.2108221361058851</v>
          </cell>
          <cell r="I198">
            <v>1.3705675619722137</v>
          </cell>
          <cell r="J198">
            <v>2.906640062322535</v>
          </cell>
        </row>
        <row r="199">
          <cell r="B199" t="str">
            <v>ITOT-SWSTG-CHP</v>
          </cell>
          <cell r="C199" t="str">
            <v>VAR_fin</v>
          </cell>
          <cell r="D199" t="str">
            <v>AUX_ITOT-CHP_IN</v>
          </cell>
          <cell r="E199">
            <v>6.6358902141285182E-5</v>
          </cell>
          <cell r="F199">
            <v>0.89328517368848914</v>
          </cell>
          <cell r="G199">
            <v>1.8203832196588574</v>
          </cell>
          <cell r="H199">
            <v>2.2108221361058851</v>
          </cell>
          <cell r="I199">
            <v>1.3705675619722137</v>
          </cell>
          <cell r="J199">
            <v>2.906640062322535</v>
          </cell>
        </row>
        <row r="200">
          <cell r="B200" t="str">
            <v>ITOT-SWSTG-CHP</v>
          </cell>
          <cell r="C200" t="str">
            <v>VAR_ncap</v>
          </cell>
          <cell r="D200" t="str">
            <v>-</v>
          </cell>
          <cell r="E200">
            <v>0.14640738075792101</v>
          </cell>
          <cell r="F200">
            <v>4.5890984805587402E-3</v>
          </cell>
          <cell r="G200">
            <v>2.4371818951075901E-3</v>
          </cell>
          <cell r="H200">
            <v>1.3445799760246899E-3</v>
          </cell>
          <cell r="I200">
            <v>6.7928040458414204E-2</v>
          </cell>
          <cell r="J200">
            <v>0.162160326047051</v>
          </cell>
        </row>
        <row r="201">
          <cell r="B201" t="str">
            <v>ITOT-SWSTG-CHP</v>
          </cell>
          <cell r="C201" t="str">
            <v>VAR_cap</v>
          </cell>
          <cell r="D201" t="str">
            <v>-</v>
          </cell>
          <cell r="E201">
            <v>0.1464164036913157</v>
          </cell>
          <cell r="F201">
            <v>0.1506792023288531</v>
          </cell>
          <cell r="G201">
            <v>0.15217216578733789</v>
          </cell>
          <cell r="H201">
            <v>0.15126880298178919</v>
          </cell>
          <cell r="I201">
            <v>8.2062080246704916E-2</v>
          </cell>
          <cell r="J201">
            <v>0.17993680758005123</v>
          </cell>
        </row>
        <row r="202">
          <cell r="B202" t="str">
            <v>D-ELFO</v>
          </cell>
          <cell r="C202" t="str">
            <v>VAR_fout</v>
          </cell>
          <cell r="D202" t="str">
            <v>CO2</v>
          </cell>
          <cell r="E202">
            <v>110.084031973243</v>
          </cell>
          <cell r="F202">
            <v>42.350420559457397</v>
          </cell>
          <cell r="G202">
            <v>110.813717929662</v>
          </cell>
          <cell r="H202">
            <v>71.327246818603598</v>
          </cell>
          <cell r="I202">
            <v>62.943482880604201</v>
          </cell>
          <cell r="J202">
            <v>77.671239713320503</v>
          </cell>
        </row>
        <row r="203">
          <cell r="B203" t="str">
            <v>D-ELFO</v>
          </cell>
          <cell r="C203" t="str">
            <v>VAR_fout</v>
          </cell>
          <cell r="D203" t="str">
            <v>ELFO</v>
          </cell>
          <cell r="E203">
            <v>1.4687313480035797</v>
          </cell>
          <cell r="F203">
            <v>0.5650355384142286</v>
          </cell>
          <cell r="G203">
            <v>1.4784667530317201</v>
          </cell>
          <cell r="H203">
            <v>0.95164177302967112</v>
          </cell>
          <cell r="I203">
            <v>0.83978634141725783</v>
          </cell>
          <cell r="J203">
            <v>1.0362827610909315</v>
          </cell>
        </row>
        <row r="204">
          <cell r="B204" t="str">
            <v>D-ELFO</v>
          </cell>
          <cell r="C204" t="str">
            <v>VAR_fin</v>
          </cell>
          <cell r="D204" t="str">
            <v>LFO</v>
          </cell>
          <cell r="E204">
            <v>1.4936775030290743</v>
          </cell>
          <cell r="F204">
            <v>0.5746325720414841</v>
          </cell>
          <cell r="G204">
            <v>1.5035782622749185</v>
          </cell>
          <cell r="H204">
            <v>0.96780524855635786</v>
          </cell>
          <cell r="I204">
            <v>0.85404997124293291</v>
          </cell>
          <cell r="J204">
            <v>1.0538838495701561</v>
          </cell>
        </row>
        <row r="205">
          <cell r="B205" t="str">
            <v>EHYD-DAM00</v>
          </cell>
          <cell r="C205" t="str">
            <v>VAR_fout</v>
          </cell>
          <cell r="D205" t="str">
            <v>ELC</v>
          </cell>
          <cell r="E205">
            <v>66.745698638364672</v>
          </cell>
          <cell r="F205">
            <v>49.183721136829632</v>
          </cell>
          <cell r="G205">
            <v>67.379313174164253</v>
          </cell>
          <cell r="H205">
            <v>69.008586720962882</v>
          </cell>
          <cell r="I205">
            <v>71.165368079771767</v>
          </cell>
          <cell r="J205">
            <v>71.320757065605164</v>
          </cell>
        </row>
        <row r="206">
          <cell r="B206" t="str">
            <v>EHYD-DAM00</v>
          </cell>
          <cell r="C206" t="str">
            <v>VAR_fin</v>
          </cell>
          <cell r="D206" t="str">
            <v>HYDD</v>
          </cell>
          <cell r="E206">
            <v>66.745698638364672</v>
          </cell>
          <cell r="F206">
            <v>49.183721136829632</v>
          </cell>
          <cell r="G206">
            <v>67.379313174164253</v>
          </cell>
          <cell r="H206">
            <v>69.008586720962882</v>
          </cell>
          <cell r="I206">
            <v>71.165368079771767</v>
          </cell>
          <cell r="J206">
            <v>71.320757065605164</v>
          </cell>
        </row>
        <row r="207">
          <cell r="B207" t="str">
            <v>EHYD-DAM00</v>
          </cell>
          <cell r="C207" t="str">
            <v>VAR_cap</v>
          </cell>
          <cell r="D207" t="str">
            <v>-</v>
          </cell>
          <cell r="E207">
            <v>7.3394300010600002</v>
          </cell>
          <cell r="F207">
            <v>7.3394300010600002</v>
          </cell>
          <cell r="G207">
            <v>7.3394300010600002</v>
          </cell>
          <cell r="H207">
            <v>7.3394300010600002</v>
          </cell>
          <cell r="I207">
            <v>7.3394300010600002</v>
          </cell>
          <cell r="J207">
            <v>7.3394300010600002</v>
          </cell>
        </row>
        <row r="208">
          <cell r="B208" t="str">
            <v>RHES-SHSTG-CHPWOD</v>
          </cell>
          <cell r="C208" t="str">
            <v>VAR_fout</v>
          </cell>
          <cell r="D208" t="str">
            <v>AUX_RES-CHPWOD_OUT</v>
          </cell>
          <cell r="E208">
            <v>7.0482584941438745E-5</v>
          </cell>
          <cell r="F208">
            <v>9.4422391108486402E-5</v>
          </cell>
          <cell r="G208">
            <v>9.759277750182476E-5</v>
          </cell>
          <cell r="H208">
            <v>5.4210309804547226E-2</v>
          </cell>
          <cell r="I208">
            <v>5.5602860672908656E-2</v>
          </cell>
          <cell r="J208">
            <v>0.16260296186689147</v>
          </cell>
        </row>
        <row r="209">
          <cell r="B209" t="str">
            <v>RHES-SHSTG-CHPWOD</v>
          </cell>
          <cell r="C209" t="str">
            <v>VAR_fout</v>
          </cell>
          <cell r="D209" t="str">
            <v>RHES_LTH_CHPWOD</v>
          </cell>
          <cell r="E209">
            <v>7.0482584941438582E-5</v>
          </cell>
          <cell r="F209">
            <v>9.4485339369225268E-5</v>
          </cell>
          <cell r="G209">
            <v>9.7694436645055742E-5</v>
          </cell>
          <cell r="H209">
            <v>5.4210309804547226E-2</v>
          </cell>
          <cell r="I209">
            <v>5.5602860672908462E-2</v>
          </cell>
          <cell r="J209">
            <v>0.16260296186689135</v>
          </cell>
        </row>
        <row r="210">
          <cell r="B210" t="str">
            <v>RHES-SHSTG-CHPWOD</v>
          </cell>
          <cell r="C210" t="str">
            <v>VAR_fin</v>
          </cell>
          <cell r="D210" t="str">
            <v>AUX_RES-CHPWOD_IN</v>
          </cell>
          <cell r="E210">
            <v>5.5769561402783373E-5</v>
          </cell>
          <cell r="F210">
            <v>6.8520167552351999E-5</v>
          </cell>
          <cell r="G210">
            <v>7.2443983342685E-5</v>
          </cell>
          <cell r="H210">
            <v>6.7767663161051345E-2</v>
          </cell>
          <cell r="I210">
            <v>6.5419906105454603E-2</v>
          </cell>
          <cell r="J210">
            <v>0.18067473353012503</v>
          </cell>
        </row>
        <row r="211">
          <cell r="B211" t="str">
            <v>RHES-SHSTG-CHPWOD</v>
          </cell>
          <cell r="C211" t="str">
            <v>VAR_fin</v>
          </cell>
          <cell r="D211" t="str">
            <v>RHES_LTH_CHPWOD</v>
          </cell>
          <cell r="E211">
            <v>5.5769561402783373E-5</v>
          </cell>
          <cell r="F211">
            <v>6.8520167552351999E-5</v>
          </cell>
          <cell r="G211">
            <v>7.2443983342685E-5</v>
          </cell>
          <cell r="H211">
            <v>6.7767663161051345E-2</v>
          </cell>
          <cell r="I211">
            <v>6.5419906105454603E-2</v>
          </cell>
          <cell r="J211">
            <v>0.18067473353012503</v>
          </cell>
        </row>
        <row r="212">
          <cell r="B212" t="str">
            <v>RHES-SHSTG-CHPWOD</v>
          </cell>
          <cell r="C212" t="str">
            <v>VAR_ncap</v>
          </cell>
          <cell r="D212" t="str">
            <v>-</v>
          </cell>
          <cell r="E212">
            <v>0.1235758103689</v>
          </cell>
          <cell r="F212">
            <v>3.2648353081424402E-3</v>
          </cell>
          <cell r="G212">
            <v>3.03353143717468E-3</v>
          </cell>
          <cell r="H212">
            <v>2.9275118008984498E-3</v>
          </cell>
          <cell r="I212">
            <v>6.4733932550407006E-2</v>
          </cell>
          <cell r="J212">
            <v>0.13631365505875301</v>
          </cell>
        </row>
        <row r="213">
          <cell r="B213" t="str">
            <v>RHES-SHSTG-CHPWOD</v>
          </cell>
          <cell r="C213" t="str">
            <v>VAR_cap</v>
          </cell>
          <cell r="D213" t="str">
            <v>-</v>
          </cell>
          <cell r="E213">
            <v>0.1235758103689</v>
          </cell>
          <cell r="F213">
            <v>0.12639642522994013</v>
          </cell>
          <cell r="G213">
            <v>0.12831547100114665</v>
          </cell>
          <cell r="H213">
            <v>0.1294531368700611</v>
          </cell>
          <cell r="I213">
            <v>7.7724759079386974E-2</v>
          </cell>
          <cell r="J213">
            <v>0.15313275496567025</v>
          </cell>
        </row>
        <row r="214">
          <cell r="B214" t="str">
            <v>G-INTC-IND</v>
          </cell>
          <cell r="C214" t="str">
            <v>VAR_fout</v>
          </cell>
          <cell r="D214" t="str">
            <v>ELC35</v>
          </cell>
          <cell r="E214">
            <v>4.0351938818542772E-2</v>
          </cell>
          <cell r="F214">
            <v>0.13934353924739565</v>
          </cell>
          <cell r="G214">
            <v>0.16091708383856351</v>
          </cell>
          <cell r="H214">
            <v>7.9319383867119966E-2</v>
          </cell>
          <cell r="I214">
            <v>5.0637986938926523E-2</v>
          </cell>
          <cell r="J214">
            <v>0.10385240248660038</v>
          </cell>
        </row>
        <row r="215">
          <cell r="B215" t="str">
            <v>G-INTC-IND</v>
          </cell>
          <cell r="C215" t="str">
            <v>VAR_fout</v>
          </cell>
          <cell r="D215" t="str">
            <v>ITOT_ELC</v>
          </cell>
          <cell r="E215">
            <v>63.243446695025504</v>
          </cell>
          <cell r="F215">
            <v>60.566534840618637</v>
          </cell>
          <cell r="G215">
            <v>48.643526497998124</v>
          </cell>
          <cell r="H215">
            <v>47.881653355080672</v>
          </cell>
          <cell r="I215">
            <v>56.365986219208196</v>
          </cell>
          <cell r="J215">
            <v>67.169925395644597</v>
          </cell>
        </row>
        <row r="216">
          <cell r="B216" t="str">
            <v>G-INTC-IND</v>
          </cell>
          <cell r="C216" t="str">
            <v>VAR_fout</v>
          </cell>
          <cell r="D216" t="str">
            <v>ELC13</v>
          </cell>
          <cell r="E216">
            <v>2.1358491462750102E-2</v>
          </cell>
          <cell r="F216">
            <v>7.4881063677172482E-2</v>
          </cell>
          <cell r="G216">
            <v>0.11790434319850343</v>
          </cell>
          <cell r="H216">
            <v>5.9123899240181646E-2</v>
          </cell>
          <cell r="I216">
            <v>3.9132647540181129E-2</v>
          </cell>
          <cell r="J216">
            <v>8.3177063717818578E-2</v>
          </cell>
        </row>
        <row r="217">
          <cell r="B217" t="str">
            <v>G-INTC-IND</v>
          </cell>
          <cell r="C217" t="str">
            <v>VAR_fin</v>
          </cell>
          <cell r="D217" t="str">
            <v>ELC3</v>
          </cell>
          <cell r="E217">
            <v>29.20305080473231</v>
          </cell>
          <cell r="F217">
            <v>60.424813996007657</v>
          </cell>
          <cell r="G217">
            <v>48.497292728880325</v>
          </cell>
          <cell r="H217">
            <v>22.000784719214394</v>
          </cell>
          <cell r="I217">
            <v>25.642042205897432</v>
          </cell>
          <cell r="J217">
            <v>30.396419813024654</v>
          </cell>
        </row>
        <row r="218">
          <cell r="B218" t="str">
            <v>G-INTC-IND</v>
          </cell>
          <cell r="C218" t="str">
            <v>VAR_fin</v>
          </cell>
          <cell r="D218" t="str">
            <v>ELC5</v>
          </cell>
          <cell r="E218">
            <v>34.102066283771414</v>
          </cell>
          <cell r="F218">
            <v>0.35592634392647515</v>
          </cell>
          <cell r="G218">
            <v>0.42503609254566482</v>
          </cell>
          <cell r="H218">
            <v>26.019311918973589</v>
          </cell>
          <cell r="I218">
            <v>30.813714647789855</v>
          </cell>
          <cell r="J218">
            <v>36.96053504882439</v>
          </cell>
        </row>
        <row r="219">
          <cell r="B219" t="str">
            <v>G-INTC-IND</v>
          </cell>
          <cell r="C219" t="str">
            <v>VAR_ncap</v>
          </cell>
          <cell r="D219" t="str">
            <v>-</v>
          </cell>
          <cell r="E219">
            <v>1.7719172660414301E-5</v>
          </cell>
          <cell r="F219">
            <v>1.9702820496388899E-5</v>
          </cell>
          <cell r="G219">
            <v>2.3416520086711301E-5</v>
          </cell>
          <cell r="H219">
            <v>2.5287198286789102E-5</v>
          </cell>
          <cell r="I219">
            <v>3.5122723767651301E-5</v>
          </cell>
          <cell r="J219">
            <v>2.23896751436545E-4</v>
          </cell>
        </row>
        <row r="220">
          <cell r="B220" t="str">
            <v>G-INTC-IND</v>
          </cell>
          <cell r="C220" t="str">
            <v>VAR_cap</v>
          </cell>
          <cell r="D220" t="str">
            <v>-</v>
          </cell>
          <cell r="E220">
            <v>4.4927373631622096</v>
          </cell>
          <cell r="F220">
            <v>4.4927431243237761</v>
          </cell>
          <cell r="G220">
            <v>4.4927747851553663</v>
          </cell>
          <cell r="H220">
            <v>4.4928121144224207</v>
          </cell>
          <cell r="I220">
            <v>4.4928494784246631</v>
          </cell>
          <cell r="J220">
            <v>4.4929933253411978</v>
          </cell>
        </row>
        <row r="221">
          <cell r="B221" t="str">
            <v>D-IH2R</v>
          </cell>
          <cell r="C221" t="str">
            <v>VAR_fout</v>
          </cell>
          <cell r="D221" t="str">
            <v>IH2</v>
          </cell>
          <cell r="E221"/>
          <cell r="F221"/>
          <cell r="G221"/>
          <cell r="H221">
            <v>1.7397884135189055</v>
          </cell>
          <cell r="I221">
            <v>2.0258946003727565</v>
          </cell>
          <cell r="J221">
            <v>1.6322785852737214</v>
          </cell>
        </row>
        <row r="222">
          <cell r="B222" t="str">
            <v>D-IH2R</v>
          </cell>
          <cell r="C222" t="str">
            <v>VAR_fin</v>
          </cell>
          <cell r="D222" t="str">
            <v>H2</v>
          </cell>
          <cell r="E222"/>
          <cell r="F222"/>
          <cell r="G222"/>
          <cell r="H222">
            <v>1.7397884135189055</v>
          </cell>
          <cell r="I222">
            <v>2.0258946003727565</v>
          </cell>
          <cell r="J222">
            <v>1.6322785852737214</v>
          </cell>
        </row>
        <row r="223">
          <cell r="B223" t="str">
            <v>D-IH2R</v>
          </cell>
          <cell r="C223" t="str">
            <v>VAR_ncap</v>
          </cell>
          <cell r="D223" t="str">
            <v>-</v>
          </cell>
          <cell r="E223"/>
          <cell r="F223"/>
          <cell r="G223"/>
          <cell r="H223">
            <v>6.4686623190838705E-2</v>
          </cell>
          <cell r="I223">
            <v>5.6539627103085098E-2</v>
          </cell>
          <cell r="J223">
            <v>4.4899318186771203E-2</v>
          </cell>
        </row>
        <row r="224">
          <cell r="B224" t="str">
            <v>D-IH2R</v>
          </cell>
          <cell r="C224" t="str">
            <v>VAR_cap</v>
          </cell>
          <cell r="D224" t="str">
            <v>-</v>
          </cell>
          <cell r="E224"/>
          <cell r="F224"/>
          <cell r="G224"/>
          <cell r="H224">
            <v>6.4686623190838705E-2</v>
          </cell>
          <cell r="I224">
            <v>7.3360478305905794E-2</v>
          </cell>
          <cell r="J224">
            <v>6.0097889764661599E-2</v>
          </cell>
        </row>
        <row r="225">
          <cell r="B225" t="str">
            <v>ESOL-PV_E</v>
          </cell>
          <cell r="C225" t="str">
            <v>VAR_fout</v>
          </cell>
          <cell r="D225" t="str">
            <v>CELC_E</v>
          </cell>
          <cell r="E225"/>
          <cell r="F225"/>
          <cell r="G225"/>
          <cell r="H225">
            <v>1.6936068960937425E-2</v>
          </cell>
          <cell r="I225">
            <v>1.7032609110674595E-2</v>
          </cell>
          <cell r="J225">
            <v>5.8391778447918201E-2</v>
          </cell>
        </row>
        <row r="226">
          <cell r="B226" t="str">
            <v>ESOL-PV_E</v>
          </cell>
          <cell r="C226" t="str">
            <v>VAR_fin</v>
          </cell>
          <cell r="D226" t="str">
            <v>SOL</v>
          </cell>
          <cell r="E226"/>
          <cell r="F226"/>
          <cell r="G226"/>
          <cell r="H226">
            <v>1.6936068960937425E-2</v>
          </cell>
          <cell r="I226">
            <v>1.7032609110674595E-2</v>
          </cell>
          <cell r="J226">
            <v>5.8391778447918201E-2</v>
          </cell>
        </row>
        <row r="227">
          <cell r="B227" t="str">
            <v>ESOL-PV_E</v>
          </cell>
          <cell r="C227" t="str">
            <v>VAR_fin</v>
          </cell>
          <cell r="D227" t="str">
            <v>SOLPVC</v>
          </cell>
          <cell r="E227"/>
          <cell r="F227"/>
          <cell r="G227"/>
          <cell r="H227">
            <v>1.6936068960937401E-2</v>
          </cell>
          <cell r="I227">
            <v>1.7032609110674599E-2</v>
          </cell>
          <cell r="J227">
            <v>5.8391778447918201E-2</v>
          </cell>
        </row>
        <row r="228">
          <cell r="B228" t="str">
            <v>ESOL-PV_E</v>
          </cell>
          <cell r="C228" t="str">
            <v>VAR_ncap</v>
          </cell>
          <cell r="D228" t="str">
            <v>-</v>
          </cell>
          <cell r="E228"/>
          <cell r="F228"/>
          <cell r="G228"/>
          <cell r="H228">
            <v>4.8821747615819802E-3</v>
          </cell>
          <cell r="I228">
            <v>2.78297096931563E-5</v>
          </cell>
          <cell r="J228">
            <v>1.1921537308831699E-2</v>
          </cell>
        </row>
        <row r="229">
          <cell r="B229" t="str">
            <v>ESOL-PV_E</v>
          </cell>
          <cell r="C229" t="str">
            <v>VAR_cap</v>
          </cell>
          <cell r="D229" t="str">
            <v>-</v>
          </cell>
          <cell r="E229"/>
          <cell r="F229"/>
          <cell r="G229"/>
          <cell r="H229">
            <v>4.8821747615819802E-3</v>
          </cell>
          <cell r="I229">
            <v>4.9100044712751404E-3</v>
          </cell>
          <cell r="J229">
            <v>1.6831541780106801E-2</v>
          </cell>
        </row>
        <row r="230">
          <cell r="B230" t="str">
            <v>EWSTINC</v>
          </cell>
          <cell r="C230" t="str">
            <v>VAR_fout</v>
          </cell>
          <cell r="D230" t="str">
            <v>ELC35</v>
          </cell>
          <cell r="E230">
            <v>6.5070190581297025</v>
          </cell>
          <cell r="F230">
            <v>7.3027937876219333</v>
          </cell>
          <cell r="G230">
            <v>8.1413208727763653</v>
          </cell>
          <cell r="H230">
            <v>7.4889759878691056</v>
          </cell>
          <cell r="I230">
            <v>7.7446812029284127</v>
          </cell>
          <cell r="J230">
            <v>8.1139210946924472</v>
          </cell>
        </row>
        <row r="231">
          <cell r="B231" t="str">
            <v>EWSTINC</v>
          </cell>
          <cell r="C231" t="str">
            <v>VAR_fout</v>
          </cell>
          <cell r="D231" t="str">
            <v>CO2_E</v>
          </cell>
          <cell r="E231">
            <v>1689.29814413287</v>
          </cell>
          <cell r="F231">
            <v>1895.8905579048101</v>
          </cell>
          <cell r="G231">
            <v>2113.5819825190902</v>
          </cell>
          <cell r="H231">
            <v>1944.2256315442801</v>
          </cell>
          <cell r="I231">
            <v>2010.6096918007399</v>
          </cell>
          <cell r="J231">
            <v>2106.4686801215898</v>
          </cell>
        </row>
        <row r="232">
          <cell r="B232" t="str">
            <v>EWSTINC</v>
          </cell>
          <cell r="C232" t="str">
            <v>VAR_fin</v>
          </cell>
          <cell r="D232" t="str">
            <v>EWST</v>
          </cell>
          <cell r="E232">
            <v>18.203643794535189</v>
          </cell>
          <cell r="F232">
            <v>20.429855149836328</v>
          </cell>
          <cell r="G232">
            <v>22.775667915076411</v>
          </cell>
          <cell r="H232">
            <v>20.950707236468524</v>
          </cell>
          <cell r="I232">
            <v>21.666052713369993</v>
          </cell>
          <cell r="J232">
            <v>22.699015949586055</v>
          </cell>
        </row>
        <row r="233">
          <cell r="B233" t="str">
            <v>EWSTINC</v>
          </cell>
          <cell r="C233" t="str">
            <v>VAR_ncap</v>
          </cell>
          <cell r="D233" t="str">
            <v>-</v>
          </cell>
          <cell r="E233"/>
          <cell r="F233">
            <v>2.0012747171847201E-5</v>
          </cell>
          <cell r="G233">
            <v>1.5650187944203501E-4</v>
          </cell>
          <cell r="H233">
            <v>5.9051098699259598E-2</v>
          </cell>
          <cell r="I233">
            <v>0.14337971245050399</v>
          </cell>
          <cell r="J233">
            <v>9.4791022495673102E-2</v>
          </cell>
        </row>
        <row r="234">
          <cell r="B234" t="str">
            <v>EWSTINC</v>
          </cell>
          <cell r="C234" t="str">
            <v>VAR_cap</v>
          </cell>
          <cell r="D234" t="str">
            <v>-</v>
          </cell>
          <cell r="E234">
            <v>0.30604831639908753</v>
          </cell>
          <cell r="F234">
            <v>0.30363522786743347</v>
          </cell>
          <cell r="G234">
            <v>0.3037203960836769</v>
          </cell>
          <cell r="H234">
            <v>0.27984081327387172</v>
          </cell>
          <cell r="I234">
            <v>0.28921492379414798</v>
          </cell>
          <cell r="J234">
            <v>0.30348196812507738</v>
          </cell>
        </row>
        <row r="235">
          <cell r="B235" t="str">
            <v>D-IBIO</v>
          </cell>
          <cell r="C235" t="str">
            <v>VAR_fout</v>
          </cell>
          <cell r="D235" t="str">
            <v>IBIO</v>
          </cell>
          <cell r="E235">
            <v>0.43408188103979606</v>
          </cell>
          <cell r="F235">
            <v>1.9410765151618981</v>
          </cell>
          <cell r="G235">
            <v>1.941189035603113</v>
          </cell>
          <cell r="H235">
            <v>2.0598794185919305</v>
          </cell>
          <cell r="I235">
            <v>2.0665763778096404</v>
          </cell>
          <cell r="J235">
            <v>2.3054117863032197</v>
          </cell>
        </row>
        <row r="236">
          <cell r="B236" t="str">
            <v>D-IBIO</v>
          </cell>
          <cell r="C236" t="str">
            <v>VAR_fin</v>
          </cell>
          <cell r="D236" t="str">
            <v>BIO</v>
          </cell>
          <cell r="E236">
            <v>0.43408188103979606</v>
          </cell>
          <cell r="F236">
            <v>1.9410765151618981</v>
          </cell>
          <cell r="G236">
            <v>1.941189035603113</v>
          </cell>
          <cell r="H236">
            <v>2.0598794185919305</v>
          </cell>
          <cell r="I236">
            <v>2.0665763778096404</v>
          </cell>
          <cell r="J236">
            <v>2.3054117863032197</v>
          </cell>
        </row>
        <row r="237">
          <cell r="B237" t="str">
            <v>D-EWOD</v>
          </cell>
          <cell r="C237" t="str">
            <v>VAR_fout</v>
          </cell>
          <cell r="D237" t="str">
            <v>EWOD</v>
          </cell>
          <cell r="E237">
            <v>4.4541602080711051</v>
          </cell>
          <cell r="F237">
            <v>4.0976279700234661</v>
          </cell>
          <cell r="G237">
            <v>4.6256628740692172</v>
          </cell>
          <cell r="H237">
            <v>3.0539312049203953</v>
          </cell>
          <cell r="I237">
            <v>23.881667231890962</v>
          </cell>
          <cell r="J237">
            <v>21.184687909604769</v>
          </cell>
        </row>
        <row r="238">
          <cell r="B238" t="str">
            <v>D-EWOD</v>
          </cell>
          <cell r="C238" t="str">
            <v>VAR_fin</v>
          </cell>
          <cell r="D238" t="str">
            <v>WOD</v>
          </cell>
          <cell r="E238">
            <v>4.4541602080711051</v>
          </cell>
          <cell r="F238">
            <v>4.0976279700234661</v>
          </cell>
          <cell r="G238">
            <v>4.6256628740692172</v>
          </cell>
          <cell r="H238">
            <v>3.0539312049203953</v>
          </cell>
          <cell r="I238">
            <v>23.881667231890962</v>
          </cell>
          <cell r="J238">
            <v>21.184687909604769</v>
          </cell>
        </row>
        <row r="239">
          <cell r="B239" t="str">
            <v>HPLWOD</v>
          </cell>
          <cell r="C239" t="str">
            <v>VAR_fout</v>
          </cell>
          <cell r="D239" t="str">
            <v>LTH</v>
          </cell>
          <cell r="E239">
            <v>0.19315391420653821</v>
          </cell>
          <cell r="F239">
            <v>0.17435558065183321</v>
          </cell>
          <cell r="G239">
            <v>0.15127663452519854</v>
          </cell>
          <cell r="H239">
            <v>0.11814260940548212</v>
          </cell>
          <cell r="I239">
            <v>10.307963507777826</v>
          </cell>
          <cell r="J239">
            <v>8.690529669108555</v>
          </cell>
        </row>
        <row r="240">
          <cell r="B240" t="str">
            <v>HPLWOD</v>
          </cell>
          <cell r="C240" t="str">
            <v>VAR_fin</v>
          </cell>
          <cell r="D240" t="str">
            <v>EWOD</v>
          </cell>
          <cell r="E240">
            <v>0.27593416315219721</v>
          </cell>
          <cell r="F240">
            <v>0.24907940093119033</v>
          </cell>
          <cell r="G240">
            <v>0.21610947789314069</v>
          </cell>
          <cell r="H240">
            <v>0.16877515629354595</v>
          </cell>
          <cell r="I240">
            <v>14.725662153968313</v>
          </cell>
          <cell r="J240">
            <v>12.415042384440804</v>
          </cell>
        </row>
        <row r="241">
          <cell r="B241" t="str">
            <v>HPLWOD</v>
          </cell>
          <cell r="C241" t="str">
            <v>VAR_ncap</v>
          </cell>
          <cell r="D241" t="str">
            <v>-</v>
          </cell>
          <cell r="E241">
            <v>5.8914109844383201E-2</v>
          </cell>
          <cell r="F241">
            <v>2.6498958544243897E-4</v>
          </cell>
          <cell r="G241">
            <v>2.2220516031758701E-4</v>
          </cell>
          <cell r="H241">
            <v>3.3514955705804002E-4</v>
          </cell>
          <cell r="I241">
            <v>1.2862652676603401</v>
          </cell>
          <cell r="J241">
            <v>6.6930202176766198E-3</v>
          </cell>
        </row>
        <row r="242">
          <cell r="B242" t="str">
            <v>HPLWOD</v>
          </cell>
          <cell r="C242" t="str">
            <v>VAR_cap</v>
          </cell>
          <cell r="D242" t="str">
            <v>-</v>
          </cell>
          <cell r="E242">
            <v>5.8914109844383201E-2</v>
          </cell>
          <cell r="F242">
            <v>5.9179099429825702E-2</v>
          </cell>
          <cell r="G242">
            <v>5.94013045901432E-2</v>
          </cell>
          <cell r="H242">
            <v>5.9736454147201301E-2</v>
          </cell>
          <cell r="I242">
            <v>1.31647641218017</v>
          </cell>
          <cell r="J242">
            <v>1.14572291794071</v>
          </cell>
        </row>
        <row r="243">
          <cell r="B243" t="str">
            <v>ENGA-GTCC</v>
          </cell>
          <cell r="C243" t="str">
            <v>VAR_fout</v>
          </cell>
          <cell r="D243" t="str">
            <v>ELC13</v>
          </cell>
          <cell r="E243"/>
          <cell r="F243"/>
          <cell r="G243"/>
          <cell r="H243"/>
          <cell r="I243">
            <v>16.907119864584345</v>
          </cell>
          <cell r="J243">
            <v>18.430752135213574</v>
          </cell>
        </row>
        <row r="244">
          <cell r="B244" t="str">
            <v>ENGA-GTCC</v>
          </cell>
          <cell r="C244" t="str">
            <v>VAR_fout</v>
          </cell>
          <cell r="D244" t="str">
            <v>CO2_E</v>
          </cell>
          <cell r="E244"/>
          <cell r="F244"/>
          <cell r="G244"/>
          <cell r="H244"/>
          <cell r="I244">
            <v>1529.6508913121299</v>
          </cell>
          <cell r="J244">
            <v>1657.86669324941</v>
          </cell>
        </row>
        <row r="245">
          <cell r="B245" t="str">
            <v>ENGA-GTCC</v>
          </cell>
          <cell r="C245" t="str">
            <v>VAR_fin</v>
          </cell>
          <cell r="D245" t="str">
            <v>ENGA</v>
          </cell>
          <cell r="E245"/>
          <cell r="F245"/>
          <cell r="G245"/>
          <cell r="H245"/>
          <cell r="I245">
            <v>27.121469704115732</v>
          </cell>
          <cell r="J245">
            <v>29.394799525698847</v>
          </cell>
        </row>
        <row r="246">
          <cell r="B246" t="str">
            <v>ENGA-GTCC</v>
          </cell>
          <cell r="C246" t="str">
            <v>VAR_fin</v>
          </cell>
          <cell r="D246" t="str">
            <v>GTC</v>
          </cell>
          <cell r="E246"/>
          <cell r="F246"/>
          <cell r="G246"/>
          <cell r="H246"/>
          <cell r="I246">
            <v>0.62629711414594502</v>
          </cell>
          <cell r="J246">
            <v>0.68287214614789027</v>
          </cell>
        </row>
        <row r="247">
          <cell r="B247" t="str">
            <v>ENGA-GTCC</v>
          </cell>
          <cell r="C247" t="str">
            <v>VAR_ncap</v>
          </cell>
          <cell r="D247" t="str">
            <v>-</v>
          </cell>
          <cell r="E247"/>
          <cell r="F247"/>
          <cell r="G247"/>
          <cell r="H247"/>
          <cell r="I247">
            <v>0.62629711414594502</v>
          </cell>
          <cell r="J247">
            <v>5.6621037354866198E-2</v>
          </cell>
        </row>
        <row r="248">
          <cell r="B248" t="str">
            <v>ENGA-GTCC</v>
          </cell>
          <cell r="C248" t="str">
            <v>VAR_cap</v>
          </cell>
          <cell r="D248" t="str">
            <v>-</v>
          </cell>
          <cell r="E248"/>
          <cell r="F248"/>
          <cell r="G248"/>
          <cell r="H248"/>
          <cell r="I248">
            <v>0.62629711414594502</v>
          </cell>
          <cell r="J248">
            <v>0.68287214614788971</v>
          </cell>
        </row>
        <row r="249">
          <cell r="B249" t="str">
            <v>D-SNGA</v>
          </cell>
          <cell r="C249" t="str">
            <v>VAR_fout</v>
          </cell>
          <cell r="D249" t="str">
            <v>CO2</v>
          </cell>
          <cell r="E249">
            <v>1579.4550647572</v>
          </cell>
          <cell r="F249">
            <v>1597.7464758669901</v>
          </cell>
          <cell r="G249">
            <v>2099.4936308578099</v>
          </cell>
          <cell r="H249">
            <v>2171.2881752479502</v>
          </cell>
          <cell r="I249">
            <v>3588.0683843297002</v>
          </cell>
          <cell r="J249">
            <v>3537.6671072609602</v>
          </cell>
        </row>
        <row r="250">
          <cell r="B250" t="str">
            <v>D-SNGA</v>
          </cell>
          <cell r="C250" t="str">
            <v>VAR_fout</v>
          </cell>
          <cell r="D250" t="str">
            <v>SNGA</v>
          </cell>
          <cell r="E250">
            <v>28.207553699164862</v>
          </cell>
          <cell r="F250">
            <v>28.477275981978543</v>
          </cell>
          <cell r="G250">
            <v>37.269096710800049</v>
          </cell>
          <cell r="H250">
            <v>38.912983134509865</v>
          </cell>
          <cell r="I250">
            <v>64.008093981851133</v>
          </cell>
          <cell r="J250">
            <v>63.123779290318858</v>
          </cell>
        </row>
        <row r="251">
          <cell r="B251" t="str">
            <v>D-SNGA</v>
          </cell>
          <cell r="C251" t="str">
            <v>VAR_fin</v>
          </cell>
          <cell r="D251" t="str">
            <v>NGA</v>
          </cell>
          <cell r="E251">
            <v>28.004522424773032</v>
          </cell>
          <cell r="F251">
            <v>28.328838224591966</v>
          </cell>
          <cell r="G251">
            <v>37.22506437691144</v>
          </cell>
          <cell r="H251">
            <v>38.498017291630326</v>
          </cell>
          <cell r="I251">
            <v>63.618233764711022</v>
          </cell>
          <cell r="J251">
            <v>62.724594100371654</v>
          </cell>
        </row>
        <row r="252">
          <cell r="B252" t="str">
            <v>D-SNGA</v>
          </cell>
          <cell r="C252" t="str">
            <v>VAR_fin</v>
          </cell>
          <cell r="D252" t="str">
            <v>BNGA</v>
          </cell>
          <cell r="E252">
            <v>0.29314367797051444</v>
          </cell>
          <cell r="F252">
            <v>0.23941182105327571</v>
          </cell>
          <cell r="G252">
            <v>0.15646543508820143</v>
          </cell>
          <cell r="H252">
            <v>0.5181869004198576</v>
          </cell>
          <cell r="I252">
            <v>0.57075468895952475</v>
          </cell>
          <cell r="J252">
            <v>0.55794244429609929</v>
          </cell>
        </row>
        <row r="253">
          <cell r="B253" t="str">
            <v>D-SNGA</v>
          </cell>
          <cell r="C253" t="str">
            <v>VAR_fin</v>
          </cell>
          <cell r="D253" t="str">
            <v>H2</v>
          </cell>
          <cell r="E253"/>
          <cell r="F253"/>
          <cell r="G253">
            <v>6.6274851821228583E-3</v>
          </cell>
          <cell r="H253">
            <v>2.1129266800672328E-2</v>
          </cell>
          <cell r="I253">
            <v>2.3625185199471616E-2</v>
          </cell>
          <cell r="J253">
            <v>4.2937353634169735E-2</v>
          </cell>
        </row>
        <row r="254">
          <cell r="B254" t="str">
            <v>D-SNGA</v>
          </cell>
          <cell r="C254" t="str">
            <v>VAR_ncap</v>
          </cell>
          <cell r="D254" t="str">
            <v>-</v>
          </cell>
          <cell r="E254">
            <v>4.1364278255684E-4</v>
          </cell>
          <cell r="F254">
            <v>6.2499849805942303E-5</v>
          </cell>
          <cell r="G254">
            <v>5.8257663188056102E-4</v>
          </cell>
          <cell r="H254">
            <v>1.7756807487681599E-2</v>
          </cell>
          <cell r="I254">
            <v>1.63758463013372</v>
          </cell>
          <cell r="J254">
            <v>1.25811833004176</v>
          </cell>
        </row>
        <row r="255">
          <cell r="B255" t="str">
            <v>D-SNGA</v>
          </cell>
          <cell r="C255" t="str">
            <v>VAR_cap</v>
          </cell>
          <cell r="D255" t="str">
            <v>-</v>
          </cell>
          <cell r="E255">
            <v>2.2354658444076971</v>
          </cell>
          <cell r="F255">
            <v>2.2355283442575029</v>
          </cell>
          <cell r="G255">
            <v>2.2361109208893835</v>
          </cell>
          <cell r="H255">
            <v>2.2538677283770649</v>
          </cell>
          <cell r="I255">
            <v>3.8914523585107803</v>
          </cell>
          <cell r="J255">
            <v>3.8047890090894838</v>
          </cell>
        </row>
        <row r="256">
          <cell r="B256" t="str">
            <v>RHES-CHPWOD</v>
          </cell>
          <cell r="C256" t="str">
            <v>VAR_fout</v>
          </cell>
          <cell r="D256" t="str">
            <v>RHES_KEV_WOD_ELC_CHP</v>
          </cell>
          <cell r="E256"/>
          <cell r="F256"/>
          <cell r="G256"/>
          <cell r="H256">
            <v>4.2104993309602538E-2</v>
          </cell>
          <cell r="I256">
            <v>3.673157328436414E-2</v>
          </cell>
          <cell r="J256">
            <v>6.8800288397584286E-2</v>
          </cell>
        </row>
        <row r="257">
          <cell r="B257" t="str">
            <v>RHES-CHPWOD</v>
          </cell>
          <cell r="C257" t="str">
            <v>VAR_fout</v>
          </cell>
          <cell r="D257" t="str">
            <v>RHES_LTH_CHPWOD</v>
          </cell>
          <cell r="E257"/>
          <cell r="F257"/>
          <cell r="G257"/>
          <cell r="H257">
            <v>0.1136652850921156</v>
          </cell>
          <cell r="I257">
            <v>9.5061878532538766E-2</v>
          </cell>
          <cell r="J257">
            <v>0.17099048561108598</v>
          </cell>
        </row>
        <row r="258">
          <cell r="B258" t="str">
            <v>RHES-CHPWOD</v>
          </cell>
          <cell r="C258" t="str">
            <v>VAR_fin</v>
          </cell>
          <cell r="D258" t="str">
            <v>RWOD</v>
          </cell>
          <cell r="E258"/>
          <cell r="F258"/>
          <cell r="G258"/>
          <cell r="H258">
            <v>0.22522684718458877</v>
          </cell>
          <cell r="I258">
            <v>0.19798710011051496</v>
          </cell>
          <cell r="J258">
            <v>0.34643749825792136</v>
          </cell>
        </row>
        <row r="259">
          <cell r="B259" t="str">
            <v>RHES-CHPWOD</v>
          </cell>
          <cell r="C259" t="str">
            <v>VAR_ncap</v>
          </cell>
          <cell r="D259" t="str">
            <v>-</v>
          </cell>
          <cell r="E259"/>
          <cell r="F259"/>
          <cell r="G259"/>
          <cell r="H259">
            <v>3.7510632816661598E-3</v>
          </cell>
          <cell r="I259">
            <v>8.2154848466294201E-4</v>
          </cell>
          <cell r="J259">
            <v>5.9107503759380699E-3</v>
          </cell>
        </row>
        <row r="260">
          <cell r="B260" t="str">
            <v>RHES-CHPWOD</v>
          </cell>
          <cell r="C260" t="str">
            <v>VAR_cap</v>
          </cell>
          <cell r="D260" t="str">
            <v>-</v>
          </cell>
          <cell r="E260"/>
          <cell r="F260"/>
          <cell r="G260"/>
          <cell r="H260">
            <v>3.7510632816661598E-3</v>
          </cell>
          <cell r="I260">
            <v>3.2692645920683137E-3</v>
          </cell>
          <cell r="J260">
            <v>6.1294478899800355E-3</v>
          </cell>
        </row>
        <row r="261">
          <cell r="B261" t="str">
            <v>G-INTC-RES</v>
          </cell>
          <cell r="C261" t="str">
            <v>VAR_fout</v>
          </cell>
          <cell r="D261" t="str">
            <v>RHNS_ELC</v>
          </cell>
          <cell r="E261">
            <v>13.810836308967872</v>
          </cell>
          <cell r="F261">
            <v>15.015030966194463</v>
          </cell>
          <cell r="G261">
            <v>13.016919154686136</v>
          </cell>
          <cell r="H261">
            <v>12.955334175780301</v>
          </cell>
          <cell r="I261">
            <v>12.330256044741507</v>
          </cell>
          <cell r="J261">
            <v>12.32287431848753</v>
          </cell>
        </row>
        <row r="262">
          <cell r="B262" t="str">
            <v>G-INTC-RES</v>
          </cell>
          <cell r="C262" t="str">
            <v>VAR_fout</v>
          </cell>
          <cell r="D262" t="str">
            <v>ELC35</v>
          </cell>
          <cell r="E262">
            <v>3.0098544097298084E-2</v>
          </cell>
          <cell r="F262">
            <v>0.34327781556159742</v>
          </cell>
          <cell r="G262">
            <v>0.40964315972783644</v>
          </cell>
          <cell r="H262">
            <v>0.21201282891981987</v>
          </cell>
          <cell r="I262">
            <v>0.14799793983329543</v>
          </cell>
          <cell r="J262">
            <v>0.31168783995108224</v>
          </cell>
        </row>
        <row r="263">
          <cell r="B263" t="str">
            <v>G-INTC-RES</v>
          </cell>
          <cell r="C263" t="str">
            <v>VAR_fout</v>
          </cell>
          <cell r="D263" t="str">
            <v>RHES_ELC</v>
          </cell>
          <cell r="E263">
            <v>21.811163213674927</v>
          </cell>
          <cell r="F263">
            <v>19.19533229713964</v>
          </cell>
          <cell r="G263">
            <v>16.299053625924756</v>
          </cell>
          <cell r="H263">
            <v>14.966497569728569</v>
          </cell>
          <cell r="I263">
            <v>12.513763701436748</v>
          </cell>
          <cell r="J263">
            <v>12.640634101457529</v>
          </cell>
        </row>
        <row r="264">
          <cell r="B264" t="str">
            <v>G-INTC-RES</v>
          </cell>
          <cell r="C264" t="str">
            <v>VAR_fout</v>
          </cell>
          <cell r="D264" t="str">
            <v>RHNM_ELC</v>
          </cell>
          <cell r="E264">
            <v>9.8415809466187021</v>
          </cell>
          <cell r="F264">
            <v>15.035501193485533</v>
          </cell>
          <cell r="G264">
            <v>13.02536732706236</v>
          </cell>
          <cell r="H264">
            <v>12.949103794918081</v>
          </cell>
          <cell r="I264">
            <v>12.27343999377775</v>
          </cell>
          <cell r="J264">
            <v>12.267668461519841</v>
          </cell>
        </row>
        <row r="265">
          <cell r="B265" t="str">
            <v>G-INTC-RES</v>
          </cell>
          <cell r="C265" t="str">
            <v>VAR_fout</v>
          </cell>
          <cell r="D265" t="str">
            <v>RHEM_ELC</v>
          </cell>
          <cell r="E265">
            <v>22.585681368311523</v>
          </cell>
          <cell r="F265">
            <v>19.063190897240307</v>
          </cell>
          <cell r="G265">
            <v>15.736965663282621</v>
          </cell>
          <cell r="H265">
            <v>14.705791453713314</v>
          </cell>
          <cell r="I265">
            <v>12.181558628221781</v>
          </cell>
          <cell r="J265">
            <v>12.132132927151114</v>
          </cell>
        </row>
        <row r="266">
          <cell r="B266" t="str">
            <v>G-INTC-RES</v>
          </cell>
          <cell r="C266" t="str">
            <v>VAR_fin</v>
          </cell>
          <cell r="D266" t="str">
            <v>ELC5</v>
          </cell>
          <cell r="E266">
            <v>68.079277599352238</v>
          </cell>
          <cell r="F266">
            <v>68.652333169621585</v>
          </cell>
          <cell r="G266">
            <v>58.487948930683736</v>
          </cell>
          <cell r="H266">
            <v>55.788739823060098</v>
          </cell>
          <cell r="I266">
            <v>49.447016308011086</v>
          </cell>
          <cell r="J266">
            <v>49.674997648567128</v>
          </cell>
        </row>
        <row r="267">
          <cell r="B267" t="str">
            <v>G-INTC-RES</v>
          </cell>
          <cell r="C267" t="str">
            <v>VAR_ncap</v>
          </cell>
          <cell r="D267" t="str">
            <v>-</v>
          </cell>
          <cell r="E267">
            <v>2.6685142038144699E-6</v>
          </cell>
          <cell r="F267">
            <v>2.7737973703999402E-6</v>
          </cell>
          <cell r="G267">
            <v>3.14246549081859E-6</v>
          </cell>
          <cell r="H267">
            <v>3.59583679475474E-6</v>
          </cell>
          <cell r="I267">
            <v>5.2228585520591E-6</v>
          </cell>
          <cell r="J267">
            <v>2.23310004551966E-5</v>
          </cell>
        </row>
        <row r="268">
          <cell r="B268" t="str">
            <v>G-INTC-RES</v>
          </cell>
          <cell r="C268" t="str">
            <v>VAR_cap</v>
          </cell>
          <cell r="D268" t="str">
            <v>-</v>
          </cell>
          <cell r="E268">
            <v>4.3300925142827298</v>
          </cell>
          <cell r="F268">
            <v>4.3300933819158729</v>
          </cell>
          <cell r="G268">
            <v>4.3300979565943036</v>
          </cell>
          <cell r="H268">
            <v>4.3301030774508718</v>
          </cell>
          <cell r="I268">
            <v>4.3301085596238584</v>
          </cell>
          <cell r="J268">
            <v>4.3301233538262434</v>
          </cell>
        </row>
        <row r="269">
          <cell r="B269" t="str">
            <v>SCOM-CHPNGA</v>
          </cell>
          <cell r="C269" t="str">
            <v>VAR_fout</v>
          </cell>
          <cell r="D269" t="str">
            <v>CO2_S</v>
          </cell>
          <cell r="E269">
            <v>149.95897617087201</v>
          </cell>
          <cell r="F269">
            <v>99.484119928949895</v>
          </cell>
          <cell r="G269">
            <v>119.826947677148</v>
          </cell>
          <cell r="H269">
            <v>197.05746090993699</v>
          </cell>
          <cell r="I269">
            <v>158.6733660994</v>
          </cell>
          <cell r="J269">
            <v>287.05838594315799</v>
          </cell>
        </row>
        <row r="270">
          <cell r="B270" t="str">
            <v>SCOM-CHPNGA</v>
          </cell>
          <cell r="C270" t="str">
            <v>VAR_fout</v>
          </cell>
          <cell r="D270" t="str">
            <v>SCOM_NKEV_GAS_ELC_CHP</v>
          </cell>
          <cell r="E270">
            <v>0.59443420306477091</v>
          </cell>
          <cell r="F270">
            <v>0.62700244152439155</v>
          </cell>
          <cell r="G270">
            <v>0.69180042710674339</v>
          </cell>
          <cell r="H270">
            <v>1.1531149016503772</v>
          </cell>
          <cell r="I270">
            <v>0.92632207638033082</v>
          </cell>
          <cell r="J270">
            <v>1.6633094808236895</v>
          </cell>
        </row>
        <row r="271">
          <cell r="B271" t="str">
            <v>SCOM-CHPNGA</v>
          </cell>
          <cell r="C271" t="str">
            <v>VAR_fout</v>
          </cell>
          <cell r="D271" t="str">
            <v>SCOM_LTH_CHPNGA</v>
          </cell>
          <cell r="E271">
            <v>0.69261858765598827</v>
          </cell>
          <cell r="F271">
            <v>0.75155995928339303</v>
          </cell>
          <cell r="G271">
            <v>0.86397546063403663</v>
          </cell>
          <cell r="H271">
            <v>1.5366252577445372</v>
          </cell>
          <cell r="I271">
            <v>1.3894831145704956</v>
          </cell>
          <cell r="J271">
            <v>2.4949642212355339</v>
          </cell>
        </row>
        <row r="272">
          <cell r="B272" t="str">
            <v>SCOM-CHPNGA</v>
          </cell>
          <cell r="C272" t="str">
            <v>VAR_fin</v>
          </cell>
          <cell r="D272" t="str">
            <v>SNGA</v>
          </cell>
          <cell r="E272">
            <v>2.6588470952282175</v>
          </cell>
          <cell r="F272">
            <v>1.7639028356196778</v>
          </cell>
          <cell r="G272">
            <v>2.1245912708714147</v>
          </cell>
          <cell r="H272">
            <v>3.4939266118783174</v>
          </cell>
          <cell r="I272">
            <v>2.8133575549539036</v>
          </cell>
          <cell r="J272">
            <v>5.089687694027627</v>
          </cell>
        </row>
        <row r="273">
          <cell r="B273" t="str">
            <v>SCOM-CHPNGA</v>
          </cell>
          <cell r="C273" t="str">
            <v>VAR_ncap</v>
          </cell>
          <cell r="D273" t="str">
            <v>-</v>
          </cell>
          <cell r="E273"/>
          <cell r="F273">
            <v>1.7429290868757701E-2</v>
          </cell>
          <cell r="G273">
            <v>1.0457963723109E-2</v>
          </cell>
          <cell r="H273">
            <v>2.96255278615872E-2</v>
          </cell>
          <cell r="I273">
            <v>5.7344338003557597E-3</v>
          </cell>
          <cell r="J273">
            <v>9.2814810904046002E-2</v>
          </cell>
        </row>
        <row r="274">
          <cell r="B274" t="str">
            <v>SCOM-CHPNGA</v>
          </cell>
          <cell r="C274" t="str">
            <v>VAR_cap</v>
          </cell>
          <cell r="D274" t="str">
            <v>-</v>
          </cell>
          <cell r="E274">
            <v>6.5091465813518518E-2</v>
          </cell>
          <cell r="F274">
            <v>3.8022255891825986E-2</v>
          </cell>
          <cell r="G274">
            <v>4.0613097355356315E-2</v>
          </cell>
          <cell r="H274">
            <v>6.845895486017177E-2</v>
          </cell>
          <cell r="I274">
            <v>5.4429939840287871E-2</v>
          </cell>
          <cell r="J274">
            <v>9.7879630403877635E-2</v>
          </cell>
        </row>
        <row r="275">
          <cell r="B275" t="str">
            <v>D-IPLT</v>
          </cell>
          <cell r="C275" t="str">
            <v>VAR_fout</v>
          </cell>
          <cell r="D275" t="str">
            <v>IPLT</v>
          </cell>
          <cell r="E275">
            <v>2.1096557060665887E-2</v>
          </cell>
          <cell r="F275">
            <v>8.036581261865617E-3</v>
          </cell>
          <cell r="G275">
            <v>3.0285914918791446E-2</v>
          </cell>
          <cell r="H275">
            <v>1.5933484122980877E-2</v>
          </cell>
          <cell r="I275">
            <v>1.6482553214202084E-2</v>
          </cell>
          <cell r="J275">
            <v>2.5391638989730236E-2</v>
          </cell>
        </row>
        <row r="276">
          <cell r="B276" t="str">
            <v>D-IPLT</v>
          </cell>
          <cell r="C276" t="str">
            <v>VAR_fin</v>
          </cell>
          <cell r="D276" t="str">
            <v>PLT</v>
          </cell>
          <cell r="E276">
            <v>2.1096557060665887E-2</v>
          </cell>
          <cell r="F276">
            <v>8.036581261865617E-3</v>
          </cell>
          <cell r="G276">
            <v>3.0285914918791446E-2</v>
          </cell>
          <cell r="H276">
            <v>1.5933484122980877E-2</v>
          </cell>
          <cell r="I276">
            <v>1.6482553214202084E-2</v>
          </cell>
          <cell r="J276">
            <v>2.5391638989730236E-2</v>
          </cell>
        </row>
        <row r="277">
          <cell r="B277" t="str">
            <v>LTH-STG</v>
          </cell>
          <cell r="C277" t="str">
            <v>VAR_fout</v>
          </cell>
          <cell r="D277" t="str">
            <v>AUX_LTH-STG_OUT</v>
          </cell>
          <cell r="E277">
            <v>1.7375859648785793E-2</v>
          </cell>
          <cell r="F277">
            <v>0.15450421223160127</v>
          </cell>
          <cell r="G277">
            <v>0.35512812827692997</v>
          </cell>
          <cell r="H277">
            <v>0.20353880915148648</v>
          </cell>
          <cell r="I277">
            <v>0.28959684390686691</v>
          </cell>
          <cell r="J277">
            <v>0.50286637065678197</v>
          </cell>
        </row>
        <row r="278">
          <cell r="B278" t="str">
            <v>LTH-STG</v>
          </cell>
          <cell r="C278" t="str">
            <v>VAR_fout</v>
          </cell>
          <cell r="D278" t="str">
            <v>LTH</v>
          </cell>
          <cell r="E278">
            <v>1.7375859648785758E-2</v>
          </cell>
          <cell r="F278">
            <v>0.1546072150397553</v>
          </cell>
          <cell r="G278">
            <v>0.35549805341055146</v>
          </cell>
          <cell r="H278">
            <v>0.20353880915148648</v>
          </cell>
          <cell r="I278">
            <v>0.28959684390686585</v>
          </cell>
          <cell r="J278">
            <v>0.50286637065678164</v>
          </cell>
        </row>
        <row r="279">
          <cell r="B279" t="str">
            <v>LTH-STG</v>
          </cell>
          <cell r="C279" t="str">
            <v>VAR_fin</v>
          </cell>
          <cell r="D279" t="str">
            <v>AUX_LTH-STG_IN</v>
          </cell>
          <cell r="E279">
            <v>2.3172588767456828E-2</v>
          </cell>
          <cell r="F279">
            <v>0.20343532200710415</v>
          </cell>
          <cell r="G279">
            <v>0.45871194159329204</v>
          </cell>
          <cell r="H279">
            <v>0.25442828734159201</v>
          </cell>
          <cell r="I279">
            <v>0.34070694520448924</v>
          </cell>
          <cell r="J279">
            <v>0.55874518774305804</v>
          </cell>
        </row>
        <row r="280">
          <cell r="B280" t="str">
            <v>LTH-STG</v>
          </cell>
          <cell r="C280" t="str">
            <v>VAR_fin</v>
          </cell>
          <cell r="D280" t="str">
            <v>LTH</v>
          </cell>
          <cell r="E280">
            <v>2.3172588767456828E-2</v>
          </cell>
          <cell r="F280">
            <v>0.20343532200710415</v>
          </cell>
          <cell r="G280">
            <v>0.45871194159329204</v>
          </cell>
          <cell r="H280">
            <v>0.25442828734159201</v>
          </cell>
          <cell r="I280">
            <v>0.34070694520448924</v>
          </cell>
          <cell r="J280">
            <v>0.55874518774305804</v>
          </cell>
        </row>
        <row r="281">
          <cell r="B281" t="str">
            <v>LTH-STG</v>
          </cell>
          <cell r="C281" t="str">
            <v>VAR_ncap</v>
          </cell>
          <cell r="D281" t="str">
            <v>-</v>
          </cell>
          <cell r="E281">
            <v>2.39971936217197E-2</v>
          </cell>
          <cell r="F281">
            <v>3.4404963962829198E-4</v>
          </cell>
          <cell r="G281">
            <v>3.2574950836379302E-4</v>
          </cell>
          <cell r="H281">
            <v>1.23076474533812E-4</v>
          </cell>
          <cell r="I281">
            <v>7.1002288518031403E-3</v>
          </cell>
          <cell r="J281">
            <v>2.5858797087314402E-2</v>
          </cell>
        </row>
        <row r="282">
          <cell r="B282" t="str">
            <v>LTH-STG</v>
          </cell>
          <cell r="C282" t="str">
            <v>VAR_cap</v>
          </cell>
          <cell r="D282" t="str">
            <v>-</v>
          </cell>
          <cell r="E282">
            <v>2.4149785632414569E-2</v>
          </cell>
          <cell r="F282">
            <v>2.4417444595572227E-2</v>
          </cell>
          <cell r="G282">
            <v>2.4574613446274242E-2</v>
          </cell>
          <cell r="H282">
            <v>2.3468875527565894E-2</v>
          </cell>
          <cell r="I282">
            <v>1.8849891626364232E-2</v>
          </cell>
          <cell r="J282">
            <v>3.2057129046444047E-2</v>
          </cell>
        </row>
        <row r="283">
          <cell r="B283" t="str">
            <v>ITOT-CHPOIL</v>
          </cell>
          <cell r="C283" t="str">
            <v>VAR_fout</v>
          </cell>
          <cell r="D283" t="str">
            <v>ITOT_LTH_CHP</v>
          </cell>
          <cell r="E283"/>
          <cell r="F283">
            <v>9.3839929131715571E-2</v>
          </cell>
          <cell r="G283">
            <v>0.37785556561910205</v>
          </cell>
          <cell r="H283">
            <v>0.33441892189132344</v>
          </cell>
          <cell r="I283">
            <v>8.2222742218891115E-2</v>
          </cell>
          <cell r="J283">
            <v>9.9258902358393714E-2</v>
          </cell>
        </row>
        <row r="284">
          <cell r="B284" t="str">
            <v>ITOT-CHPOIL</v>
          </cell>
          <cell r="C284" t="str">
            <v>VAR_fout</v>
          </cell>
          <cell r="D284" t="str">
            <v>ITOT_NKEV_OIL_ELC_CHP</v>
          </cell>
          <cell r="E284"/>
          <cell r="F284">
            <v>7.7647939412645662E-3</v>
          </cell>
          <cell r="G284">
            <v>3.6191177309567842E-2</v>
          </cell>
          <cell r="H284">
            <v>4.3435151926960125E-2</v>
          </cell>
          <cell r="I284">
            <v>3.7092074589162617E-2</v>
          </cell>
          <cell r="J284">
            <v>4.4777375584416537E-2</v>
          </cell>
        </row>
        <row r="285">
          <cell r="B285" t="str">
            <v>ITOT-CHPOIL</v>
          </cell>
          <cell r="C285" t="str">
            <v>VAR_fout</v>
          </cell>
          <cell r="D285" t="str">
            <v>CO2_I</v>
          </cell>
          <cell r="E285"/>
          <cell r="F285">
            <v>4.2288547214963401</v>
          </cell>
          <cell r="G285">
            <v>18.634552391252999</v>
          </cell>
          <cell r="H285">
            <v>16.8549220601992</v>
          </cell>
          <cell r="I285">
            <v>13.358060896830899</v>
          </cell>
          <cell r="J285">
            <v>18.2206347380117</v>
          </cell>
        </row>
        <row r="286">
          <cell r="B286" t="str">
            <v>ITOT-CHPOIL</v>
          </cell>
          <cell r="C286" t="str">
            <v>VAR_fin</v>
          </cell>
          <cell r="D286" t="str">
            <v>ILFO</v>
          </cell>
          <cell r="E286"/>
          <cell r="F286">
            <v>5.7379304226544615E-2</v>
          </cell>
          <cell r="G286">
            <v>0.25284331602785642</v>
          </cell>
          <cell r="H286">
            <v>0.22869636445317787</v>
          </cell>
          <cell r="I286">
            <v>0.18124913021480191</v>
          </cell>
          <cell r="J286">
            <v>0.24722706564466373</v>
          </cell>
        </row>
        <row r="287">
          <cell r="B287" t="str">
            <v>ITOT-CHPOIL</v>
          </cell>
          <cell r="C287" t="str">
            <v>VAR_ncap</v>
          </cell>
          <cell r="D287" t="str">
            <v>-</v>
          </cell>
          <cell r="E287"/>
          <cell r="F287">
            <v>5.2408551863460896E-3</v>
          </cell>
          <cell r="G287">
            <v>4.4587363203341199E-3</v>
          </cell>
          <cell r="H287">
            <v>8.7811668231934303E-4</v>
          </cell>
          <cell r="I287">
            <v>3.8881615671891401E-3</v>
          </cell>
          <cell r="J287">
            <v>1.18969059385516E-2</v>
          </cell>
        </row>
        <row r="288">
          <cell r="B288" t="str">
            <v>ITOT-CHPOIL</v>
          </cell>
          <cell r="C288" t="str">
            <v>VAR_cap</v>
          </cell>
          <cell r="D288" t="str">
            <v>-</v>
          </cell>
          <cell r="E288">
            <v>8.2616595418657478E-3</v>
          </cell>
          <cell r="F288">
            <v>6.15560510631959E-3</v>
          </cell>
          <cell r="G288">
            <v>1.0569459495048408E-2</v>
          </cell>
          <cell r="H288">
            <v>1.1398873678958265E-2</v>
          </cell>
          <cell r="I288">
            <v>7.221093541240532E-3</v>
          </cell>
          <cell r="J288">
            <v>1.2921451210193077E-2</v>
          </cell>
        </row>
        <row r="289">
          <cell r="B289" t="str">
            <v>ENUC_GOE</v>
          </cell>
          <cell r="C289" t="str">
            <v>VAR_fout</v>
          </cell>
          <cell r="D289" t="str">
            <v>ELC</v>
          </cell>
          <cell r="E289">
            <v>29.714418896022732</v>
          </cell>
          <cell r="F289">
            <v>29.454513697589221</v>
          </cell>
          <cell r="G289">
            <v>23.537913466749217</v>
          </cell>
          <cell r="H289">
            <v>25.362832808340528</v>
          </cell>
          <cell r="I289">
            <v>6.3803671554303971</v>
          </cell>
          <cell r="J289"/>
        </row>
        <row r="290">
          <cell r="B290" t="str">
            <v>ENUC_GOE</v>
          </cell>
          <cell r="C290" t="str">
            <v>VAR_fin</v>
          </cell>
          <cell r="D290" t="str">
            <v>URN</v>
          </cell>
          <cell r="E290">
            <v>89.580632319923851</v>
          </cell>
          <cell r="F290">
            <v>88.797091100410825</v>
          </cell>
          <cell r="G290">
            <v>70.96020215711745</v>
          </cell>
          <cell r="H290">
            <v>76.461821728567045</v>
          </cell>
          <cell r="I290">
            <v>19.235016044457502</v>
          </cell>
          <cell r="J290"/>
        </row>
        <row r="291">
          <cell r="B291" t="str">
            <v>ENUC_GOE</v>
          </cell>
          <cell r="C291" t="str">
            <v>VAR_cap</v>
          </cell>
          <cell r="D291" t="str">
            <v>-</v>
          </cell>
          <cell r="E291">
            <v>1.0099999397307737</v>
          </cell>
          <cell r="F291">
            <v>1.0098157634492602</v>
          </cell>
          <cell r="G291">
            <v>0.90974951581253405</v>
          </cell>
          <cell r="H291">
            <v>0.90241733737623298</v>
          </cell>
          <cell r="I291">
            <v>0.23442921777572628</v>
          </cell>
          <cell r="J291"/>
        </row>
        <row r="292">
          <cell r="B292" t="str">
            <v>D-RNGA</v>
          </cell>
          <cell r="C292" t="str">
            <v>VAR_fout</v>
          </cell>
          <cell r="D292" t="str">
            <v>CO2</v>
          </cell>
          <cell r="E292">
            <v>2759.3990768889098</v>
          </cell>
          <cell r="F292">
            <v>2717.5192228920801</v>
          </cell>
          <cell r="G292">
            <v>2946.4519145279201</v>
          </cell>
          <cell r="H292">
            <v>3120.1126208641999</v>
          </cell>
          <cell r="I292">
            <v>4994.6218744907501</v>
          </cell>
          <cell r="J292">
            <v>5178.4634275734998</v>
          </cell>
        </row>
        <row r="293">
          <cell r="B293" t="str">
            <v>D-RNGA</v>
          </cell>
          <cell r="C293" t="str">
            <v>VAR_fout</v>
          </cell>
          <cell r="D293" t="str">
            <v>RNGA</v>
          </cell>
          <cell r="E293">
            <v>49.064405789833323</v>
          </cell>
          <cell r="F293">
            <v>48.283030800042305</v>
          </cell>
          <cell r="G293">
            <v>52.245732166622709</v>
          </cell>
          <cell r="H293">
            <v>55.702567515404972</v>
          </cell>
          <cell r="I293">
            <v>88.879644005719541</v>
          </cell>
          <cell r="J293">
            <v>92.132767686639184</v>
          </cell>
        </row>
        <row r="294">
          <cell r="B294" t="str">
            <v>D-RNGA</v>
          </cell>
          <cell r="C294" t="str">
            <v>VAR_fin</v>
          </cell>
          <cell r="D294" t="str">
            <v>NGA</v>
          </cell>
          <cell r="E294">
            <v>48.925515547675737</v>
          </cell>
          <cell r="F294">
            <v>48.182964944895097</v>
          </cell>
          <cell r="G294">
            <v>52.242055222126261</v>
          </cell>
          <cell r="H294">
            <v>55.32114576000356</v>
          </cell>
          <cell r="I294">
            <v>88.557125434233157</v>
          </cell>
          <cell r="J294">
            <v>91.81672743924652</v>
          </cell>
        </row>
        <row r="295">
          <cell r="B295" t="str">
            <v>D-RNGA</v>
          </cell>
          <cell r="C295" t="str">
            <v>VAR_fin</v>
          </cell>
          <cell r="D295" t="str">
            <v>BNGA</v>
          </cell>
          <cell r="E295">
            <v>0.2956323539704615</v>
          </cell>
          <cell r="F295">
            <v>0.25431177111205444</v>
          </cell>
          <cell r="G295">
            <v>0.16281134482141271</v>
          </cell>
          <cell r="H295">
            <v>0.53694957077884164</v>
          </cell>
          <cell r="I295">
            <v>0.58048548904314101</v>
          </cell>
          <cell r="J295">
            <v>0.56139224398557508</v>
          </cell>
        </row>
        <row r="296">
          <cell r="B296" t="str">
            <v>D-RNGA</v>
          </cell>
          <cell r="C296" t="str">
            <v>VAR_fin</v>
          </cell>
          <cell r="D296" t="str">
            <v>H2</v>
          </cell>
          <cell r="E296"/>
          <cell r="F296"/>
          <cell r="G296">
            <v>7.7708390472144015E-3</v>
          </cell>
          <cell r="H296">
            <v>2.2420697912697678E-2</v>
          </cell>
          <cell r="I296">
            <v>2.5969734163912572E-2</v>
          </cell>
          <cell r="J296">
            <v>4.8977147761305129E-2</v>
          </cell>
        </row>
        <row r="297">
          <cell r="B297" t="str">
            <v>D-RNGA</v>
          </cell>
          <cell r="C297" t="str">
            <v>VAR_ncap</v>
          </cell>
          <cell r="D297" t="str">
            <v>-</v>
          </cell>
          <cell r="E297">
            <v>8.8272110736987996E-4</v>
          </cell>
          <cell r="F297">
            <v>5.9874466506095001E-5</v>
          </cell>
          <cell r="G297">
            <v>1.58687723500665E-3</v>
          </cell>
          <cell r="H297">
            <v>0.20263126361591699</v>
          </cell>
          <cell r="I297">
            <v>2.0267968553210798</v>
          </cell>
          <cell r="J297">
            <v>2.13108026986473</v>
          </cell>
        </row>
        <row r="298">
          <cell r="B298" t="str">
            <v>D-RNGA</v>
          </cell>
          <cell r="C298" t="str">
            <v>VAR_cap</v>
          </cell>
          <cell r="D298" t="str">
            <v>-</v>
          </cell>
          <cell r="E298">
            <v>3.0981227285032902</v>
          </cell>
          <cell r="F298">
            <v>3.0981826029697959</v>
          </cell>
          <cell r="G298">
            <v>3.0997694802048028</v>
          </cell>
          <cell r="H298">
            <v>3.3024007438207192</v>
          </cell>
          <cell r="I298">
            <v>5.3291975991417999</v>
          </cell>
          <cell r="J298">
            <v>5.5967367777436294</v>
          </cell>
        </row>
        <row r="299">
          <cell r="B299" t="str">
            <v>RHES-CHPGFC</v>
          </cell>
          <cell r="C299" t="str">
            <v>VAR_fout</v>
          </cell>
          <cell r="D299" t="str">
            <v>CO2_R</v>
          </cell>
          <cell r="E299"/>
          <cell r="F299"/>
          <cell r="G299"/>
          <cell r="H299">
            <v>1.48967952018943</v>
          </cell>
          <cell r="I299">
            <v>1.7589045407993</v>
          </cell>
          <cell r="J299">
            <v>5.20633075810278</v>
          </cell>
        </row>
        <row r="300">
          <cell r="B300" t="str">
            <v>RHES-CHPGFC</v>
          </cell>
          <cell r="C300" t="str">
            <v>VAR_fout</v>
          </cell>
          <cell r="D300" t="str">
            <v>RHES_NKEV_GAS_ELC_CHP</v>
          </cell>
          <cell r="E300"/>
          <cell r="F300"/>
          <cell r="G300"/>
          <cell r="H300">
            <v>1.1093358129070181E-2</v>
          </cell>
          <cell r="I300">
            <v>1.3721950318292443E-2</v>
          </cell>
          <cell r="J300">
            <v>4.1539873069969001E-2</v>
          </cell>
        </row>
        <row r="301">
          <cell r="B301" t="str">
            <v>RHES-CHPGFC</v>
          </cell>
          <cell r="C301" t="str">
            <v>VAR_fout</v>
          </cell>
          <cell r="D301" t="str">
            <v>RHES_LTH_CHPNGA</v>
          </cell>
          <cell r="E301"/>
          <cell r="F301"/>
          <cell r="G301"/>
          <cell r="H301">
            <v>1.2424561104558607E-2</v>
          </cell>
          <cell r="I301">
            <v>1.454526733739E-2</v>
          </cell>
          <cell r="J301">
            <v>4.1539873069969001E-2</v>
          </cell>
        </row>
        <row r="302">
          <cell r="B302" t="str">
            <v>RHES-CHPGFC</v>
          </cell>
          <cell r="C302" t="str">
            <v>VAR_fin</v>
          </cell>
          <cell r="D302" t="str">
            <v>RNGA</v>
          </cell>
          <cell r="E302"/>
          <cell r="F302"/>
          <cell r="G302"/>
          <cell r="H302">
            <v>2.6412757450167103E-2</v>
          </cell>
          <cell r="I302">
            <v>3.1186250723391915E-2</v>
          </cell>
          <cell r="J302">
            <v>9.2310829044375486E-2</v>
          </cell>
        </row>
        <row r="303">
          <cell r="B303" t="str">
            <v>RHES-CHPGFC</v>
          </cell>
          <cell r="C303" t="str">
            <v>VAR_ncap</v>
          </cell>
          <cell r="D303" t="str">
            <v>-</v>
          </cell>
          <cell r="E303"/>
          <cell r="F303"/>
          <cell r="G303"/>
          <cell r="H303">
            <v>9.9249717250877892E-4</v>
          </cell>
          <cell r="I303">
            <v>2.3350897084474401E-4</v>
          </cell>
          <cell r="J303">
            <v>3.5062555608975899E-3</v>
          </cell>
        </row>
        <row r="304">
          <cell r="B304" t="str">
            <v>RHES-CHPGFC</v>
          </cell>
          <cell r="C304" t="str">
            <v>VAR_cap</v>
          </cell>
          <cell r="D304" t="str">
            <v>-</v>
          </cell>
          <cell r="E304"/>
          <cell r="F304"/>
          <cell r="G304"/>
          <cell r="H304">
            <v>9.9249717250877892E-4</v>
          </cell>
          <cell r="I304">
            <v>1.2252109882664327E-3</v>
          </cell>
          <cell r="J304">
            <v>3.7106860997469784E-3</v>
          </cell>
        </row>
        <row r="305">
          <cell r="B305" t="str">
            <v>ITOT-CHPHFC</v>
          </cell>
          <cell r="C305" t="str">
            <v>VAR_fout</v>
          </cell>
          <cell r="D305" t="str">
            <v>ITOT_LTH_CHP</v>
          </cell>
          <cell r="E305"/>
          <cell r="F305"/>
          <cell r="G305"/>
          <cell r="H305">
            <v>0.14960117783604163</v>
          </cell>
          <cell r="I305">
            <v>0.20616685723397088</v>
          </cell>
          <cell r="J305">
            <v>0.40120029722629846</v>
          </cell>
        </row>
        <row r="306">
          <cell r="B306" t="str">
            <v>ITOT-CHPHFC</v>
          </cell>
          <cell r="C306" t="str">
            <v>VAR_fout</v>
          </cell>
          <cell r="D306" t="str">
            <v>ITOT_KEV_HFC_ELC_CHP</v>
          </cell>
          <cell r="E306"/>
          <cell r="F306"/>
          <cell r="G306"/>
          <cell r="H306">
            <v>0.20014211629416379</v>
          </cell>
          <cell r="I306">
            <v>0.34361142872328487</v>
          </cell>
          <cell r="J306">
            <v>0.80240059445259704</v>
          </cell>
        </row>
        <row r="307">
          <cell r="B307" t="str">
            <v>ITOT-CHPHFC</v>
          </cell>
          <cell r="C307" t="str">
            <v>VAR_fin</v>
          </cell>
          <cell r="D307" t="str">
            <v>IH2</v>
          </cell>
          <cell r="E307"/>
          <cell r="F307"/>
          <cell r="G307"/>
          <cell r="H307">
            <v>0.40432750766497738</v>
          </cell>
          <cell r="I307">
            <v>0.62474805222415464</v>
          </cell>
          <cell r="J307">
            <v>1.3373343240876616</v>
          </cell>
        </row>
        <row r="308">
          <cell r="B308" t="str">
            <v>ITOT-CHPHFC</v>
          </cell>
          <cell r="C308" t="str">
            <v>VAR_ncap</v>
          </cell>
          <cell r="D308" t="str">
            <v>-</v>
          </cell>
          <cell r="E308"/>
          <cell r="F308"/>
          <cell r="G308"/>
          <cell r="H308">
            <v>1.3710568240027801E-2</v>
          </cell>
          <cell r="I308">
            <v>7.7080330993107597E-3</v>
          </cell>
          <cell r="J308">
            <v>3.7837397691269897E-2</v>
          </cell>
        </row>
        <row r="309">
          <cell r="B309" t="str">
            <v>ITOT-CHPHFC</v>
          </cell>
          <cell r="C309" t="str">
            <v>VAR_cap</v>
          </cell>
          <cell r="D309" t="str">
            <v>-</v>
          </cell>
          <cell r="E309"/>
          <cell r="F309"/>
          <cell r="G309"/>
          <cell r="H309">
            <v>1.3710568240027801E-2</v>
          </cell>
          <cell r="I309">
            <v>1.6654588893962562E-2</v>
          </cell>
          <cell r="J309">
            <v>3.9899957073894175E-2</v>
          </cell>
        </row>
        <row r="310">
          <cell r="B310" t="str">
            <v>G-INTC-TRA</v>
          </cell>
          <cell r="C310" t="str">
            <v>VAR_fout</v>
          </cell>
          <cell r="D310" t="str">
            <v>TRAN_ELC</v>
          </cell>
          <cell r="E310">
            <v>10.598210477863688</v>
          </cell>
          <cell r="F310">
            <v>11.534665875098021</v>
          </cell>
          <cell r="G310">
            <v>13.789084582524087</v>
          </cell>
          <cell r="H310">
            <v>21.68774121315284</v>
          </cell>
          <cell r="I310">
            <v>26.227435442279567</v>
          </cell>
          <cell r="J310">
            <v>26.341056910226925</v>
          </cell>
        </row>
        <row r="311">
          <cell r="B311" t="str">
            <v>G-INTC-TRA</v>
          </cell>
          <cell r="C311" t="str">
            <v>VAR_fin</v>
          </cell>
          <cell r="D311" t="str">
            <v>ELC3</v>
          </cell>
          <cell r="E311">
            <v>9.7829635180280246</v>
          </cell>
          <cell r="F311">
            <v>11.314889753944245</v>
          </cell>
          <cell r="G311">
            <v>13.525407937979873</v>
          </cell>
          <cell r="H311">
            <v>15.245837882513369</v>
          </cell>
          <cell r="I311">
            <v>13.692264091190074</v>
          </cell>
          <cell r="J311">
            <v>12.08687737969275</v>
          </cell>
        </row>
        <row r="312">
          <cell r="B312" t="str">
            <v>G-INTC-TRA</v>
          </cell>
          <cell r="C312" t="str">
            <v>VAR_fin</v>
          </cell>
          <cell r="D312" t="str">
            <v>ELC5</v>
          </cell>
          <cell r="E312">
            <v>0.81524695983566842</v>
          </cell>
          <cell r="F312">
            <v>0.21977612115376566</v>
          </cell>
          <cell r="G312">
            <v>0.26369574815322622</v>
          </cell>
          <cell r="H312">
            <v>6.4419033306394544</v>
          </cell>
          <cell r="I312">
            <v>12.535171351089494</v>
          </cell>
          <cell r="J312">
            <v>14.254179530534199</v>
          </cell>
        </row>
        <row r="313">
          <cell r="B313" t="str">
            <v>G-INTC-TRA</v>
          </cell>
          <cell r="C313" t="str">
            <v>VAR_ncap</v>
          </cell>
          <cell r="D313" t="str">
            <v>-</v>
          </cell>
          <cell r="E313">
            <v>1.7053632803691501E-3</v>
          </cell>
          <cell r="F313">
            <v>4.1175822467034099E-5</v>
          </cell>
          <cell r="G313">
            <v>4.8988567988616602E-5</v>
          </cell>
          <cell r="H313">
            <v>5.6921985617739503E-5</v>
          </cell>
          <cell r="I313">
            <v>8.5736121968918994E-5</v>
          </cell>
          <cell r="J313">
            <v>5.6955500208724398E-3</v>
          </cell>
        </row>
        <row r="314">
          <cell r="B314" t="str">
            <v>G-INTC-TRA</v>
          </cell>
          <cell r="C314" t="str">
            <v>VAR_cap</v>
          </cell>
          <cell r="D314" t="str">
            <v>-</v>
          </cell>
          <cell r="E314">
            <v>0.86351880627381705</v>
          </cell>
          <cell r="F314">
            <v>0.86407328325621957</v>
          </cell>
          <cell r="G314">
            <v>0.86526534537665323</v>
          </cell>
          <cell r="H314">
            <v>0.86534565181441148</v>
          </cell>
          <cell r="I314">
            <v>0.8654346975734134</v>
          </cell>
          <cell r="J314">
            <v>0.86888387904706721</v>
          </cell>
        </row>
        <row r="315">
          <cell r="B315" t="str">
            <v>SCOM-SWHSTG-CHPBIO</v>
          </cell>
          <cell r="C315" t="str">
            <v>VAR_fout</v>
          </cell>
          <cell r="D315" t="str">
            <v>AUX_SCOM-CHPBIO_OUT</v>
          </cell>
          <cell r="E315">
            <v>1.1996609851427589E-5</v>
          </cell>
          <cell r="F315">
            <v>9.2213884561195072E-3</v>
          </cell>
          <cell r="G315">
            <v>0.25240667459271404</v>
          </cell>
          <cell r="H315">
            <v>0.24422520227261746</v>
          </cell>
          <cell r="I315">
            <v>0.33709820048637568</v>
          </cell>
          <cell r="J315">
            <v>1.9623906828108648</v>
          </cell>
        </row>
        <row r="316">
          <cell r="B316" t="str">
            <v>SCOM-SWHSTG-CHPBIO</v>
          </cell>
          <cell r="C316" t="str">
            <v>VAR_fout</v>
          </cell>
          <cell r="D316" t="str">
            <v>SCOM_LTH_CHPBIO</v>
          </cell>
          <cell r="E316">
            <v>1.1996609851427608E-5</v>
          </cell>
          <cell r="F316">
            <v>9.2289257340402303E-3</v>
          </cell>
          <cell r="G316">
            <v>0.25272903305324113</v>
          </cell>
          <cell r="H316">
            <v>0.24422520227261704</v>
          </cell>
          <cell r="I316">
            <v>0.33709820048637545</v>
          </cell>
          <cell r="J316">
            <v>1.9623906828108642</v>
          </cell>
        </row>
        <row r="317">
          <cell r="B317" t="str">
            <v>SCOM-SWHSTG-CHPBIO</v>
          </cell>
          <cell r="C317" t="str">
            <v>VAR_fin</v>
          </cell>
          <cell r="D317" t="str">
            <v>SCOM_LTH_CHPBIO</v>
          </cell>
          <cell r="E317">
            <v>1.9586525407727161E-5</v>
          </cell>
          <cell r="F317">
            <v>1.1232179481818363E-2</v>
          </cell>
          <cell r="G317">
            <v>0.30087267239374021</v>
          </cell>
          <cell r="H317">
            <v>0.28072339920313638</v>
          </cell>
          <cell r="I317">
            <v>0.36247595922227283</v>
          </cell>
          <cell r="J317">
            <v>1.9822175868220475</v>
          </cell>
        </row>
        <row r="318">
          <cell r="B318" t="str">
            <v>SCOM-SWHSTG-CHPBIO</v>
          </cell>
          <cell r="C318" t="str">
            <v>VAR_fin</v>
          </cell>
          <cell r="D318" t="str">
            <v>AUX_SCOM-CHPBIO_IN</v>
          </cell>
          <cell r="E318">
            <v>1.9586525407727161E-5</v>
          </cell>
          <cell r="F318">
            <v>1.1232179481818363E-2</v>
          </cell>
          <cell r="G318">
            <v>0.30087267239374021</v>
          </cell>
          <cell r="H318">
            <v>0.28072339920313638</v>
          </cell>
          <cell r="I318">
            <v>0.36247595922227283</v>
          </cell>
          <cell r="J318">
            <v>1.9822175868220475</v>
          </cell>
        </row>
        <row r="319">
          <cell r="B319" t="str">
            <v>SCOM-SWHSTG-CHPBIO</v>
          </cell>
          <cell r="C319" t="str">
            <v>VAR_ncap</v>
          </cell>
          <cell r="D319" t="str">
            <v>-</v>
          </cell>
          <cell r="E319">
            <v>0.168897552698722</v>
          </cell>
          <cell r="F319">
            <v>2.4792523147845499E-3</v>
          </cell>
          <cell r="G319">
            <v>1.73517015637312E-3</v>
          </cell>
          <cell r="H319">
            <v>1.1656262574777901E-3</v>
          </cell>
          <cell r="I319">
            <v>6.2364111617542899E-2</v>
          </cell>
          <cell r="J319">
            <v>0.121151840755164</v>
          </cell>
        </row>
        <row r="320">
          <cell r="B320" t="str">
            <v>SCOM-SWHSTG-CHPBIO</v>
          </cell>
          <cell r="C320" t="str">
            <v>VAR_cap</v>
          </cell>
          <cell r="D320" t="str">
            <v>-</v>
          </cell>
          <cell r="E320">
            <v>0.168897552698722</v>
          </cell>
          <cell r="F320">
            <v>0.17101048022328477</v>
          </cell>
          <cell r="G320">
            <v>0.17169177167982591</v>
          </cell>
          <cell r="H320">
            <v>0.17047469466152099</v>
          </cell>
          <cell r="I320">
            <v>7.786083699870204E-2</v>
          </cell>
          <cell r="J320">
            <v>0.13743194394702452</v>
          </cell>
        </row>
        <row r="321">
          <cell r="B321" t="str">
            <v>SCOM-SWHSTG-CHPHFC</v>
          </cell>
          <cell r="C321" t="str">
            <v>VAR_fout</v>
          </cell>
          <cell r="D321" t="str">
            <v>AUX_SCOM-CHPHFC_OUT</v>
          </cell>
          <cell r="E321">
            <v>4.6421767530140662E-5</v>
          </cell>
          <cell r="F321">
            <v>9.4142051731980754E-5</v>
          </cell>
          <cell r="G321">
            <v>9.6159378721926038E-5</v>
          </cell>
          <cell r="H321">
            <v>7.3230955596751177E-2</v>
          </cell>
          <cell r="I321">
            <v>0.12233980018771176</v>
          </cell>
          <cell r="J321">
            <v>1.6711155028195646</v>
          </cell>
        </row>
        <row r="322">
          <cell r="B322" t="str">
            <v>SCOM-SWHSTG-CHPHFC</v>
          </cell>
          <cell r="C322" t="str">
            <v>VAR_fout</v>
          </cell>
          <cell r="D322" t="str">
            <v>SCOM_LTH_CHPHFC</v>
          </cell>
          <cell r="E322">
            <v>4.642176753014073E-5</v>
          </cell>
          <cell r="F322">
            <v>9.4219000535439952E-5</v>
          </cell>
          <cell r="G322">
            <v>9.6282187634725449E-5</v>
          </cell>
          <cell r="H322">
            <v>7.3230955596751079E-2</v>
          </cell>
          <cell r="I322">
            <v>0.12233980018771159</v>
          </cell>
          <cell r="J322">
            <v>1.6711155028195643</v>
          </cell>
        </row>
        <row r="323">
          <cell r="B323" t="str">
            <v>SCOM-SWHSTG-CHPHFC</v>
          </cell>
          <cell r="C323" t="str">
            <v>VAR_fin</v>
          </cell>
          <cell r="D323" t="str">
            <v>SCOM_LTH_CHPHFC</v>
          </cell>
          <cell r="E323">
            <v>4.642176753014073E-5</v>
          </cell>
          <cell r="F323">
            <v>9.4219000535439952E-5</v>
          </cell>
          <cell r="G323">
            <v>9.6282187634725449E-5</v>
          </cell>
          <cell r="H323">
            <v>8.4178288082403921E-2</v>
          </cell>
          <cell r="I323">
            <v>0.13155294814591267</v>
          </cell>
          <cell r="J323">
            <v>1.6880002332959878</v>
          </cell>
        </row>
        <row r="324">
          <cell r="B324" t="str">
            <v>SCOM-SWHSTG-CHPHFC</v>
          </cell>
          <cell r="C324" t="str">
            <v>VAR_fin</v>
          </cell>
          <cell r="D324" t="str">
            <v>AUX_SCOM-CHPHFC_IN</v>
          </cell>
          <cell r="E324">
            <v>4.642176753014073E-5</v>
          </cell>
          <cell r="F324">
            <v>9.4219000535439952E-5</v>
          </cell>
          <cell r="G324">
            <v>9.6282187634725449E-5</v>
          </cell>
          <cell r="H324">
            <v>8.4178288082403921E-2</v>
          </cell>
          <cell r="I324">
            <v>0.13155294814591267</v>
          </cell>
          <cell r="J324">
            <v>1.6880002332959878</v>
          </cell>
        </row>
        <row r="325">
          <cell r="B325" t="str">
            <v>SCOM-SWHSTG-CHPHFC</v>
          </cell>
          <cell r="C325" t="str">
            <v>VAR_ncap</v>
          </cell>
          <cell r="D325" t="str">
            <v>-</v>
          </cell>
          <cell r="E325">
            <v>9.9003540839336907E-2</v>
          </cell>
          <cell r="F325">
            <v>2.8919631441688999E-3</v>
          </cell>
          <cell r="G325">
            <v>3.1837526095684601E-3</v>
          </cell>
          <cell r="H325">
            <v>4.85796833284983E-3</v>
          </cell>
          <cell r="I325">
            <v>5.6963804577727498E-2</v>
          </cell>
          <cell r="J325">
            <v>0.12244403794228501</v>
          </cell>
        </row>
        <row r="326">
          <cell r="B326" t="str">
            <v>SCOM-SWHSTG-CHPHFC</v>
          </cell>
          <cell r="C326" t="str">
            <v>VAR_cap</v>
          </cell>
          <cell r="D326" t="str">
            <v>-</v>
          </cell>
          <cell r="E326">
            <v>9.9003540839336907E-2</v>
          </cell>
          <cell r="F326">
            <v>0.10153665225949644</v>
          </cell>
          <cell r="G326">
            <v>0.10386019833252871</v>
          </cell>
          <cell r="H326">
            <v>0.10747777726856977</v>
          </cell>
          <cell r="I326">
            <v>6.9298775125629014E-2</v>
          </cell>
          <cell r="J326">
            <v>0.13727436508398941</v>
          </cell>
        </row>
        <row r="327">
          <cell r="B327" t="str">
            <v>D-IHFO</v>
          </cell>
          <cell r="C327" t="str">
            <v>VAR_fout</v>
          </cell>
          <cell r="D327" t="str">
            <v>CO2</v>
          </cell>
          <cell r="E327">
            <v>17.385956076193999</v>
          </cell>
          <cell r="F327">
            <v>2.0882172353980901</v>
          </cell>
          <cell r="G327">
            <v>3.5318303110171598</v>
          </cell>
          <cell r="H327">
            <v>2.13786095528426</v>
          </cell>
          <cell r="I327">
            <v>1.3919356583237299</v>
          </cell>
          <cell r="J327">
            <v>2.6915160674092999</v>
          </cell>
        </row>
        <row r="328">
          <cell r="B328" t="str">
            <v>D-IHFO</v>
          </cell>
          <cell r="C328" t="str">
            <v>VAR_fout</v>
          </cell>
          <cell r="D328" t="str">
            <v>IHFO</v>
          </cell>
          <cell r="E328">
            <v>0.22202065387283229</v>
          </cell>
          <cell r="F328">
            <v>2.6666773687898132E-2</v>
          </cell>
          <cell r="G328">
            <v>4.5101878296679644E-2</v>
          </cell>
          <cell r="H328">
            <v>2.7300729686722893E-2</v>
          </cell>
          <cell r="I328">
            <v>1.7775178060705141E-2</v>
          </cell>
          <cell r="J328">
            <v>3.4370968992247862E-2</v>
          </cell>
        </row>
        <row r="329">
          <cell r="B329" t="str">
            <v>D-IHFO</v>
          </cell>
          <cell r="C329" t="str">
            <v>VAR_fin</v>
          </cell>
          <cell r="D329" t="str">
            <v>HFO</v>
          </cell>
          <cell r="E329">
            <v>0.22579163735316843</v>
          </cell>
          <cell r="F329">
            <v>2.7119704355819334E-2</v>
          </cell>
          <cell r="G329">
            <v>4.5867926117105967E-2</v>
          </cell>
          <cell r="H329">
            <v>2.7764427990704665E-2</v>
          </cell>
          <cell r="I329">
            <v>1.8077086471736802E-2</v>
          </cell>
          <cell r="J329">
            <v>3.4954754122198652E-2</v>
          </cell>
        </row>
        <row r="330">
          <cell r="B330" t="str">
            <v>RHNM-CHPNGA</v>
          </cell>
          <cell r="C330" t="str">
            <v>VAR_fout</v>
          </cell>
          <cell r="D330" t="str">
            <v>CO2_R</v>
          </cell>
          <cell r="E330"/>
          <cell r="F330">
            <v>0.79664477864036298</v>
          </cell>
          <cell r="G330">
            <v>85.9592161430743</v>
          </cell>
          <cell r="H330">
            <v>107.408938504001</v>
          </cell>
          <cell r="I330">
            <v>95.144972836295594</v>
          </cell>
          <cell r="J330">
            <v>152.79034177004701</v>
          </cell>
        </row>
        <row r="331">
          <cell r="B331" t="str">
            <v>RHNM-CHPNGA</v>
          </cell>
          <cell r="C331" t="str">
            <v>VAR_fout</v>
          </cell>
          <cell r="D331" t="str">
            <v>RHNM_NKEV_GAS_ELC_CHP</v>
          </cell>
          <cell r="E331"/>
          <cell r="F331">
            <v>3.076260881599127E-3</v>
          </cell>
          <cell r="G331">
            <v>0.40898995779924202</v>
          </cell>
          <cell r="H331">
            <v>0.54427898773476557</v>
          </cell>
          <cell r="I331">
            <v>0.49314113360671979</v>
          </cell>
          <cell r="J331">
            <v>0.79684624096952317</v>
          </cell>
        </row>
        <row r="332">
          <cell r="B332" t="str">
            <v>RHNM-CHPNGA</v>
          </cell>
          <cell r="C332" t="str">
            <v>VAR_fout</v>
          </cell>
          <cell r="D332" t="str">
            <v>RHNM_LTH_CHPNGA</v>
          </cell>
          <cell r="E332"/>
          <cell r="F332">
            <v>6.6178504206907155E-3</v>
          </cell>
          <cell r="G332">
            <v>0.86687066917448696</v>
          </cell>
          <cell r="H332">
            <v>1.1248432413185168</v>
          </cell>
          <cell r="I332">
            <v>0.99436654809223723</v>
          </cell>
          <cell r="J332">
            <v>1.5679877644884144</v>
          </cell>
        </row>
        <row r="333">
          <cell r="B333" t="str">
            <v>RHNM-CHPNGA</v>
          </cell>
          <cell r="C333" t="str">
            <v>VAR_fin</v>
          </cell>
          <cell r="D333" t="str">
            <v>RNGA</v>
          </cell>
          <cell r="E333"/>
          <cell r="F333">
            <v>1.4124907422701484E-2</v>
          </cell>
          <cell r="G333">
            <v>1.524099577004864</v>
          </cell>
          <cell r="H333">
            <v>1.9044138032624356</v>
          </cell>
          <cell r="I333">
            <v>1.6869676034804169</v>
          </cell>
          <cell r="J333">
            <v>2.7090486129440983</v>
          </cell>
        </row>
        <row r="334">
          <cell r="B334" t="str">
            <v>RHNM-CHPNGA</v>
          </cell>
          <cell r="C334" t="str">
            <v>VAR_ncap</v>
          </cell>
          <cell r="D334" t="str">
            <v>-</v>
          </cell>
          <cell r="E334"/>
          <cell r="F334">
            <v>9.1743228879685799E-4</v>
          </cell>
          <cell r="G334">
            <v>2.9444941393138899E-2</v>
          </cell>
          <cell r="H334">
            <v>1.03296832583079E-2</v>
          </cell>
          <cell r="I334">
            <v>2.36706678894747E-3</v>
          </cell>
          <cell r="J334">
            <v>5.7840691881566798E-2</v>
          </cell>
        </row>
        <row r="335">
          <cell r="B335" t="str">
            <v>RHNM-CHPNGA</v>
          </cell>
          <cell r="C335" t="str">
            <v>VAR_cap</v>
          </cell>
          <cell r="D335" t="str">
            <v>-</v>
          </cell>
          <cell r="E335"/>
          <cell r="F335">
            <v>9.1743228879685799E-4</v>
          </cell>
          <cell r="G335">
            <v>3.0358237886102368E-2</v>
          </cell>
          <cell r="H335">
            <v>4.0677637132480134E-2</v>
          </cell>
          <cell r="I335">
            <v>3.6660325820149081E-2</v>
          </cell>
          <cell r="J335">
            <v>5.9925966337379004E-2</v>
          </cell>
        </row>
        <row r="336">
          <cell r="B336" t="str">
            <v>G-INTC-EXP00-DE</v>
          </cell>
          <cell r="C336" t="str">
            <v>VAR_fout</v>
          </cell>
          <cell r="D336" t="str">
            <v>ELC_E-DE</v>
          </cell>
          <cell r="E336">
            <v>26.492998173091667</v>
          </cell>
          <cell r="F336">
            <v>3.6336409194732765E-2</v>
          </cell>
          <cell r="G336">
            <v>3.8761002652664363E-2</v>
          </cell>
          <cell r="H336">
            <v>2.5100916373398039E-2</v>
          </cell>
          <cell r="I336">
            <v>2.2419105417092418E-2</v>
          </cell>
          <cell r="J336">
            <v>9.2007812245773792E-3</v>
          </cell>
        </row>
        <row r="337">
          <cell r="B337" t="str">
            <v>G-INTC-EXP00-DE</v>
          </cell>
          <cell r="C337" t="str">
            <v>VAR_fin</v>
          </cell>
          <cell r="D337" t="str">
            <v>ELC</v>
          </cell>
          <cell r="E337">
            <v>26.492998173091667</v>
          </cell>
          <cell r="F337">
            <v>3.6336409194732765E-2</v>
          </cell>
          <cell r="G337">
            <v>3.8761002652664363E-2</v>
          </cell>
          <cell r="H337">
            <v>2.5100916373398039E-2</v>
          </cell>
          <cell r="I337">
            <v>2.2419105417092418E-2</v>
          </cell>
          <cell r="J337">
            <v>9.2007812245773792E-3</v>
          </cell>
        </row>
        <row r="338">
          <cell r="B338" t="str">
            <v>G-INTC-EXP00-DE</v>
          </cell>
          <cell r="C338" t="str">
            <v>VAR_ncap</v>
          </cell>
          <cell r="D338" t="str">
            <v>-</v>
          </cell>
          <cell r="E338">
            <v>6.7883102646713693E-5</v>
          </cell>
          <cell r="F338">
            <v>5.5959704203511297E-5</v>
          </cell>
          <cell r="G338">
            <v>6.6132500593479399E-5</v>
          </cell>
          <cell r="H338">
            <v>8.6874183765118894E-5</v>
          </cell>
          <cell r="I338">
            <v>1.5305952052678401E-3</v>
          </cell>
          <cell r="J338"/>
        </row>
        <row r="339">
          <cell r="B339" t="str">
            <v>G-INTC-EXP00-DE</v>
          </cell>
          <cell r="C339" t="str">
            <v>VAR_cap</v>
          </cell>
          <cell r="D339" t="str">
            <v>-</v>
          </cell>
          <cell r="E339">
            <v>4.0816183542678237</v>
          </cell>
          <cell r="F339">
            <v>4.8283465000669601E-2</v>
          </cell>
          <cell r="G339">
            <v>4.4923214613439733E-2</v>
          </cell>
          <cell r="H339">
            <v>2.608493792867872E-2</v>
          </cell>
          <cell r="I339">
            <v>2.4147308506174525E-2</v>
          </cell>
          <cell r="J339">
            <v>1.1040935229176707E-2</v>
          </cell>
        </row>
        <row r="340">
          <cell r="B340" t="str">
            <v>CEN-EBAT</v>
          </cell>
          <cell r="C340" t="str">
            <v>VAR_fout</v>
          </cell>
          <cell r="D340" t="str">
            <v>ELC13</v>
          </cell>
          <cell r="E340">
            <v>1.5877819762276202E-2</v>
          </cell>
          <cell r="F340">
            <v>0.15823622129859533</v>
          </cell>
          <cell r="G340"/>
          <cell r="H340"/>
          <cell r="I340"/>
          <cell r="J340"/>
        </row>
        <row r="341">
          <cell r="B341" t="str">
            <v>CEN-EBAT</v>
          </cell>
          <cell r="C341" t="str">
            <v>VAR_fout</v>
          </cell>
          <cell r="D341" t="str">
            <v>AUX_CEN-EBAT_OUT</v>
          </cell>
          <cell r="E341">
            <v>1.5877819762276157E-2</v>
          </cell>
          <cell r="F341">
            <v>0.15823622129859469</v>
          </cell>
          <cell r="G341"/>
          <cell r="H341"/>
          <cell r="I341"/>
          <cell r="J341"/>
        </row>
        <row r="342">
          <cell r="B342" t="str">
            <v>CEN-EBAT</v>
          </cell>
          <cell r="C342" t="str">
            <v>VAR_fin</v>
          </cell>
          <cell r="D342" t="str">
            <v>AUX_CEN-EBAT_IN</v>
          </cell>
          <cell r="E342">
            <v>1.8319054333956971E-2</v>
          </cell>
          <cell r="F342">
            <v>0.18250814394027573</v>
          </cell>
          <cell r="G342">
            <v>1.9103609506599102E-5</v>
          </cell>
          <cell r="H342">
            <v>1.910360922643935E-5</v>
          </cell>
          <cell r="I342">
            <v>1.9103609226304492E-5</v>
          </cell>
          <cell r="J342">
            <v>1.9103609225432173E-5</v>
          </cell>
        </row>
        <row r="343">
          <cell r="B343" t="str">
            <v>CEN-EBAT</v>
          </cell>
          <cell r="C343" t="str">
            <v>VAR_fin</v>
          </cell>
          <cell r="D343" t="str">
            <v>ELC13</v>
          </cell>
          <cell r="E343">
            <v>1.8319054333956971E-2</v>
          </cell>
          <cell r="F343">
            <v>0.18250814394027573</v>
          </cell>
          <cell r="G343">
            <v>1.9103609506599102E-5</v>
          </cell>
          <cell r="H343">
            <v>1.910360922643935E-5</v>
          </cell>
          <cell r="I343">
            <v>1.9103609226304492E-5</v>
          </cell>
          <cell r="J343">
            <v>1.9103609225432173E-5</v>
          </cell>
        </row>
        <row r="344">
          <cell r="B344" t="str">
            <v>CEN-EBAT</v>
          </cell>
          <cell r="C344" t="str">
            <v>VAR_ncap</v>
          </cell>
          <cell r="D344" t="str">
            <v>-</v>
          </cell>
          <cell r="E344">
            <v>3.4737613992117299E-2</v>
          </cell>
          <cell r="F344">
            <v>9.4644285009852101E-5</v>
          </cell>
          <cell r="G344">
            <v>7.4126707428973597E-5</v>
          </cell>
          <cell r="H344">
            <v>4.95294676117718E-5</v>
          </cell>
          <cell r="I344">
            <v>2.5351129518394799E-2</v>
          </cell>
          <cell r="J344">
            <v>1.8565806823398201E-2</v>
          </cell>
        </row>
        <row r="345">
          <cell r="B345" t="str">
            <v>CEN-EBAT</v>
          </cell>
          <cell r="C345" t="str">
            <v>VAR_cap</v>
          </cell>
          <cell r="D345" t="str">
            <v>-</v>
          </cell>
          <cell r="E345">
            <v>3.4737613992117299E-2</v>
          </cell>
          <cell r="F345">
            <v>3.4817742714134084E-2</v>
          </cell>
          <cell r="G345">
            <v>3.4771499536828072E-2</v>
          </cell>
          <cell r="H345">
            <v>2.5235853631979915E-2</v>
          </cell>
          <cell r="I345">
            <v>2.5369620420908998E-2</v>
          </cell>
          <cell r="J345">
            <v>4.3889232419154982E-2</v>
          </cell>
        </row>
        <row r="346">
          <cell r="B346" t="str">
            <v>ESOL-PV</v>
          </cell>
          <cell r="C346" t="str">
            <v>VAR_fout</v>
          </cell>
          <cell r="D346" t="str">
            <v>ELC35</v>
          </cell>
          <cell r="E346"/>
          <cell r="F346"/>
          <cell r="G346">
            <v>0.13256234628578081</v>
          </cell>
          <cell r="H346">
            <v>0.22138231647855922</v>
          </cell>
          <cell r="I346">
            <v>0.23128833412491068</v>
          </cell>
          <cell r="J346">
            <v>0.45803907771023272</v>
          </cell>
        </row>
        <row r="347">
          <cell r="B347" t="str">
            <v>ESOL-PV</v>
          </cell>
          <cell r="C347" t="str">
            <v>VAR_fin</v>
          </cell>
          <cell r="D347" t="str">
            <v>SOL</v>
          </cell>
          <cell r="E347"/>
          <cell r="F347"/>
          <cell r="G347">
            <v>0.13256234628578081</v>
          </cell>
          <cell r="H347">
            <v>0.22138231647855922</v>
          </cell>
          <cell r="I347">
            <v>0.23128833412491068</v>
          </cell>
          <cell r="J347">
            <v>0.45803907771023272</v>
          </cell>
        </row>
        <row r="348">
          <cell r="B348" t="str">
            <v>ESOL-PV</v>
          </cell>
          <cell r="C348" t="str">
            <v>VAR_fin</v>
          </cell>
          <cell r="D348" t="str">
            <v>SOLPVC</v>
          </cell>
          <cell r="E348"/>
          <cell r="F348"/>
          <cell r="G348">
            <v>0.13256234628578101</v>
          </cell>
          <cell r="H348">
            <v>0.22138231647855899</v>
          </cell>
          <cell r="I348">
            <v>0.23128833412491101</v>
          </cell>
          <cell r="J348">
            <v>0.458039077710233</v>
          </cell>
        </row>
        <row r="349">
          <cell r="B349" t="str">
            <v>ESOL-PV</v>
          </cell>
          <cell r="C349" t="str">
            <v>VAR_ncap</v>
          </cell>
          <cell r="D349" t="str">
            <v>-</v>
          </cell>
          <cell r="E349"/>
          <cell r="F349"/>
          <cell r="G349">
            <v>4.2295337752150899E-2</v>
          </cell>
          <cell r="H349">
            <v>2.1520810295870899E-2</v>
          </cell>
          <cell r="I349">
            <v>1.14477886994206E-2</v>
          </cell>
          <cell r="J349">
            <v>0.12189976687392701</v>
          </cell>
        </row>
        <row r="350">
          <cell r="B350" t="str">
            <v>ESOL-PV</v>
          </cell>
          <cell r="C350" t="str">
            <v>VAR_cap</v>
          </cell>
          <cell r="D350" t="str">
            <v>-</v>
          </cell>
          <cell r="E350"/>
          <cell r="F350"/>
          <cell r="G350">
            <v>4.2295337752150899E-2</v>
          </cell>
          <cell r="H350">
            <v>6.3816148048021895E-2</v>
          </cell>
          <cell r="I350">
            <v>6.6672073999304193E-2</v>
          </cell>
          <cell r="J350">
            <v>0.13203715759673901</v>
          </cell>
        </row>
        <row r="351">
          <cell r="B351" t="str">
            <v>RHEM-SHSTG-CHPNGA</v>
          </cell>
          <cell r="C351" t="str">
            <v>VAR_fout</v>
          </cell>
          <cell r="D351" t="str">
            <v>RHEM_LTH_CHPNGA</v>
          </cell>
          <cell r="E351">
            <v>0.12342315422309892</v>
          </cell>
          <cell r="F351">
            <v>3.8466637965264721E-3</v>
          </cell>
          <cell r="G351">
            <v>0.14467565699551049</v>
          </cell>
          <cell r="H351">
            <v>0.1597290680804701</v>
          </cell>
          <cell r="I351">
            <v>0.18751282362178079</v>
          </cell>
          <cell r="J351">
            <v>0.48631991642589079</v>
          </cell>
        </row>
        <row r="352">
          <cell r="B352" t="str">
            <v>RHEM-SHSTG-CHPNGA</v>
          </cell>
          <cell r="C352" t="str">
            <v>VAR_fout</v>
          </cell>
          <cell r="D352" t="str">
            <v>AUX_REM-CHPNGA_OUT</v>
          </cell>
          <cell r="E352">
            <v>0.12342315422309924</v>
          </cell>
          <cell r="F352">
            <v>3.8441010624848215E-3</v>
          </cell>
          <cell r="G352">
            <v>0.14452511000592114</v>
          </cell>
          <cell r="H352">
            <v>0.1597290680804701</v>
          </cell>
          <cell r="I352">
            <v>0.18751282362178137</v>
          </cell>
          <cell r="J352">
            <v>0.48631991642589162</v>
          </cell>
        </row>
        <row r="353">
          <cell r="B353" t="str">
            <v>RHEM-SHSTG-CHPNGA</v>
          </cell>
          <cell r="C353" t="str">
            <v>VAR_fin</v>
          </cell>
          <cell r="D353" t="str">
            <v>AUX_REM-CHPNGA_IN</v>
          </cell>
          <cell r="E353">
            <v>0.16456898153183769</v>
          </cell>
          <cell r="F353">
            <v>5.066175615271261E-3</v>
          </cell>
          <cell r="G353">
            <v>0.18668304299483757</v>
          </cell>
          <cell r="H353">
            <v>0.19966611100475534</v>
          </cell>
          <cell r="I353">
            <v>0.22060809781137419</v>
          </cell>
          <cell r="J353">
            <v>0.54036023859832172</v>
          </cell>
        </row>
        <row r="354">
          <cell r="B354" t="str">
            <v>RHEM-SHSTG-CHPNGA</v>
          </cell>
          <cell r="C354" t="str">
            <v>VAR_fin</v>
          </cell>
          <cell r="D354" t="str">
            <v>RHEM_LTH_CHPNGA</v>
          </cell>
          <cell r="E354">
            <v>0.16456898153183769</v>
          </cell>
          <cell r="F354">
            <v>5.066175615271261E-3</v>
          </cell>
          <cell r="G354">
            <v>0.18668304299483757</v>
          </cell>
          <cell r="H354">
            <v>0.19966611100475534</v>
          </cell>
          <cell r="I354">
            <v>0.22060809781137419</v>
          </cell>
          <cell r="J354">
            <v>0.54036023859832172</v>
          </cell>
        </row>
        <row r="355">
          <cell r="B355" t="str">
            <v>RHEM-SHSTG-CHPNGA</v>
          </cell>
          <cell r="C355" t="str">
            <v>VAR_ncap</v>
          </cell>
          <cell r="D355" t="str">
            <v>-</v>
          </cell>
          <cell r="E355">
            <v>0.28732276696093001</v>
          </cell>
          <cell r="F355">
            <v>4.5070561570660604E-3</v>
          </cell>
          <cell r="G355">
            <v>3.1265615091024099E-3</v>
          </cell>
          <cell r="H355">
            <v>2.0890851810362299E-3</v>
          </cell>
          <cell r="I355">
            <v>9.7493571483157696E-2</v>
          </cell>
          <cell r="J355">
            <v>0.21450236977981901</v>
          </cell>
        </row>
        <row r="356">
          <cell r="B356" t="str">
            <v>RHEM-SHSTG-CHPNGA</v>
          </cell>
          <cell r="C356" t="str">
            <v>VAR_cap</v>
          </cell>
          <cell r="D356" t="str">
            <v>-</v>
          </cell>
          <cell r="E356">
            <v>0.28732276696093001</v>
          </cell>
          <cell r="F356">
            <v>0.29110206656011417</v>
          </cell>
          <cell r="G356">
            <v>0.29216618562743396</v>
          </cell>
          <cell r="H356">
            <v>0.28932250323003578</v>
          </cell>
          <cell r="I356">
            <v>0.12377141947311794</v>
          </cell>
          <cell r="J356">
            <v>0.23979529968368066</v>
          </cell>
        </row>
        <row r="357">
          <cell r="B357" t="str">
            <v>RHNS-ESOLPV</v>
          </cell>
          <cell r="C357" t="str">
            <v>VAR_fout</v>
          </cell>
          <cell r="D357" t="str">
            <v>RHNS_SOL_ELC</v>
          </cell>
          <cell r="E357"/>
          <cell r="F357">
            <v>8.1161524321771855E-4</v>
          </cell>
          <cell r="G357">
            <v>3.0982847473964899E-2</v>
          </cell>
          <cell r="H357">
            <v>4.0254058650936057E-2</v>
          </cell>
          <cell r="I357">
            <v>5.4275602479568995E-2</v>
          </cell>
          <cell r="J357">
            <v>0.17591340091429408</v>
          </cell>
        </row>
        <row r="358">
          <cell r="B358" t="str">
            <v>RHNS-ESOLPV</v>
          </cell>
          <cell r="C358" t="str">
            <v>VAR_fin</v>
          </cell>
          <cell r="D358" t="str">
            <v>SOL</v>
          </cell>
          <cell r="E358"/>
          <cell r="F358">
            <v>8.1161524321771855E-4</v>
          </cell>
          <cell r="G358">
            <v>3.0982847473964899E-2</v>
          </cell>
          <cell r="H358">
            <v>4.0254058650936057E-2</v>
          </cell>
          <cell r="I358">
            <v>5.4275602479568995E-2</v>
          </cell>
          <cell r="J358">
            <v>0.17591340091429408</v>
          </cell>
        </row>
        <row r="359">
          <cell r="B359" t="str">
            <v>RHNS-ESOLPV</v>
          </cell>
          <cell r="C359" t="str">
            <v>VAR_fin</v>
          </cell>
          <cell r="D359" t="str">
            <v>SOLPVC</v>
          </cell>
          <cell r="E359"/>
          <cell r="F359">
            <v>8.1161524321771801E-4</v>
          </cell>
          <cell r="G359">
            <v>3.0982847473964899E-2</v>
          </cell>
          <cell r="H359">
            <v>4.0254058650936002E-2</v>
          </cell>
          <cell r="I359">
            <v>5.4275602479569002E-2</v>
          </cell>
          <cell r="J359">
            <v>0.175913400914294</v>
          </cell>
        </row>
        <row r="360">
          <cell r="B360" t="str">
            <v>RHNS-ESOLPV</v>
          </cell>
          <cell r="C360" t="str">
            <v>VAR_ncap</v>
          </cell>
          <cell r="D360" t="str">
            <v>-</v>
          </cell>
          <cell r="E360"/>
          <cell r="F360">
            <v>2.7668494276834101E-4</v>
          </cell>
          <cell r="G360">
            <v>9.6019550134548003E-3</v>
          </cell>
          <cell r="H360">
            <v>1.7225828572839301E-3</v>
          </cell>
          <cell r="I360">
            <v>6.1094960188242701E-3</v>
          </cell>
          <cell r="J360">
            <v>4.5297904570264703E-2</v>
          </cell>
        </row>
        <row r="361">
          <cell r="B361" t="str">
            <v>RHNS-ESOLPV</v>
          </cell>
          <cell r="C361" t="str">
            <v>VAR_cap</v>
          </cell>
          <cell r="D361" t="str">
            <v>-</v>
          </cell>
          <cell r="E361"/>
          <cell r="F361">
            <v>2.7668494276834101E-4</v>
          </cell>
          <cell r="G361">
            <v>9.8786399562231404E-3</v>
          </cell>
          <cell r="H361">
            <v>1.16012228135071E-2</v>
          </cell>
          <cell r="I361">
            <v>1.56434473611347E-2</v>
          </cell>
          <cell r="J361">
            <v>5.0708062801559199E-2</v>
          </cell>
        </row>
        <row r="362">
          <cell r="B362" t="str">
            <v>RHSA-WHSTG-CHP</v>
          </cell>
          <cell r="C362" t="str">
            <v>VAR_fout</v>
          </cell>
          <cell r="D362" t="str">
            <v>AUX_RHSA-CHP_OUT</v>
          </cell>
          <cell r="E362">
            <v>7.0551792237312121</v>
          </cell>
          <cell r="F362">
            <v>0.23358586851507318</v>
          </cell>
          <cell r="G362">
            <v>0.50839109855901699</v>
          </cell>
          <cell r="H362">
            <v>0.5022750110957902</v>
          </cell>
          <cell r="I362">
            <v>3.4461855239734316</v>
          </cell>
          <cell r="J362">
            <v>4.3571073196379846</v>
          </cell>
        </row>
        <row r="363">
          <cell r="B363" t="str">
            <v>RHSA-WHSTG-CHP</v>
          </cell>
          <cell r="C363" t="str">
            <v>VAR_fout</v>
          </cell>
          <cell r="D363" t="str">
            <v>RHSA_LTH</v>
          </cell>
          <cell r="E363">
            <v>7.055179223731197</v>
          </cell>
          <cell r="F363">
            <v>0.23374159242741577</v>
          </cell>
          <cell r="G363">
            <v>0.50892067262001517</v>
          </cell>
          <cell r="H363">
            <v>0.5022750110957902</v>
          </cell>
          <cell r="I363">
            <v>3.4461855239734192</v>
          </cell>
          <cell r="J363">
            <v>4.357107319637981</v>
          </cell>
        </row>
        <row r="364">
          <cell r="B364" t="str">
            <v>RHSA-WHSTG-CHP</v>
          </cell>
          <cell r="C364" t="str">
            <v>VAR_fin</v>
          </cell>
          <cell r="D364" t="str">
            <v>RHSA_LTH</v>
          </cell>
          <cell r="E364">
            <v>9.4069104075432204</v>
          </cell>
          <cell r="F364">
            <v>0.30755950278188099</v>
          </cell>
          <cell r="G364">
            <v>0.65667661154348678</v>
          </cell>
          <cell r="H364">
            <v>0.62784853977183175</v>
          </cell>
          <cell r="I364">
            <v>4.0543406864605771</v>
          </cell>
          <cell r="J364">
            <v>4.8412351310530202</v>
          </cell>
        </row>
        <row r="365">
          <cell r="B365" t="str">
            <v>RHSA-WHSTG-CHP</v>
          </cell>
          <cell r="C365" t="str">
            <v>VAR_fin</v>
          </cell>
          <cell r="D365" t="str">
            <v>AUX_RHSA-CHP_IN</v>
          </cell>
          <cell r="E365">
            <v>9.4069104075432204</v>
          </cell>
          <cell r="F365">
            <v>0.30755950278188099</v>
          </cell>
          <cell r="G365">
            <v>0.65667661154348678</v>
          </cell>
          <cell r="H365">
            <v>0.62784853977183175</v>
          </cell>
          <cell r="I365">
            <v>4.0543406864605771</v>
          </cell>
          <cell r="J365">
            <v>4.8412351310530202</v>
          </cell>
        </row>
        <row r="366">
          <cell r="B366" t="str">
            <v>RHSA-WHSTG-CHP</v>
          </cell>
          <cell r="C366" t="str">
            <v>VAR_ncap</v>
          </cell>
          <cell r="D366" t="str">
            <v>-</v>
          </cell>
          <cell r="E366">
            <v>0.57429564220936202</v>
          </cell>
          <cell r="F366">
            <v>2.34829822790822E-3</v>
          </cell>
          <cell r="G366">
            <v>1.82039646039186E-3</v>
          </cell>
          <cell r="H366">
            <v>1.40756398935985E-3</v>
          </cell>
          <cell r="I366">
            <v>1.45653365224815</v>
          </cell>
          <cell r="J366">
            <v>0.97316359567019906</v>
          </cell>
        </row>
        <row r="367">
          <cell r="B367" t="str">
            <v>RHSA-WHSTG-CHP</v>
          </cell>
          <cell r="C367" t="str">
            <v>VAR_cap</v>
          </cell>
          <cell r="D367" t="str">
            <v>-</v>
          </cell>
          <cell r="E367">
            <v>0.57491953844627453</v>
          </cell>
          <cell r="F367">
            <v>0.56877429321770201</v>
          </cell>
          <cell r="G367">
            <v>0.55704180326542752</v>
          </cell>
          <cell r="H367">
            <v>0.43915652670997019</v>
          </cell>
          <cell r="I367">
            <v>1.4958812444972716</v>
          </cell>
          <cell r="J367">
            <v>1.3638599036844601</v>
          </cell>
        </row>
        <row r="368">
          <cell r="B368" t="str">
            <v>G-INTC-SER</v>
          </cell>
          <cell r="C368" t="str">
            <v>VAR_fout</v>
          </cell>
          <cell r="D368" t="str">
            <v>ELC35</v>
          </cell>
          <cell r="E368">
            <v>3.0058956111547339E-2</v>
          </cell>
          <cell r="F368">
            <v>0.34691148516282055</v>
          </cell>
          <cell r="G368">
            <v>0.41873910077466436</v>
          </cell>
          <cell r="H368">
            <v>0.23946833361108771</v>
          </cell>
          <cell r="I368">
            <v>0.16738931167153995</v>
          </cell>
          <cell r="J368">
            <v>0.35098163074371952</v>
          </cell>
        </row>
        <row r="369">
          <cell r="B369" t="str">
            <v>G-INTC-SER</v>
          </cell>
          <cell r="C369" t="str">
            <v>VAR_fout</v>
          </cell>
          <cell r="D369" t="str">
            <v>SCOM_ELC</v>
          </cell>
          <cell r="E369">
            <v>59.329855657426151</v>
          </cell>
          <cell r="F369">
            <v>59.146869654140055</v>
          </cell>
          <cell r="G369">
            <v>59.807218826931269</v>
          </cell>
          <cell r="H369">
            <v>60.932600238777489</v>
          </cell>
          <cell r="I369">
            <v>59.851767633809715</v>
          </cell>
          <cell r="J369">
            <v>60.35168566237104</v>
          </cell>
        </row>
        <row r="370">
          <cell r="B370" t="str">
            <v>G-INTC-SER</v>
          </cell>
          <cell r="C370" t="str">
            <v>VAR_fin</v>
          </cell>
          <cell r="D370" t="str">
            <v>ELC5</v>
          </cell>
          <cell r="E370">
            <v>59.359895509931498</v>
          </cell>
          <cell r="F370">
            <v>59.493781139302826</v>
          </cell>
          <cell r="G370">
            <v>60.225957927705963</v>
          </cell>
          <cell r="H370">
            <v>61.172068572388575</v>
          </cell>
          <cell r="I370">
            <v>60.019156945481313</v>
          </cell>
          <cell r="J370">
            <v>60.702667293114771</v>
          </cell>
        </row>
        <row r="371">
          <cell r="B371" t="str">
            <v>G-INTC-SER</v>
          </cell>
          <cell r="C371" t="str">
            <v>VAR_ncap</v>
          </cell>
          <cell r="D371" t="str">
            <v>-</v>
          </cell>
          <cell r="E371">
            <v>3.4007119400999198E-6</v>
          </cell>
          <cell r="F371">
            <v>4.0150398495934996E-6</v>
          </cell>
          <cell r="G371">
            <v>4.4524962762243703E-6</v>
          </cell>
          <cell r="H371">
            <v>4.9062621897166203E-6</v>
          </cell>
          <cell r="I371">
            <v>7.0315582060743796E-6</v>
          </cell>
          <cell r="J371">
            <v>3.4240923027145003E-5</v>
          </cell>
        </row>
        <row r="372">
          <cell r="B372" t="str">
            <v>G-INTC-SER</v>
          </cell>
          <cell r="C372" t="str">
            <v>VAR_cap</v>
          </cell>
          <cell r="D372" t="str">
            <v>-</v>
          </cell>
          <cell r="E372">
            <v>4.3683888589490198</v>
          </cell>
          <cell r="F372">
            <v>4.3683899646468589</v>
          </cell>
          <cell r="G372">
            <v>4.3683962747008094</v>
          </cell>
          <cell r="H372">
            <v>4.3684034265702483</v>
          </cell>
          <cell r="I372">
            <v>4.3684108365591623</v>
          </cell>
          <cell r="J372">
            <v>4.3684332670266608</v>
          </cell>
        </row>
        <row r="373">
          <cell r="B373" t="str">
            <v>CHPWOD</v>
          </cell>
          <cell r="C373" t="str">
            <v>VAR_fout</v>
          </cell>
          <cell r="D373" t="str">
            <v>ELC35</v>
          </cell>
          <cell r="E373">
            <v>1.0044445171429979</v>
          </cell>
          <cell r="F373">
            <v>0.95884985276081292</v>
          </cell>
          <cell r="G373">
            <v>1.1251685587170115</v>
          </cell>
          <cell r="H373">
            <v>0.78146915270594319</v>
          </cell>
          <cell r="I373">
            <v>2.7870990751454205</v>
          </cell>
          <cell r="J373">
            <v>2.6638307158268311</v>
          </cell>
        </row>
        <row r="374">
          <cell r="B374" t="str">
            <v>CHPWOD</v>
          </cell>
          <cell r="C374" t="str">
            <v>VAR_fout</v>
          </cell>
          <cell r="D374" t="str">
            <v>LTH</v>
          </cell>
          <cell r="E374">
            <v>2.6268079688673192</v>
          </cell>
          <cell r="F374">
            <v>2.5075694985557697</v>
          </cell>
          <cell r="G374">
            <v>2.9425236395969319</v>
          </cell>
          <cell r="H374">
            <v>2.0436861994038042</v>
          </cell>
          <cell r="I374">
            <v>7.288778957586211</v>
          </cell>
          <cell r="J374">
            <v>6.9664094259287737</v>
          </cell>
        </row>
        <row r="375">
          <cell r="B375" t="str">
            <v>CHPWOD</v>
          </cell>
          <cell r="C375" t="str">
            <v>VAR_fin</v>
          </cell>
          <cell r="D375" t="str">
            <v>EWOD</v>
          </cell>
          <cell r="E375">
            <v>4.1782260449189099</v>
          </cell>
          <cell r="F375">
            <v>3.8485485690922778</v>
          </cell>
          <cell r="G375">
            <v>4.4095533961760731</v>
          </cell>
          <cell r="H375">
            <v>2.8851560486268482</v>
          </cell>
          <cell r="I375">
            <v>9.1446841606530693</v>
          </cell>
          <cell r="J375">
            <v>8.7696455251639751</v>
          </cell>
        </row>
        <row r="376">
          <cell r="B376" t="str">
            <v>CHPWOD</v>
          </cell>
          <cell r="C376" t="str">
            <v>VAR_ncap</v>
          </cell>
          <cell r="D376" t="str">
            <v>-</v>
          </cell>
          <cell r="E376"/>
          <cell r="F376">
            <v>8.4125893078121206E-5</v>
          </cell>
          <cell r="G376">
            <v>3.1804383996066499E-4</v>
          </cell>
          <cell r="H376">
            <v>1.01046074553994E-2</v>
          </cell>
          <cell r="I376">
            <v>9.6389806388350693E-2</v>
          </cell>
          <cell r="J376">
            <v>2.4783136665512601E-2</v>
          </cell>
        </row>
        <row r="377">
          <cell r="B377" t="str">
            <v>CHPWOD</v>
          </cell>
          <cell r="C377" t="str">
            <v>VAR_cap</v>
          </cell>
          <cell r="D377" t="str">
            <v>-</v>
          </cell>
          <cell r="E377">
            <v>5.5915404365425386E-2</v>
          </cell>
          <cell r="F377">
            <v>4.7249086510993347E-2</v>
          </cell>
          <cell r="G377">
            <v>4.6008759245348113E-2</v>
          </cell>
          <cell r="H377">
            <v>3.0380828901616096E-2</v>
          </cell>
          <cell r="I377">
            <v>0.1099209239077576</v>
          </cell>
          <cell r="J377">
            <v>0.11011957611891145</v>
          </cell>
        </row>
        <row r="378">
          <cell r="B378" t="str">
            <v>D-EH2R</v>
          </cell>
          <cell r="C378" t="str">
            <v>VAR_fout</v>
          </cell>
          <cell r="D378" t="str">
            <v>EH2</v>
          </cell>
          <cell r="E378"/>
          <cell r="F378"/>
          <cell r="G378"/>
          <cell r="H378"/>
          <cell r="I378">
            <v>6.1978644170341893E-2</v>
          </cell>
          <cell r="J378">
            <v>0.11362646007440075</v>
          </cell>
        </row>
        <row r="379">
          <cell r="B379" t="str">
            <v>D-EH2R</v>
          </cell>
          <cell r="C379" t="str">
            <v>VAR_fin</v>
          </cell>
          <cell r="D379" t="str">
            <v>H2</v>
          </cell>
          <cell r="E379"/>
          <cell r="F379"/>
          <cell r="G379"/>
          <cell r="H379"/>
          <cell r="I379">
            <v>6.1978644170341893E-2</v>
          </cell>
          <cell r="J379">
            <v>0.11362646007440075</v>
          </cell>
        </row>
        <row r="380">
          <cell r="B380" t="str">
            <v>D-EH2R</v>
          </cell>
          <cell r="C380" t="str">
            <v>VAR_ncap</v>
          </cell>
          <cell r="D380" t="str">
            <v>-</v>
          </cell>
          <cell r="E380"/>
          <cell r="F380"/>
          <cell r="G380"/>
          <cell r="H380">
            <v>4.1528974241826799E-5</v>
          </cell>
          <cell r="I380">
            <v>6.3839060479581296E-3</v>
          </cell>
          <cell r="J380">
            <v>1.2191546723066099E-2</v>
          </cell>
        </row>
        <row r="381">
          <cell r="B381" t="str">
            <v>D-EH2R</v>
          </cell>
          <cell r="C381" t="str">
            <v>VAR_cap</v>
          </cell>
          <cell r="D381" t="str">
            <v>-</v>
          </cell>
          <cell r="E381"/>
          <cell r="F381"/>
          <cell r="G381"/>
          <cell r="H381">
            <v>4.1528974241826799E-5</v>
          </cell>
          <cell r="I381">
            <v>6.3947050765960399E-3</v>
          </cell>
          <cell r="J381">
            <v>1.39076219430091E-2</v>
          </cell>
        </row>
        <row r="382">
          <cell r="B382" t="str">
            <v>G-INTC1</v>
          </cell>
          <cell r="C382" t="str">
            <v>VAR_fout</v>
          </cell>
          <cell r="D382" t="str">
            <v>ELC13</v>
          </cell>
          <cell r="E382">
            <v>124.99843521323899</v>
          </cell>
          <cell r="F382">
            <v>143.08322583750956</v>
          </cell>
          <cell r="G382">
            <v>108.03107532244341</v>
          </cell>
          <cell r="H382">
            <v>105.81199371901549</v>
          </cell>
          <cell r="I382">
            <v>75.842951785273286</v>
          </cell>
          <cell r="J382">
            <v>73.522938901132733</v>
          </cell>
        </row>
        <row r="383">
          <cell r="B383" t="str">
            <v>G-INTC1</v>
          </cell>
          <cell r="C383" t="str">
            <v>VAR_fin</v>
          </cell>
          <cell r="D383" t="str">
            <v>ELC</v>
          </cell>
          <cell r="E383">
            <v>126.31479840641043</v>
          </cell>
          <cell r="F383">
            <v>146.7919194281036</v>
          </cell>
          <cell r="G383">
            <v>110.59063419696518</v>
          </cell>
          <cell r="H383">
            <v>107.92849696580988</v>
          </cell>
          <cell r="I383">
            <v>76.80624154854803</v>
          </cell>
          <cell r="J383">
            <v>73.927573849446233</v>
          </cell>
        </row>
        <row r="384">
          <cell r="B384" t="str">
            <v>G-INTC1</v>
          </cell>
          <cell r="C384" t="str">
            <v>VAR_ncap</v>
          </cell>
          <cell r="D384" t="str">
            <v>-</v>
          </cell>
          <cell r="E384">
            <v>6.7160693521106197E-6</v>
          </cell>
          <cell r="F384">
            <v>7.8278947879362008E-6</v>
          </cell>
          <cell r="G384">
            <v>9.0580515222678706E-6</v>
          </cell>
          <cell r="H384">
            <v>1.0324006533074999E-5</v>
          </cell>
          <cell r="I384">
            <v>1.6326266422952899E-5</v>
          </cell>
          <cell r="J384"/>
        </row>
        <row r="385">
          <cell r="B385" t="str">
            <v>G-INTC1</v>
          </cell>
          <cell r="C385" t="str">
            <v>VAR_cap</v>
          </cell>
          <cell r="D385" t="str">
            <v>-</v>
          </cell>
          <cell r="E385">
            <v>15.305609183965201</v>
          </cell>
          <cell r="F385">
            <v>15.305609183965201</v>
          </cell>
          <cell r="G385">
            <v>15.305609183965201</v>
          </cell>
          <cell r="H385">
            <v>15.305616068991064</v>
          </cell>
          <cell r="I385">
            <v>15.305643741887026</v>
          </cell>
          <cell r="J385">
            <v>15.305659436253819</v>
          </cell>
        </row>
        <row r="386">
          <cell r="B386" t="str">
            <v>EHYD-RUNS00</v>
          </cell>
          <cell r="C386" t="str">
            <v>VAR_fout</v>
          </cell>
          <cell r="D386" t="str">
            <v>ELC35</v>
          </cell>
          <cell r="E386">
            <v>12.240019018069258</v>
          </cell>
          <cell r="F386">
            <v>12.041913549075742</v>
          </cell>
          <cell r="G386">
            <v>12.149097813290238</v>
          </cell>
          <cell r="H386">
            <v>12.15726007361279</v>
          </cell>
          <cell r="I386">
            <v>12.173622012731236</v>
          </cell>
          <cell r="J386">
            <v>12.189270404439295</v>
          </cell>
        </row>
        <row r="387">
          <cell r="B387" t="str">
            <v>EHYD-RUNS00</v>
          </cell>
          <cell r="C387" t="str">
            <v>VAR_fin</v>
          </cell>
          <cell r="D387" t="str">
            <v>HYDR</v>
          </cell>
          <cell r="E387">
            <v>12.240019018069258</v>
          </cell>
          <cell r="F387">
            <v>12.041913549075742</v>
          </cell>
          <cell r="G387">
            <v>12.149097813290238</v>
          </cell>
          <cell r="H387">
            <v>12.15726007361279</v>
          </cell>
          <cell r="I387">
            <v>12.173622012731236</v>
          </cell>
          <cell r="J387">
            <v>12.189270404439295</v>
          </cell>
        </row>
        <row r="388">
          <cell r="B388" t="str">
            <v>EHYD-RUNS00</v>
          </cell>
          <cell r="C388" t="str">
            <v>VAR_cap</v>
          </cell>
          <cell r="D388" t="str">
            <v>-</v>
          </cell>
          <cell r="E388">
            <v>0.85785999999999896</v>
          </cell>
          <cell r="F388">
            <v>0.88297936593724102</v>
          </cell>
          <cell r="G388">
            <v>0.89707999999999899</v>
          </cell>
          <cell r="H388">
            <v>0.89707999999999899</v>
          </cell>
          <cell r="I388">
            <v>0.89707999999999899</v>
          </cell>
          <cell r="J388">
            <v>0.89707999999999899</v>
          </cell>
        </row>
        <row r="389">
          <cell r="B389" t="str">
            <v>RHNS-SHSTG-CHPWOD</v>
          </cell>
          <cell r="C389" t="str">
            <v>VAR_fout</v>
          </cell>
          <cell r="D389" t="str">
            <v>AUX_RNS-CHPWOD_OUT</v>
          </cell>
          <cell r="E389">
            <v>7.0482583578822833E-5</v>
          </cell>
          <cell r="F389">
            <v>9.4422390090098947E-5</v>
          </cell>
          <cell r="G389">
            <v>9.7592777933585737E-5</v>
          </cell>
          <cell r="H389">
            <v>7.2163812662449284E-2</v>
          </cell>
          <cell r="I389">
            <v>7.5879731957593247E-2</v>
          </cell>
          <cell r="J389">
            <v>0.22682089242122824</v>
          </cell>
        </row>
        <row r="390">
          <cell r="B390" t="str">
            <v>RHNS-SHSTG-CHPWOD</v>
          </cell>
          <cell r="C390" t="str">
            <v>VAR_fout</v>
          </cell>
          <cell r="D390" t="str">
            <v>RHNS_LTH_CHPWOD</v>
          </cell>
          <cell r="E390">
            <v>7.0482583578822684E-5</v>
          </cell>
          <cell r="F390">
            <v>9.4485338350158832E-5</v>
          </cell>
          <cell r="G390">
            <v>9.7694437077266337E-5</v>
          </cell>
          <cell r="H390">
            <v>7.2163812662449284E-2</v>
          </cell>
          <cell r="I390">
            <v>7.5879731957593011E-2</v>
          </cell>
          <cell r="J390">
            <v>0.22682089242122802</v>
          </cell>
        </row>
        <row r="391">
          <cell r="B391" t="str">
            <v>RHNS-SHSTG-CHPWOD</v>
          </cell>
          <cell r="C391" t="str">
            <v>VAR_fin</v>
          </cell>
          <cell r="D391" t="str">
            <v>AUX_RNS-CHPWOD_IN</v>
          </cell>
          <cell r="E391">
            <v>5.5769560397180857E-5</v>
          </cell>
          <cell r="F391">
            <v>6.8520166768754813E-5</v>
          </cell>
          <cell r="G391">
            <v>7.2443983673642213E-5</v>
          </cell>
          <cell r="H391">
            <v>9.02095417291153E-2</v>
          </cell>
          <cell r="I391">
            <v>8.9275048794175013E-2</v>
          </cell>
          <cell r="J391">
            <v>0.25202798970263934</v>
          </cell>
        </row>
        <row r="392">
          <cell r="B392" t="str">
            <v>RHNS-SHSTG-CHPWOD</v>
          </cell>
          <cell r="C392" t="str">
            <v>VAR_fin</v>
          </cell>
          <cell r="D392" t="str">
            <v>RHNS_LTH_CHPWOD</v>
          </cell>
          <cell r="E392">
            <v>5.5769560397180857E-5</v>
          </cell>
          <cell r="F392">
            <v>6.8520166768754813E-5</v>
          </cell>
          <cell r="G392">
            <v>7.2443983673642213E-5</v>
          </cell>
          <cell r="H392">
            <v>9.02095417291153E-2</v>
          </cell>
          <cell r="I392">
            <v>8.9275048794175013E-2</v>
          </cell>
          <cell r="J392">
            <v>0.25202798970263934</v>
          </cell>
        </row>
        <row r="393">
          <cell r="B393" t="str">
            <v>RHNS-SHSTG-CHPWOD</v>
          </cell>
          <cell r="C393" t="str">
            <v>VAR_ncap</v>
          </cell>
          <cell r="D393" t="str">
            <v>-</v>
          </cell>
          <cell r="E393">
            <v>0.123581880128024</v>
          </cell>
          <cell r="F393">
            <v>3.2649741321395102E-3</v>
          </cell>
          <cell r="G393">
            <v>3.0340556094731199E-3</v>
          </cell>
          <cell r="H393">
            <v>2.92870691620516E-3</v>
          </cell>
          <cell r="I393">
            <v>6.4801437889314098E-2</v>
          </cell>
          <cell r="J393">
            <v>0.13636784209994399</v>
          </cell>
        </row>
        <row r="394">
          <cell r="B394" t="str">
            <v>RHNS-SHSTG-CHPWOD</v>
          </cell>
          <cell r="C394" t="str">
            <v>VAR_cap</v>
          </cell>
          <cell r="D394" t="str">
            <v>-</v>
          </cell>
          <cell r="E394">
            <v>0.123581880128024</v>
          </cell>
          <cell r="F394">
            <v>0.12640263341578722</v>
          </cell>
          <cell r="G394">
            <v>0.12832223985276672</v>
          </cell>
          <cell r="H394">
            <v>0.12946125499507782</v>
          </cell>
          <cell r="I394">
            <v>7.7793814871020148E-2</v>
          </cell>
          <cell r="J394">
            <v>0.15320497808530084</v>
          </cell>
        </row>
        <row r="395">
          <cell r="B395" t="str">
            <v>HPLOIL</v>
          </cell>
          <cell r="C395" t="str">
            <v>VAR_fout</v>
          </cell>
          <cell r="D395" t="str">
            <v>LTH</v>
          </cell>
          <cell r="E395">
            <v>0.18408246316951674</v>
          </cell>
          <cell r="F395">
            <v>0.26710111417290389</v>
          </cell>
          <cell r="G395">
            <v>0.43090630011907172</v>
          </cell>
          <cell r="H395">
            <v>0.13586183674829999</v>
          </cell>
          <cell r="I395">
            <v>8.6697804684556498E-2</v>
          </cell>
          <cell r="J395">
            <v>0.14575296786300637</v>
          </cell>
        </row>
        <row r="396">
          <cell r="B396" t="str">
            <v>HPLOIL</v>
          </cell>
          <cell r="C396" t="str">
            <v>VAR_fout</v>
          </cell>
          <cell r="D396" t="str">
            <v>CO2_E</v>
          </cell>
          <cell r="E396">
            <v>15.8778137633578</v>
          </cell>
          <cell r="F396">
            <v>23.038488695782601</v>
          </cell>
          <cell r="G396">
            <v>37.167310046517997</v>
          </cell>
          <cell r="H396">
            <v>11.718601024209001</v>
          </cell>
          <cell r="I396">
            <v>7.4780159542177804</v>
          </cell>
          <cell r="J396">
            <v>12.5717487659558</v>
          </cell>
        </row>
        <row r="397">
          <cell r="B397" t="str">
            <v>HPLOIL</v>
          </cell>
          <cell r="C397" t="str">
            <v>VAR_fin</v>
          </cell>
          <cell r="D397" t="str">
            <v>ELFO</v>
          </cell>
          <cell r="E397">
            <v>0.21543844997771699</v>
          </cell>
          <cell r="F397">
            <v>0.31259821839596436</v>
          </cell>
          <cell r="G397">
            <v>0.50430542803959288</v>
          </cell>
          <cell r="H397">
            <v>0.15900408445331107</v>
          </cell>
          <cell r="I397">
            <v>0.10146561674650978</v>
          </cell>
          <cell r="J397">
            <v>0.17058003752992976</v>
          </cell>
        </row>
        <row r="398">
          <cell r="B398" t="str">
            <v>HPLOIL</v>
          </cell>
          <cell r="C398" t="str">
            <v>VAR_ncap</v>
          </cell>
          <cell r="D398" t="str">
            <v>-</v>
          </cell>
          <cell r="E398">
            <v>3.51793665619353E-2</v>
          </cell>
          <cell r="F398">
            <v>1.2552801007316801E-3</v>
          </cell>
          <cell r="G398">
            <v>2.1835894169967801E-3</v>
          </cell>
          <cell r="H398">
            <v>7.6742669271509599E-4</v>
          </cell>
          <cell r="I398">
            <v>1.05539275660229E-2</v>
          </cell>
          <cell r="J398">
            <v>4.3000199283431302E-2</v>
          </cell>
        </row>
        <row r="399">
          <cell r="B399" t="str">
            <v>HPLOIL</v>
          </cell>
          <cell r="C399" t="str">
            <v>VAR_cap</v>
          </cell>
          <cell r="D399" t="str">
            <v>-</v>
          </cell>
          <cell r="E399">
            <v>7.466243605232302E-2</v>
          </cell>
          <cell r="F399">
            <v>7.5634475678831178E-2</v>
          </cell>
          <cell r="G399">
            <v>7.7268272160698634E-2</v>
          </cell>
          <cell r="H399">
            <v>5.5564996811740049E-2</v>
          </cell>
          <cell r="I399">
            <v>3.0240764632063925E-2</v>
          </cell>
          <cell r="J399">
            <v>5.2156688759007169E-2</v>
          </cell>
        </row>
        <row r="400">
          <cell r="B400" t="str">
            <v>V2G</v>
          </cell>
          <cell r="C400" t="str">
            <v>VAR_fout</v>
          </cell>
          <cell r="D400" t="str">
            <v>ELC35</v>
          </cell>
          <cell r="E400"/>
          <cell r="F400"/>
          <cell r="G400"/>
          <cell r="H400">
            <v>4.2777976494010179</v>
          </cell>
          <cell r="I400">
            <v>2.7036321411104707</v>
          </cell>
          <cell r="J400">
            <v>4.4843734937130799</v>
          </cell>
        </row>
        <row r="401">
          <cell r="B401" t="str">
            <v>V2G</v>
          </cell>
          <cell r="C401" t="str">
            <v>VAR_fin</v>
          </cell>
          <cell r="D401" t="str">
            <v>T-ELC-Bus_c_BatSTGout_S1</v>
          </cell>
          <cell r="E401"/>
          <cell r="F401"/>
          <cell r="G401"/>
          <cell r="H401">
            <v>2.757885355302529E-3</v>
          </cell>
          <cell r="I401">
            <v>1.8738359186572704E-3</v>
          </cell>
          <cell r="J401">
            <v>3.6451968161717524E-3</v>
          </cell>
        </row>
        <row r="402">
          <cell r="B402" t="str">
            <v>V2G</v>
          </cell>
          <cell r="C402" t="str">
            <v>VAR_fin</v>
          </cell>
          <cell r="D402" t="str">
            <v>T-ELC-Bus_c_BatSTGout_S2</v>
          </cell>
          <cell r="E402"/>
          <cell r="F402"/>
          <cell r="G402"/>
          <cell r="H402">
            <v>2.4211081271934246E-3</v>
          </cell>
          <cell r="I402">
            <v>2.2470817410148928E-3</v>
          </cell>
          <cell r="J402">
            <v>2.627633637805468E-3</v>
          </cell>
        </row>
        <row r="403">
          <cell r="B403" t="str">
            <v>V2G</v>
          </cell>
          <cell r="C403" t="str">
            <v>VAR_fin</v>
          </cell>
          <cell r="D403" t="str">
            <v>T-ELC-Bus_c_BatSTGout_S3</v>
          </cell>
          <cell r="E403"/>
          <cell r="F403"/>
          <cell r="G403"/>
          <cell r="H403">
            <v>2.5885314047949114E-3</v>
          </cell>
          <cell r="I403">
            <v>2.054260878490752E-3</v>
          </cell>
          <cell r="J403">
            <v>3.1022061481226805E-3</v>
          </cell>
        </row>
        <row r="404">
          <cell r="B404" t="str">
            <v>V2G</v>
          </cell>
          <cell r="C404" t="str">
            <v>VAR_fin</v>
          </cell>
          <cell r="D404" t="str">
            <v>T-ELC-Bus_c_BatSTGout_S4</v>
          </cell>
          <cell r="E404"/>
          <cell r="F404"/>
          <cell r="G404"/>
          <cell r="H404">
            <v>2.9856829123203715E-3</v>
          </cell>
          <cell r="I404">
            <v>2.5678437766142618E-3</v>
          </cell>
          <cell r="J404">
            <v>3.4127185322153173E-3</v>
          </cell>
        </row>
        <row r="405">
          <cell r="B405" t="str">
            <v>V2G</v>
          </cell>
          <cell r="C405" t="str">
            <v>VAR_fin</v>
          </cell>
          <cell r="D405" t="str">
            <v>T-ELC-car-BatSTGOut_S1</v>
          </cell>
          <cell r="E405"/>
          <cell r="F405"/>
          <cell r="G405"/>
          <cell r="H405">
            <v>0.64072927163001736</v>
          </cell>
          <cell r="I405">
            <v>0.43476894576826558</v>
          </cell>
          <cell r="J405">
            <v>0.51813847110051758</v>
          </cell>
        </row>
        <row r="406">
          <cell r="B406" t="str">
            <v>V2G</v>
          </cell>
          <cell r="C406" t="str">
            <v>VAR_fin</v>
          </cell>
          <cell r="D406" t="str">
            <v>T-ELC-car-BatSTGOut_S2</v>
          </cell>
          <cell r="E406"/>
          <cell r="F406"/>
          <cell r="G406"/>
          <cell r="H406">
            <v>0.59993108211151469</v>
          </cell>
          <cell r="I406">
            <v>0.28895838619166409</v>
          </cell>
          <cell r="J406">
            <v>0.54483218928592847</v>
          </cell>
        </row>
        <row r="407">
          <cell r="B407" t="str">
            <v>V2G</v>
          </cell>
          <cell r="C407" t="str">
            <v>VAR_fin</v>
          </cell>
          <cell r="D407" t="str">
            <v>T-ELC-car-BatSTGOut_S3</v>
          </cell>
          <cell r="E407"/>
          <cell r="F407"/>
          <cell r="G407"/>
          <cell r="H407">
            <v>0.61593937700678014</v>
          </cell>
          <cell r="I407">
            <v>0.28557810469571498</v>
          </cell>
          <cell r="J407">
            <v>0.53899520377564647</v>
          </cell>
        </row>
        <row r="408">
          <cell r="B408" t="str">
            <v>V2G</v>
          </cell>
          <cell r="C408" t="str">
            <v>VAR_fin</v>
          </cell>
          <cell r="D408" t="str">
            <v>T-ELC-car-BatSTGOut_S4</v>
          </cell>
          <cell r="E408"/>
          <cell r="F408"/>
          <cell r="G408"/>
          <cell r="H408">
            <v>0.8039122356860221</v>
          </cell>
          <cell r="I408">
            <v>0.46491816013951276</v>
          </cell>
          <cell r="J408">
            <v>0.63579894095221756</v>
          </cell>
        </row>
        <row r="409">
          <cell r="B409" t="str">
            <v>V2G</v>
          </cell>
          <cell r="C409" t="str">
            <v>VAR_fin</v>
          </cell>
          <cell r="D409" t="str">
            <v>T-ELC-car-PlgSTGOut_S1</v>
          </cell>
          <cell r="E409"/>
          <cell r="F409"/>
          <cell r="G409"/>
          <cell r="H409">
            <v>3.4397658531418157E-2</v>
          </cell>
          <cell r="I409">
            <v>4.2950319676802295E-2</v>
          </cell>
          <cell r="J409">
            <v>0.11407847091485082</v>
          </cell>
        </row>
        <row r="410">
          <cell r="B410" t="str">
            <v>V2G</v>
          </cell>
          <cell r="C410" t="str">
            <v>VAR_fin</v>
          </cell>
          <cell r="D410" t="str">
            <v>T-ELC-car-PlgSTGOut_S2</v>
          </cell>
          <cell r="E410"/>
          <cell r="F410"/>
          <cell r="G410"/>
          <cell r="H410">
            <v>5.8009257945089279E-2</v>
          </cell>
          <cell r="I410">
            <v>6.3566290714871368E-2</v>
          </cell>
          <cell r="J410">
            <v>0.11985037315960723</v>
          </cell>
        </row>
        <row r="411">
          <cell r="B411" t="str">
            <v>V2G</v>
          </cell>
          <cell r="C411" t="str">
            <v>VAR_fin</v>
          </cell>
          <cell r="D411" t="str">
            <v>T-ELC-car-PlgSTGOut_S3</v>
          </cell>
          <cell r="E411"/>
          <cell r="F411"/>
          <cell r="G411"/>
          <cell r="H411">
            <v>0.22932345718862029</v>
          </cell>
          <cell r="I411">
            <v>0.157481477229617</v>
          </cell>
          <cell r="J411">
            <v>0.32488757881088171</v>
          </cell>
        </row>
        <row r="412">
          <cell r="B412" t="str">
            <v>V2G</v>
          </cell>
          <cell r="C412" t="str">
            <v>VAR_fin</v>
          </cell>
          <cell r="D412" t="str">
            <v>T-ELC-TWSTGout_S1</v>
          </cell>
          <cell r="E412"/>
          <cell r="F412"/>
          <cell r="G412"/>
          <cell r="H412">
            <v>0.17193677745432789</v>
          </cell>
          <cell r="I412">
            <v>0.1040515813069632</v>
          </cell>
          <cell r="J412">
            <v>0.211572651732473</v>
          </cell>
        </row>
        <row r="413">
          <cell r="B413" t="str">
            <v>V2G</v>
          </cell>
          <cell r="C413" t="str">
            <v>VAR_fin</v>
          </cell>
          <cell r="D413" t="str">
            <v>T-ELC-car-PlgSTGOut_S4</v>
          </cell>
          <cell r="E413"/>
          <cell r="F413"/>
          <cell r="G413"/>
          <cell r="H413">
            <v>1.7245997459666203E-2</v>
          </cell>
          <cell r="I413">
            <v>5.5579114435552732E-2</v>
          </cell>
          <cell r="J413">
            <v>0.1562486943936339</v>
          </cell>
        </row>
        <row r="414">
          <cell r="B414" t="str">
            <v>V2G</v>
          </cell>
          <cell r="C414" t="str">
            <v>VAR_fin</v>
          </cell>
          <cell r="D414" t="str">
            <v>T-ELC-TWSTGout_S2</v>
          </cell>
          <cell r="E414"/>
          <cell r="F414"/>
          <cell r="G414"/>
          <cell r="H414">
            <v>0.21833838550796364</v>
          </cell>
          <cell r="I414">
            <v>0.1490265674649002</v>
          </cell>
          <cell r="J414">
            <v>0.20316252187586387</v>
          </cell>
        </row>
        <row r="415">
          <cell r="B415" t="str">
            <v>V2G</v>
          </cell>
          <cell r="C415" t="str">
            <v>VAR_fin</v>
          </cell>
          <cell r="D415" t="str">
            <v>T-ELC-TWSTGout_S3</v>
          </cell>
          <cell r="E415"/>
          <cell r="F415"/>
          <cell r="G415"/>
          <cell r="H415">
            <v>0.2904748868009373</v>
          </cell>
          <cell r="I415">
            <v>0.25436816014915792</v>
          </cell>
          <cell r="J415">
            <v>0.31275184453861415</v>
          </cell>
        </row>
        <row r="416">
          <cell r="B416" t="str">
            <v>V2G</v>
          </cell>
          <cell r="C416" t="str">
            <v>VAR_fin</v>
          </cell>
          <cell r="D416" t="str">
            <v>T-ELC-TWSTGout_S4</v>
          </cell>
          <cell r="E416"/>
          <cell r="F416"/>
          <cell r="G416"/>
          <cell r="H416">
            <v>0.28608659167367262</v>
          </cell>
          <cell r="I416">
            <v>0.28209072533581386</v>
          </cell>
          <cell r="J416">
            <v>0.50767509863683458</v>
          </cell>
        </row>
        <row r="417">
          <cell r="B417" t="str">
            <v>V2G</v>
          </cell>
          <cell r="C417" t="str">
            <v>VAR_fin</v>
          </cell>
          <cell r="D417" t="str">
            <v>T-ELC-Bus_u_BatSTGout_S1</v>
          </cell>
          <cell r="E417"/>
          <cell r="F417"/>
          <cell r="G417"/>
          <cell r="H417">
            <v>3.4978043863591088E-2</v>
          </cell>
          <cell r="I417">
            <v>1.5273258973378641E-2</v>
          </cell>
          <cell r="J417">
            <v>4.3991399753162748E-2</v>
          </cell>
        </row>
        <row r="418">
          <cell r="B418" t="str">
            <v>V2G</v>
          </cell>
          <cell r="C418" t="str">
            <v>VAR_fin</v>
          </cell>
          <cell r="D418" t="str">
            <v>T-ELC-Bus_u_BatSTGout_S2</v>
          </cell>
          <cell r="E418"/>
          <cell r="F418"/>
          <cell r="G418"/>
          <cell r="H418">
            <v>2.9158735506547233E-2</v>
          </cell>
          <cell r="I418">
            <v>1.2777100312544141E-2</v>
          </cell>
          <cell r="J418">
            <v>3.2230301527901822E-2</v>
          </cell>
        </row>
        <row r="419">
          <cell r="B419" t="str">
            <v>V2G</v>
          </cell>
          <cell r="C419" t="str">
            <v>VAR_fin</v>
          </cell>
          <cell r="D419" t="str">
            <v>T-ELC-Bus_u_BatSTGout_S3</v>
          </cell>
          <cell r="E419"/>
          <cell r="F419"/>
          <cell r="G419"/>
          <cell r="H419">
            <v>1.3998548542715081E-2</v>
          </cell>
          <cell r="I419">
            <v>6.4427725005855212E-3</v>
          </cell>
          <cell r="J419">
            <v>2.2149031597869375E-2</v>
          </cell>
        </row>
        <row r="420">
          <cell r="B420" t="str">
            <v>V2G</v>
          </cell>
          <cell r="C420" t="str">
            <v>VAR_fin</v>
          </cell>
          <cell r="D420" t="str">
            <v>T-ELC-Bus_u_BatSTGout_S4</v>
          </cell>
          <cell r="E420"/>
          <cell r="F420"/>
          <cell r="G420"/>
          <cell r="H420">
            <v>1.3176445249938294E-2</v>
          </cell>
          <cell r="I420">
            <v>6.3845379292539516E-3</v>
          </cell>
          <cell r="J420">
            <v>1.7935454797381373E-2</v>
          </cell>
        </row>
        <row r="421">
          <cell r="B421" t="str">
            <v>V2G</v>
          </cell>
          <cell r="C421" t="str">
            <v>VAR_fin</v>
          </cell>
          <cell r="D421" t="str">
            <v>T-ELC-LGV_BatSTGout</v>
          </cell>
          <cell r="E421"/>
          <cell r="F421"/>
          <cell r="G421"/>
          <cell r="H421">
            <v>0.16035792621556616</v>
          </cell>
          <cell r="I421">
            <v>4.1134917556478946E-2</v>
          </cell>
          <cell r="J421">
            <v>0.10873035134658222</v>
          </cell>
        </row>
        <row r="422">
          <cell r="B422" t="str">
            <v>V2G</v>
          </cell>
          <cell r="C422" t="str">
            <v>VAR_fin</v>
          </cell>
          <cell r="D422" t="str">
            <v>T-ELC-HGV_BatSTGout</v>
          </cell>
          <cell r="E422"/>
          <cell r="F422"/>
          <cell r="G422"/>
          <cell r="H422">
            <v>4.963718198854622E-2</v>
          </cell>
          <cell r="I422">
            <v>3.0069077858815702E-2</v>
          </cell>
          <cell r="J422">
            <v>5.9030231383546086E-2</v>
          </cell>
        </row>
        <row r="423">
          <cell r="B423" t="str">
            <v>V2G</v>
          </cell>
          <cell r="C423" t="str">
            <v>VAR_ncap</v>
          </cell>
          <cell r="D423" t="str">
            <v>-</v>
          </cell>
          <cell r="E423"/>
          <cell r="F423"/>
          <cell r="G423"/>
          <cell r="H423">
            <v>0.37462031345888902</v>
          </cell>
          <cell r="I423">
            <v>1.6005337445247899E-2</v>
          </cell>
          <cell r="J423">
            <v>0.45318333309004999</v>
          </cell>
        </row>
        <row r="424">
          <cell r="B424" t="str">
            <v>V2G</v>
          </cell>
          <cell r="C424" t="str">
            <v>VAR_cap</v>
          </cell>
          <cell r="D424" t="str">
            <v>-</v>
          </cell>
          <cell r="E424"/>
          <cell r="F424"/>
          <cell r="G424"/>
          <cell r="H424">
            <v>0.37462031345888902</v>
          </cell>
          <cell r="I424">
            <v>0.26041524209564254</v>
          </cell>
          <cell r="J424">
            <v>0.45721532752677646</v>
          </cell>
        </row>
        <row r="425">
          <cell r="B425" t="str">
            <v>D-EBIO</v>
          </cell>
          <cell r="C425" t="str">
            <v>VAR_fout</v>
          </cell>
          <cell r="D425" t="str">
            <v>EBIO</v>
          </cell>
          <cell r="E425">
            <v>1.1839741591666468</v>
          </cell>
          <cell r="F425">
            <v>3.4111980750619678E-2</v>
          </cell>
          <cell r="G425">
            <v>7.4988970425703516E-2</v>
          </cell>
          <cell r="H425">
            <v>1.9086784551960372E-2</v>
          </cell>
          <cell r="I425">
            <v>2.4500933351665175E-2</v>
          </cell>
          <cell r="J425">
            <v>4.5174837647912164E-2</v>
          </cell>
        </row>
        <row r="426">
          <cell r="B426" t="str">
            <v>D-EBIO</v>
          </cell>
          <cell r="C426" t="str">
            <v>VAR_fin</v>
          </cell>
          <cell r="D426" t="str">
            <v>BIO</v>
          </cell>
          <cell r="E426">
            <v>1.1839741591666468</v>
          </cell>
          <cell r="F426">
            <v>3.4111980750619678E-2</v>
          </cell>
          <cell r="G426">
            <v>7.4988970425703516E-2</v>
          </cell>
          <cell r="H426">
            <v>1.9086784551960372E-2</v>
          </cell>
          <cell r="I426">
            <v>2.4500933351665175E-2</v>
          </cell>
          <cell r="J426">
            <v>4.5174837647912164E-2</v>
          </cell>
        </row>
        <row r="427">
          <cell r="B427" t="str">
            <v>G-INTC3</v>
          </cell>
          <cell r="C427" t="str">
            <v>VAR_fout</v>
          </cell>
          <cell r="D427" t="str">
            <v>ELC35</v>
          </cell>
          <cell r="E427">
            <v>136.72761692926622</v>
          </cell>
          <cell r="F427">
            <v>106.52408131154857</v>
          </cell>
          <cell r="G427">
            <v>93.299304882337765</v>
          </cell>
          <cell r="H427">
            <v>116.25024009375029</v>
          </cell>
          <cell r="I427">
            <v>100.2082430108124</v>
          </cell>
          <cell r="J427">
            <v>95.99598173508052</v>
          </cell>
        </row>
        <row r="428">
          <cell r="B428" t="str">
            <v>G-INTC3</v>
          </cell>
          <cell r="C428" t="str">
            <v>VAR_fout</v>
          </cell>
          <cell r="D428" t="str">
            <v>ELC3</v>
          </cell>
          <cell r="E428">
            <v>38.986014322760319</v>
          </cell>
          <cell r="F428">
            <v>71.739703749951843</v>
          </cell>
          <cell r="G428">
            <v>62.022700666860203</v>
          </cell>
          <cell r="H428">
            <v>37.246622601727722</v>
          </cell>
          <cell r="I428">
            <v>39.334306297087494</v>
          </cell>
          <cell r="J428">
            <v>42.483297192717359</v>
          </cell>
        </row>
        <row r="429">
          <cell r="B429" t="str">
            <v>G-INTC3</v>
          </cell>
          <cell r="C429" t="str">
            <v>VAR_fout</v>
          </cell>
          <cell r="D429" t="str">
            <v>ELC</v>
          </cell>
          <cell r="E429">
            <v>2.959910238871025E-2</v>
          </cell>
          <cell r="F429">
            <v>0.1920393956861407</v>
          </cell>
          <cell r="G429">
            <v>0.25984362954634438</v>
          </cell>
          <cell r="H429">
            <v>0.13600842237448743</v>
          </cell>
          <cell r="I429">
            <v>0.11324806734976599</v>
          </cell>
          <cell r="J429">
            <v>0.28439938566062201</v>
          </cell>
        </row>
        <row r="430">
          <cell r="B430" t="str">
            <v>G-INTC3</v>
          </cell>
          <cell r="C430" t="str">
            <v>VAR_fin</v>
          </cell>
          <cell r="D430" t="str">
            <v>ELC13</v>
          </cell>
          <cell r="E430">
            <v>179.42480053742901</v>
          </cell>
          <cell r="F430">
            <v>186.86586272285166</v>
          </cell>
          <cell r="G430">
            <v>162.37859021421457</v>
          </cell>
          <cell r="H430">
            <v>159.47119204797866</v>
          </cell>
          <cell r="I430">
            <v>143.4008638595617</v>
          </cell>
          <cell r="J430">
            <v>140.96573883984038</v>
          </cell>
        </row>
        <row r="431">
          <cell r="B431" t="str">
            <v>G-INTC3</v>
          </cell>
          <cell r="C431" t="str">
            <v>VAR_ncap</v>
          </cell>
          <cell r="D431" t="str">
            <v>-</v>
          </cell>
          <cell r="E431">
            <v>8.9306547953426108E-6</v>
          </cell>
          <cell r="F431">
            <v>1.0335802620268499E-5</v>
          </cell>
          <cell r="G431">
            <v>1.19190401750645E-5</v>
          </cell>
          <cell r="H431">
            <v>1.3581585567695299E-5</v>
          </cell>
          <cell r="I431">
            <v>2.0718613736991899E-5</v>
          </cell>
        </row>
        <row r="432">
          <cell r="B432" t="str">
            <v>G-INTC3</v>
          </cell>
          <cell r="C432" t="str">
            <v>VAR_cap</v>
          </cell>
          <cell r="D432" t="str">
            <v>-</v>
          </cell>
          <cell r="E432">
            <v>13.914190167241101</v>
          </cell>
          <cell r="F432">
            <v>13.914190167241101</v>
          </cell>
          <cell r="G432">
            <v>13.914190167241101</v>
          </cell>
          <cell r="H432">
            <v>13.914199292696399</v>
          </cell>
          <cell r="I432">
            <v>13.914235611396215</v>
          </cell>
          <cell r="J432">
            <v>13.914255652937996</v>
          </cell>
        </row>
        <row r="433">
          <cell r="B433" t="str">
            <v>HPLBIO</v>
          </cell>
          <cell r="C433" t="str">
            <v>VAR_fout</v>
          </cell>
          <cell r="D433" t="str">
            <v>LTH</v>
          </cell>
          <cell r="E433">
            <v>0.90179269730599854</v>
          </cell>
          <cell r="F433">
            <v>2.5981931187758121E-2</v>
          </cell>
          <cell r="G433">
            <v>5.7116538722427161E-2</v>
          </cell>
          <cell r="H433">
            <v>1.4537752188887226E-2</v>
          </cell>
          <cell r="I433">
            <v>1.866152449582539E-2</v>
          </cell>
          <cell r="J433">
            <v>3.4408131611204637E-2</v>
          </cell>
        </row>
        <row r="434">
          <cell r="B434" t="str">
            <v>HPLBIO</v>
          </cell>
          <cell r="C434" t="str">
            <v>VAR_fin</v>
          </cell>
          <cell r="D434" t="str">
            <v>EBIO</v>
          </cell>
          <cell r="E434">
            <v>1.1839741591666468</v>
          </cell>
          <cell r="F434">
            <v>3.4111980750619678E-2</v>
          </cell>
          <cell r="G434">
            <v>7.4988970425703516E-2</v>
          </cell>
          <cell r="H434">
            <v>1.9086784551960372E-2</v>
          </cell>
          <cell r="I434">
            <v>2.4500933351665175E-2</v>
          </cell>
          <cell r="J434">
            <v>4.5174837647912164E-2</v>
          </cell>
        </row>
        <row r="435">
          <cell r="B435" t="str">
            <v>HPLBIO</v>
          </cell>
          <cell r="C435" t="str">
            <v>VAR_ncap</v>
          </cell>
          <cell r="D435" t="str">
            <v>-</v>
          </cell>
          <cell r="E435">
            <v>9.2158870729196103E-3</v>
          </cell>
          <cell r="F435">
            <v>8.31239281702741E-4</v>
          </cell>
          <cell r="G435">
            <v>7.7261481398472904E-4</v>
          </cell>
          <cell r="H435">
            <v>1.2371769894869099E-3</v>
          </cell>
          <cell r="I435">
            <v>1.8841111235163199E-2</v>
          </cell>
          <cell r="J435">
            <v>2.9602191570392199E-2</v>
          </cell>
        </row>
        <row r="436">
          <cell r="B436" t="str">
            <v>HPLBIO</v>
          </cell>
          <cell r="C436" t="str">
            <v>VAR_cap</v>
          </cell>
          <cell r="D436" t="str">
            <v>-</v>
          </cell>
          <cell r="E436">
            <v>0.12347366081028374</v>
          </cell>
          <cell r="F436">
            <v>0.12332186202066234</v>
          </cell>
          <cell r="G436">
            <v>0.12316742379534112</v>
          </cell>
          <cell r="H436">
            <v>6.1339542712096941E-2</v>
          </cell>
          <cell r="I436">
            <v>2.4820190381029616E-2</v>
          </cell>
          <cell r="J436">
            <v>4.608234706322803E-2</v>
          </cell>
        </row>
        <row r="437">
          <cell r="B437" t="str">
            <v>CHPGFC</v>
          </cell>
          <cell r="C437" t="str">
            <v>VAR_fout</v>
          </cell>
          <cell r="D437" t="str">
            <v>ELC35</v>
          </cell>
          <cell r="E437"/>
          <cell r="F437"/>
          <cell r="G437"/>
          <cell r="H437"/>
          <cell r="I437">
            <v>2.5782130014670974</v>
          </cell>
          <cell r="J437">
            <v>10.45296788866602</v>
          </cell>
        </row>
        <row r="438">
          <cell r="B438" t="str">
            <v>CHPGFC</v>
          </cell>
          <cell r="C438" t="str">
            <v>VAR_fout</v>
          </cell>
          <cell r="D438" t="str">
            <v>LTH</v>
          </cell>
          <cell r="E438"/>
          <cell r="F438"/>
          <cell r="G438"/>
          <cell r="H438"/>
          <cell r="I438">
            <v>3.2872215768705528</v>
          </cell>
          <cell r="J438">
            <v>13.8501824524825</v>
          </cell>
        </row>
        <row r="439">
          <cell r="B439" t="str">
            <v>CHPGFC</v>
          </cell>
          <cell r="C439" t="str">
            <v>VAR_fout</v>
          </cell>
          <cell r="D439" t="str">
            <v>CO2_E</v>
          </cell>
          <cell r="E439"/>
          <cell r="F439"/>
          <cell r="G439"/>
          <cell r="H439"/>
          <cell r="I439">
            <v>363.52803320686098</v>
          </cell>
          <cell r="J439">
            <v>1473.8684723019101</v>
          </cell>
        </row>
        <row r="440">
          <cell r="B440" t="str">
            <v>CHPGFC</v>
          </cell>
          <cell r="C440" t="str">
            <v>VAR_fin</v>
          </cell>
          <cell r="D440" t="str">
            <v>ENGA</v>
          </cell>
          <cell r="E440"/>
          <cell r="F440"/>
          <cell r="G440"/>
          <cell r="H440"/>
          <cell r="I440">
            <v>6.4455325036677493</v>
          </cell>
          <cell r="J440">
            <v>26.132419721665048</v>
          </cell>
        </row>
        <row r="441">
          <cell r="B441" t="str">
            <v>CHPGFC</v>
          </cell>
          <cell r="C441" t="str">
            <v>VAR_ncap</v>
          </cell>
          <cell r="D441" t="str">
            <v>-</v>
          </cell>
          <cell r="E441"/>
          <cell r="F441"/>
          <cell r="G441"/>
          <cell r="H441"/>
          <cell r="I441">
            <v>9.6959135552470099E-2</v>
          </cell>
          <cell r="J441">
            <v>0.307246362707982</v>
          </cell>
        </row>
        <row r="442">
          <cell r="B442" t="str">
            <v>CHPGFC</v>
          </cell>
          <cell r="C442" t="str">
            <v>VAR_cap</v>
          </cell>
          <cell r="D442" t="str">
            <v>-</v>
          </cell>
          <cell r="E442"/>
          <cell r="F442"/>
          <cell r="G442"/>
          <cell r="H442"/>
          <cell r="I442">
            <v>9.6959135552470099E-2</v>
          </cell>
          <cell r="J442">
            <v>0.39309150025535916</v>
          </cell>
        </row>
        <row r="443">
          <cell r="B443" t="str">
            <v>G-INTC5</v>
          </cell>
          <cell r="C443" t="str">
            <v>VAR_fout</v>
          </cell>
          <cell r="D443" t="str">
            <v>ELC5</v>
          </cell>
          <cell r="E443">
            <v>154.52723837056314</v>
          </cell>
          <cell r="F443">
            <v>122.8795718837882</v>
          </cell>
          <cell r="G443">
            <v>111.95810706425652</v>
          </cell>
          <cell r="H443">
            <v>139.56666554810846</v>
          </cell>
          <cell r="I443">
            <v>144.24997204310799</v>
          </cell>
          <cell r="J443">
            <v>150.41053120462379</v>
          </cell>
        </row>
        <row r="444">
          <cell r="B444" t="str">
            <v>G-INTC5</v>
          </cell>
          <cell r="C444" t="str">
            <v>VAR_fout</v>
          </cell>
          <cell r="D444" t="str">
            <v>ELC13</v>
          </cell>
          <cell r="E444">
            <v>1.80575615695861E-2</v>
          </cell>
          <cell r="F444">
            <v>0.18815829377457807</v>
          </cell>
          <cell r="G444">
            <v>0.23642867780580643</v>
          </cell>
          <cell r="H444">
            <v>0.14317704581764001</v>
          </cell>
          <cell r="I444">
            <v>9.6095652635483808E-2</v>
          </cell>
          <cell r="J444">
            <v>0.21758085390934068</v>
          </cell>
        </row>
        <row r="445">
          <cell r="B445" t="str">
            <v>G-INTC5</v>
          </cell>
          <cell r="C445" t="str">
            <v>VAR_fin</v>
          </cell>
          <cell r="D445" t="str">
            <v>ELC35</v>
          </cell>
          <cell r="E445">
            <v>159.42639889242119</v>
          </cell>
          <cell r="F445">
            <v>128.88797261449977</v>
          </cell>
          <cell r="G445">
            <v>117.24548408492544</v>
          </cell>
          <cell r="H445">
            <v>145.47322859183598</v>
          </cell>
          <cell r="I445">
            <v>149.2248277997366</v>
          </cell>
          <cell r="J445">
            <v>154.61245303665729</v>
          </cell>
        </row>
        <row r="446">
          <cell r="B446" t="str">
            <v>G-INTC5</v>
          </cell>
          <cell r="C446" t="str">
            <v>VAR_ncap</v>
          </cell>
          <cell r="D446" t="str">
            <v>-</v>
          </cell>
          <cell r="E446">
            <v>1.14605145760753E-4</v>
          </cell>
          <cell r="F446">
            <v>8.9702091379790104E-5</v>
          </cell>
          <cell r="G446">
            <v>1.03346013270056E-4</v>
          </cell>
          <cell r="H446">
            <v>1.2829352244631901E-4</v>
          </cell>
          <cell r="I446">
            <v>1.09064968947051E-4</v>
          </cell>
          <cell r="J446"/>
        </row>
        <row r="447">
          <cell r="B447" t="str">
            <v>G-INTC5</v>
          </cell>
          <cell r="C447" t="str">
            <v>VAR_cap</v>
          </cell>
          <cell r="D447" t="str">
            <v>-</v>
          </cell>
          <cell r="E447">
            <v>12.649263788401001</v>
          </cell>
          <cell r="F447">
            <v>12.649263788401001</v>
          </cell>
          <cell r="G447">
            <v>12.649263788401001</v>
          </cell>
          <cell r="H447">
            <v>12.649363397093977</v>
          </cell>
          <cell r="I447">
            <v>12.649688529664981</v>
          </cell>
          <cell r="J447">
            <v>12.649808800142806</v>
          </cell>
        </row>
        <row r="448">
          <cell r="B448" t="str">
            <v>D-SLFO</v>
          </cell>
          <cell r="C448" t="str">
            <v>VAR_fout</v>
          </cell>
          <cell r="D448" t="str">
            <v>CO2</v>
          </cell>
          <cell r="E448">
            <v>2267.7903417861698</v>
          </cell>
          <cell r="F448">
            <v>2087.4072881349198</v>
          </cell>
          <cell r="G448">
            <v>1613.5346950429</v>
          </cell>
          <cell r="H448">
            <v>1370.75356308658</v>
          </cell>
          <cell r="I448">
            <v>38.825131050740602</v>
          </cell>
          <cell r="J448">
            <v>13.1666716283924</v>
          </cell>
        </row>
        <row r="449">
          <cell r="B449" t="str">
            <v>D-SLFO</v>
          </cell>
          <cell r="C449" t="str">
            <v>VAR_fout</v>
          </cell>
          <cell r="D449" t="str">
            <v>SLFO</v>
          </cell>
          <cell r="E449">
            <v>30.256656719211421</v>
          </cell>
          <cell r="F449">
            <v>27.850002086407006</v>
          </cell>
          <cell r="G449">
            <v>21.555174580471771</v>
          </cell>
          <cell r="H449">
            <v>18.304554008010303</v>
          </cell>
          <cell r="I449">
            <v>0.52704478748174999</v>
          </cell>
          <cell r="J449">
            <v>0.19344924016128717</v>
          </cell>
        </row>
        <row r="450">
          <cell r="B450" t="str">
            <v>D-SLFO</v>
          </cell>
          <cell r="C450" t="str">
            <v>VAR_fin</v>
          </cell>
          <cell r="D450" t="str">
            <v>LFO</v>
          </cell>
          <cell r="E450">
            <v>30.770560946895131</v>
          </cell>
          <cell r="F450">
            <v>28.323029689754733</v>
          </cell>
          <cell r="G450">
            <v>21.893279444272679</v>
          </cell>
          <cell r="H450">
            <v>18.599098549342958</v>
          </cell>
          <cell r="I450">
            <v>0.52679960720136532</v>
          </cell>
          <cell r="J450">
            <v>0.17865226090084707</v>
          </cell>
        </row>
        <row r="451">
          <cell r="B451" t="str">
            <v>D-SLFO</v>
          </cell>
          <cell r="C451" t="str">
            <v>VAR_fin</v>
          </cell>
          <cell r="D451" t="str">
            <v>BDS</v>
          </cell>
          <cell r="G451">
            <v>2.8008596319893848E-2</v>
          </cell>
          <cell r="H451">
            <v>1.6355231166254491E-2</v>
          </cell>
          <cell r="I451">
            <v>9.1969473899858583E-3</v>
          </cell>
          <cell r="J451">
            <v>1.8085183667252949E-2</v>
          </cell>
        </row>
        <row r="452">
          <cell r="B452" t="str">
            <v>D-RCOA</v>
          </cell>
          <cell r="C452" t="str">
            <v>VAR_fout</v>
          </cell>
          <cell r="D452" t="str">
            <v>CO2</v>
          </cell>
          <cell r="E452">
            <v>9.2723314563432595</v>
          </cell>
          <cell r="F452">
            <v>9.2716820522943202</v>
          </cell>
          <cell r="G452">
            <v>6.8588722089360701</v>
          </cell>
          <cell r="H452">
            <v>6.2341794341470296</v>
          </cell>
          <cell r="I452">
            <v>0.75253009049293695</v>
          </cell>
        </row>
        <row r="453">
          <cell r="B453" t="str">
            <v>D-RCOA</v>
          </cell>
          <cell r="C453" t="str">
            <v>VAR_fout</v>
          </cell>
          <cell r="D453" t="str">
            <v>RCOA</v>
          </cell>
          <cell r="E453">
            <v>0.10002515055386475</v>
          </cell>
          <cell r="F453">
            <v>0.10001814511644359</v>
          </cell>
          <cell r="G453">
            <v>7.3989991466408486E-2</v>
          </cell>
          <cell r="H453">
            <v>6.7251126581952758E-2</v>
          </cell>
          <cell r="I453">
            <v>8.1179082038073062E-3</v>
          </cell>
        </row>
        <row r="454">
          <cell r="B454" t="str">
            <v>D-RCOA</v>
          </cell>
          <cell r="C454" t="str">
            <v>VAR_fin</v>
          </cell>
          <cell r="D454" t="str">
            <v>COA</v>
          </cell>
          <cell r="E454">
            <v>0.10002515055386475</v>
          </cell>
          <cell r="F454">
            <v>0.10001814511644359</v>
          </cell>
          <cell r="G454">
            <v>7.3989991466408486E-2</v>
          </cell>
          <cell r="H454">
            <v>6.7251126581952758E-2</v>
          </cell>
          <cell r="I454">
            <v>8.1179082038073062E-3</v>
          </cell>
        </row>
        <row r="455">
          <cell r="B455" t="str">
            <v>EHYD-RUN00</v>
          </cell>
          <cell r="C455" t="str">
            <v>VAR_fout</v>
          </cell>
          <cell r="D455" t="str">
            <v>ELC13</v>
          </cell>
          <cell r="E455">
            <v>54.392418723544594</v>
          </cell>
          <cell r="F455">
            <v>43.443635548557232</v>
          </cell>
          <cell r="G455">
            <v>53.239669521944634</v>
          </cell>
          <cell r="H455">
            <v>52.148420513155955</v>
          </cell>
          <cell r="I455">
            <v>49.960943368269994</v>
          </cell>
          <cell r="J455">
            <v>47.775400520513713</v>
          </cell>
        </row>
        <row r="456">
          <cell r="B456" t="str">
            <v>EHYD-RUN00</v>
          </cell>
          <cell r="C456" t="str">
            <v>VAR_fin</v>
          </cell>
          <cell r="D456" t="str">
            <v>HYDR</v>
          </cell>
          <cell r="E456">
            <v>54.392418723544594</v>
          </cell>
          <cell r="F456">
            <v>43.443635548557232</v>
          </cell>
          <cell r="G456">
            <v>53.239669521944634</v>
          </cell>
          <cell r="H456">
            <v>52.148420513155955</v>
          </cell>
          <cell r="I456">
            <v>49.960943368269994</v>
          </cell>
          <cell r="J456">
            <v>47.775400520513713</v>
          </cell>
        </row>
        <row r="457">
          <cell r="B457" t="str">
            <v>EHYD-RUN00</v>
          </cell>
          <cell r="C457" t="str">
            <v>VAR_cap</v>
          </cell>
          <cell r="D457" t="str">
            <v>-</v>
          </cell>
          <cell r="E457">
            <v>3.86687</v>
          </cell>
          <cell r="F457">
            <v>3.9240852000672399</v>
          </cell>
          <cell r="G457">
            <v>3.9610124303882599</v>
          </cell>
          <cell r="H457">
            <v>3.9647700000000001</v>
          </cell>
          <cell r="I457">
            <v>3.9647700000000001</v>
          </cell>
          <cell r="J457">
            <v>3.9647700000000001</v>
          </cell>
        </row>
        <row r="458">
          <cell r="B458" t="str">
            <v>HPLELCHP</v>
          </cell>
          <cell r="C458" t="str">
            <v>VAR_fout</v>
          </cell>
          <cell r="D458" t="str">
            <v>LTH</v>
          </cell>
          <cell r="F458">
            <v>2.2906122914658171</v>
          </cell>
          <cell r="G458">
            <v>2.371606305340165</v>
          </cell>
          <cell r="H458">
            <v>2.4930873258282356</v>
          </cell>
          <cell r="I458">
            <v>2.7549312194786344</v>
          </cell>
          <cell r="J458">
            <v>3.0472544300671225</v>
          </cell>
        </row>
        <row r="459">
          <cell r="B459" t="str">
            <v>HPLELCHP</v>
          </cell>
          <cell r="C459" t="str">
            <v>VAR_fin</v>
          </cell>
          <cell r="D459" t="str">
            <v>ELC35</v>
          </cell>
          <cell r="F459">
            <v>0.76353743048860623</v>
          </cell>
          <cell r="G459">
            <v>0.79053543511338831</v>
          </cell>
          <cell r="H459">
            <v>0.83102910860941226</v>
          </cell>
          <cell r="I459">
            <v>0.91831040649287798</v>
          </cell>
          <cell r="J459">
            <v>1.0157514766890401</v>
          </cell>
        </row>
        <row r="460">
          <cell r="B460" t="str">
            <v>HPLELCHP</v>
          </cell>
          <cell r="C460" t="str">
            <v>VAR_ncap</v>
          </cell>
          <cell r="D460" t="str">
            <v>-</v>
          </cell>
          <cell r="F460">
            <v>0.143694022150608</v>
          </cell>
          <cell r="G460">
            <v>5.4397090994046998E-3</v>
          </cell>
          <cell r="H460">
            <v>6.3145123788621799E-3</v>
          </cell>
          <cell r="I460">
            <v>7.7610625455819801E-2</v>
          </cell>
          <cell r="J460">
            <v>0.121721910898724</v>
          </cell>
        </row>
        <row r="461">
          <cell r="B461" t="str">
            <v>HPLELCHP</v>
          </cell>
          <cell r="C461" t="str">
            <v>VAR_cap</v>
          </cell>
          <cell r="D461" t="str">
            <v>-</v>
          </cell>
          <cell r="F461">
            <v>0.143694022150608</v>
          </cell>
          <cell r="G461">
            <v>0.14910809765197963</v>
          </cell>
          <cell r="H461">
            <v>0.15536649974355429</v>
          </cell>
          <cell r="I461">
            <v>0.17118237336768538</v>
          </cell>
          <cell r="J461">
            <v>0.19040355556805555</v>
          </cell>
        </row>
        <row r="462">
          <cell r="B462" t="str">
            <v>D-ITOT_LTH</v>
          </cell>
          <cell r="C462" t="str">
            <v>VAR_fout</v>
          </cell>
          <cell r="D462" t="str">
            <v>ITOT_LTH_DH</v>
          </cell>
          <cell r="E462">
            <v>7.1200190538411468</v>
          </cell>
          <cell r="F462">
            <v>4.4325597891819655</v>
          </cell>
          <cell r="G462">
            <v>0.89905614230992237</v>
          </cell>
          <cell r="H462">
            <v>2.0862055242356226</v>
          </cell>
          <cell r="I462">
            <v>0.41196349839578739</v>
          </cell>
          <cell r="J462">
            <v>0.53201642990402187</v>
          </cell>
        </row>
        <row r="463">
          <cell r="B463" t="str">
            <v>D-ITOT_LTH</v>
          </cell>
          <cell r="C463" t="str">
            <v>VAR_fin</v>
          </cell>
          <cell r="D463" t="str">
            <v>LTH</v>
          </cell>
          <cell r="E463">
            <v>7.7403564044650439</v>
          </cell>
          <cell r="F463">
            <v>4.8174836776820849</v>
          </cell>
          <cell r="G463">
            <v>0.97674520743836113</v>
          </cell>
          <cell r="H463">
            <v>2.2649907307460868</v>
          </cell>
          <cell r="I463">
            <v>0.44668190479662634</v>
          </cell>
          <cell r="J463">
            <v>0.57609711026248434</v>
          </cell>
        </row>
        <row r="464">
          <cell r="B464" t="str">
            <v>D-ITOT_LTH</v>
          </cell>
          <cell r="C464" t="str">
            <v>VAR_ncap</v>
          </cell>
          <cell r="D464" t="str">
            <v>-</v>
          </cell>
          <cell r="E464">
            <v>0.267898635274263</v>
          </cell>
          <cell r="F464">
            <v>5.18773664821731E-6</v>
          </cell>
          <cell r="G464">
            <v>8.0888365509399103E-6</v>
          </cell>
          <cell r="H464">
            <v>8.93034754383304E-6</v>
          </cell>
          <cell r="I464">
            <v>6.5434220151890101E-6</v>
          </cell>
          <cell r="J464">
            <v>4.2247137776869399E-5</v>
          </cell>
        </row>
        <row r="465">
          <cell r="B465" t="str">
            <v>D-ITOT_LTH</v>
          </cell>
          <cell r="C465" t="str">
            <v>VAR_cap</v>
          </cell>
          <cell r="D465" t="str">
            <v>-</v>
          </cell>
          <cell r="E465">
            <v>0.267898635274263</v>
          </cell>
          <cell r="F465">
            <v>0.26790382301091098</v>
          </cell>
          <cell r="G465">
            <v>0.26791191184746199</v>
          </cell>
          <cell r="H465">
            <v>0.267920842195006</v>
          </cell>
          <cell r="I465">
            <v>0.26792738561702101</v>
          </cell>
          <cell r="J465">
            <v>0.26796963275479802</v>
          </cell>
        </row>
        <row r="466">
          <cell r="B466" t="str">
            <v>D-IH2</v>
          </cell>
          <cell r="C466" t="str">
            <v>VAR_fout</v>
          </cell>
          <cell r="D466" t="str">
            <v>IH2</v>
          </cell>
          <cell r="H466">
            <v>0.39277465088259678</v>
          </cell>
          <cell r="I466">
            <v>0.91290132494359033</v>
          </cell>
          <cell r="J466">
            <v>4.1751380842295083</v>
          </cell>
        </row>
        <row r="467">
          <cell r="B467" t="str">
            <v>D-IH2</v>
          </cell>
          <cell r="C467" t="str">
            <v>VAR_fin</v>
          </cell>
          <cell r="D467" t="str">
            <v>H2</v>
          </cell>
          <cell r="H467">
            <v>0.39576696057679328</v>
          </cell>
          <cell r="I467">
            <v>0.91985616145947868</v>
          </cell>
          <cell r="J467">
            <v>4.2069459061853802</v>
          </cell>
        </row>
        <row r="468">
          <cell r="B468" t="str">
            <v>D-IH2</v>
          </cell>
          <cell r="C468" t="str">
            <v>VAR_ncap</v>
          </cell>
          <cell r="D468" t="str">
            <v>-</v>
          </cell>
          <cell r="H468">
            <v>3.63017251035068E-2</v>
          </cell>
          <cell r="I468">
            <v>1.34600361608441E-2</v>
          </cell>
          <cell r="J468">
            <v>0.14785753955366401</v>
          </cell>
        </row>
        <row r="469">
          <cell r="B469" t="str">
            <v>D-IH2</v>
          </cell>
          <cell r="C469" t="str">
            <v>VAR_cap</v>
          </cell>
          <cell r="D469" t="str">
            <v>-</v>
          </cell>
          <cell r="H469">
            <v>3.63017251035068E-2</v>
          </cell>
          <cell r="I469">
            <v>4.97617612643508E-2</v>
          </cell>
          <cell r="J469">
            <v>0.19761930081801499</v>
          </cell>
        </row>
        <row r="470">
          <cell r="B470" t="str">
            <v>RHEM-ESOLPV</v>
          </cell>
          <cell r="C470" t="str">
            <v>VAR_fout</v>
          </cell>
          <cell r="D470" t="str">
            <v>RHEM_SOL_ELC</v>
          </cell>
          <cell r="E470">
            <v>0.86248322578584768</v>
          </cell>
          <cell r="F470">
            <v>1.2875846339027825</v>
          </cell>
          <cell r="G470">
            <v>1.5145666140231557</v>
          </cell>
          <cell r="H470">
            <v>1.943459427452817</v>
          </cell>
          <cell r="I470">
            <v>2.6119301539649444</v>
          </cell>
          <cell r="J470">
            <v>3.5113718007054731</v>
          </cell>
        </row>
        <row r="471">
          <cell r="B471" t="str">
            <v>RHEM-ESOLPV</v>
          </cell>
          <cell r="C471" t="str">
            <v>VAR_fin</v>
          </cell>
          <cell r="D471" t="str">
            <v>SOL</v>
          </cell>
          <cell r="E471">
            <v>0.86248322578584768</v>
          </cell>
          <cell r="F471">
            <v>1.2875846339027825</v>
          </cell>
          <cell r="G471">
            <v>1.5145666140231557</v>
          </cell>
          <cell r="H471">
            <v>1.943459427452817</v>
          </cell>
          <cell r="I471">
            <v>2.6119301539649444</v>
          </cell>
          <cell r="J471">
            <v>3.5113718007054731</v>
          </cell>
        </row>
        <row r="472">
          <cell r="B472" t="str">
            <v>RHEM-ESOLPV</v>
          </cell>
          <cell r="C472" t="str">
            <v>VAR_fin</v>
          </cell>
          <cell r="D472" t="str">
            <v>SOLPVC</v>
          </cell>
          <cell r="E472">
            <v>0.86248322578584802</v>
          </cell>
          <cell r="F472">
            <v>1.2875846339027801</v>
          </cell>
          <cell r="G472">
            <v>1.51456661402316</v>
          </cell>
          <cell r="H472">
            <v>1.9434594274528201</v>
          </cell>
          <cell r="I472">
            <v>2.61193015396494</v>
          </cell>
          <cell r="J472">
            <v>3.5113718007054699</v>
          </cell>
        </row>
        <row r="473">
          <cell r="B473" t="str">
            <v>RHEM-ESOLPV</v>
          </cell>
          <cell r="C473" t="str">
            <v>VAR_ncap</v>
          </cell>
          <cell r="D473" t="str">
            <v>-</v>
          </cell>
          <cell r="F473">
            <v>7.0247311561165397E-7</v>
          </cell>
          <cell r="G473">
            <v>8.2130527304340601E-5</v>
          </cell>
          <cell r="H473">
            <v>8.8733785032157897E-2</v>
          </cell>
          <cell r="I473">
            <v>0.461183730882265</v>
          </cell>
          <cell r="J473">
            <v>0.60383019211795697</v>
          </cell>
        </row>
        <row r="474">
          <cell r="B474" t="str">
            <v>RHEM-ESOLPV</v>
          </cell>
          <cell r="C474" t="str">
            <v>VAR_cap</v>
          </cell>
          <cell r="D474" t="str">
            <v>-</v>
          </cell>
          <cell r="E474">
            <v>0.27424799999999999</v>
          </cell>
          <cell r="F474">
            <v>0.43894601994952864</v>
          </cell>
          <cell r="G474">
            <v>0.48323083300041997</v>
          </cell>
          <cell r="H474">
            <v>0.56023983029205993</v>
          </cell>
          <cell r="I474">
            <v>0.75294066702645301</v>
          </cell>
          <cell r="J474">
            <v>1.0122234458469099</v>
          </cell>
        </row>
        <row r="475">
          <cell r="B475" t="str">
            <v>HPLNUC</v>
          </cell>
          <cell r="C475" t="str">
            <v>VAR_fout</v>
          </cell>
          <cell r="D475" t="str">
            <v>LTH</v>
          </cell>
          <cell r="E475">
            <v>1.4500190934739705</v>
          </cell>
          <cell r="F475">
            <v>3.752059781398847</v>
          </cell>
          <cell r="G475">
            <v>3.7228897448093283</v>
          </cell>
          <cell r="H475">
            <v>0.90222035404233558</v>
          </cell>
          <cell r="I475">
            <v>0.17125342403665036</v>
          </cell>
        </row>
        <row r="476">
          <cell r="B476" t="str">
            <v>HPLNUC</v>
          </cell>
          <cell r="C476" t="str">
            <v>VAR_fin</v>
          </cell>
          <cell r="D476" t="str">
            <v>URN</v>
          </cell>
          <cell r="E476">
            <v>1.4500190934739705</v>
          </cell>
          <cell r="F476">
            <v>3.752059781398847</v>
          </cell>
          <cell r="G476">
            <v>3.7228897448093283</v>
          </cell>
          <cell r="H476">
            <v>0.90222035404233558</v>
          </cell>
          <cell r="I476">
            <v>0.17125342403665036</v>
          </cell>
        </row>
        <row r="477">
          <cell r="B477" t="str">
            <v>HPLNUC</v>
          </cell>
          <cell r="C477" t="str">
            <v>VAR_cap</v>
          </cell>
          <cell r="D477" t="str">
            <v>-</v>
          </cell>
          <cell r="E477">
            <v>0.120558721922211</v>
          </cell>
          <cell r="F477">
            <v>0.120558721922211</v>
          </cell>
          <cell r="G477">
            <v>0.120558721922211</v>
          </cell>
          <cell r="H477">
            <v>0.11197225056919</v>
          </cell>
          <cell r="I477">
            <v>3.7458655630072002E-2</v>
          </cell>
        </row>
        <row r="478">
          <cell r="B478" t="str">
            <v>ITOT-CHPWODCCS</v>
          </cell>
          <cell r="C478" t="str">
            <v>VAR_fin</v>
          </cell>
          <cell r="D478" t="str">
            <v>IWOD</v>
          </cell>
          <cell r="I478">
            <v>1.5144580928915441E-2</v>
          </cell>
          <cell r="J478">
            <v>4.3235774298429556E-2</v>
          </cell>
        </row>
        <row r="479">
          <cell r="B479" t="str">
            <v>SUP_WODBIO</v>
          </cell>
          <cell r="C479" t="str">
            <v>VAR_fout</v>
          </cell>
          <cell r="D479" t="str">
            <v>ELC35</v>
          </cell>
          <cell r="F479">
            <v>5.3474217442843431E-4</v>
          </cell>
          <cell r="G479">
            <v>1.0600298402022275E-3</v>
          </cell>
          <cell r="H479">
            <v>1.179920878963379E-3</v>
          </cell>
          <cell r="I479">
            <v>1.2685024868612507E-3</v>
          </cell>
          <cell r="J479">
            <v>1.5739525260655193E-3</v>
          </cell>
        </row>
        <row r="480">
          <cell r="B480" t="str">
            <v>SUP_WODBIO</v>
          </cell>
          <cell r="C480" t="str">
            <v>VAR_fout</v>
          </cell>
          <cell r="D480" t="str">
            <v>BIO</v>
          </cell>
          <cell r="F480">
            <v>1.336855436071082E-2</v>
          </cell>
          <cell r="G480">
            <v>2.6500746005055652E-2</v>
          </cell>
          <cell r="H480">
            <v>2.9498021974084417E-2</v>
          </cell>
          <cell r="I480">
            <v>3.1712562171531185E-2</v>
          </cell>
          <cell r="J480">
            <v>3.9348813151637962E-2</v>
          </cell>
        </row>
        <row r="481">
          <cell r="B481" t="str">
            <v>SUP_WODBIO</v>
          </cell>
          <cell r="C481" t="str">
            <v>VAR_fout</v>
          </cell>
          <cell r="D481" t="str">
            <v>LTH</v>
          </cell>
          <cell r="F481">
            <v>1.6042265232853006E-3</v>
          </cell>
          <cell r="G481">
            <v>3.1800895206066785E-3</v>
          </cell>
          <cell r="H481">
            <v>3.5397626368901328E-3</v>
          </cell>
          <cell r="I481">
            <v>3.8055074605837457E-3</v>
          </cell>
          <cell r="J481">
            <v>4.7218575781965587E-3</v>
          </cell>
        </row>
        <row r="482">
          <cell r="B482" t="str">
            <v>SUP_WODBIO</v>
          </cell>
          <cell r="C482" t="str">
            <v>VAR_fin</v>
          </cell>
          <cell r="D482" t="str">
            <v>CWOD</v>
          </cell>
          <cell r="F482">
            <v>1.8047548386959621E-2</v>
          </cell>
          <cell r="G482">
            <v>3.5776007106825172E-2</v>
          </cell>
          <cell r="H482">
            <v>3.9822329665013999E-2</v>
          </cell>
          <cell r="I482">
            <v>4.2811958931567147E-2</v>
          </cell>
          <cell r="J482">
            <v>5.312089775471128E-2</v>
          </cell>
        </row>
        <row r="483">
          <cell r="B483" t="str">
            <v>SUP_WODBIO</v>
          </cell>
          <cell r="C483" t="str">
            <v>VAR_ncap</v>
          </cell>
          <cell r="D483" t="str">
            <v>-</v>
          </cell>
          <cell r="E483">
            <v>8.4637466446908601E-5</v>
          </cell>
          <cell r="F483">
            <v>2.8569218319590898E-3</v>
          </cell>
          <cell r="G483">
            <v>2.3188670401327299E-4</v>
          </cell>
          <cell r="H483">
            <v>3.6798389141236997E-5</v>
          </cell>
          <cell r="I483">
            <v>3.4689718879734699E-4</v>
          </cell>
          <cell r="J483">
            <v>3.2861611045068599E-3</v>
          </cell>
        </row>
        <row r="484">
          <cell r="B484" t="str">
            <v>SUP_WODBIO</v>
          </cell>
          <cell r="C484" t="str">
            <v>VAR_cap</v>
          </cell>
          <cell r="D484" t="str">
            <v>-</v>
          </cell>
          <cell r="E484">
            <v>8.4637466446908601E-5</v>
          </cell>
          <cell r="F484">
            <v>2.9360900724305404E-3</v>
          </cell>
          <cell r="G484">
            <v>3.1527878895343179E-3</v>
          </cell>
          <cell r="H484">
            <v>3.1547711375089003E-3</v>
          </cell>
          <cell r="I484">
            <v>2.1963428047145875E-3</v>
          </cell>
          <cell r="J484">
            <v>3.5813390296253809E-3</v>
          </cell>
        </row>
        <row r="485">
          <cell r="B485" t="str">
            <v>D-RLFO</v>
          </cell>
          <cell r="C485" t="str">
            <v>VAR_fout</v>
          </cell>
          <cell r="D485" t="str">
            <v>CO2</v>
          </cell>
          <cell r="E485">
            <v>4514.4870631356398</v>
          </cell>
          <cell r="F485">
            <v>3846.53339961744</v>
          </cell>
          <cell r="G485">
            <v>4446.26736627848</v>
          </cell>
          <cell r="H485">
            <v>4397.8139415117703</v>
          </cell>
          <cell r="I485">
            <v>375.49068452484198</v>
          </cell>
          <cell r="J485">
            <v>36.092347629966902</v>
          </cell>
        </row>
        <row r="486">
          <cell r="B486" t="str">
            <v>D-RLFO</v>
          </cell>
          <cell r="C486" t="str">
            <v>VAR_fout</v>
          </cell>
          <cell r="D486" t="str">
            <v>RLFO</v>
          </cell>
          <cell r="E486">
            <v>60.231884233633082</v>
          </cell>
          <cell r="F486">
            <v>51.320105958092988</v>
          </cell>
          <cell r="G486">
            <v>59.351515916615419</v>
          </cell>
          <cell r="H486">
            <v>58.69987768181489</v>
          </cell>
          <cell r="I486">
            <v>5.0232606176131682</v>
          </cell>
          <cell r="J486">
            <v>0.50233572360721557</v>
          </cell>
        </row>
        <row r="487">
          <cell r="B487" t="str">
            <v>D-RLFO</v>
          </cell>
          <cell r="C487" t="str">
            <v>VAR_fin</v>
          </cell>
          <cell r="D487" t="str">
            <v>LFO</v>
          </cell>
          <cell r="E487">
            <v>61.254912661270517</v>
          </cell>
          <cell r="F487">
            <v>52.191769329951683</v>
          </cell>
          <cell r="G487">
            <v>60.329272269721649</v>
          </cell>
          <cell r="H487">
            <v>59.671830956740514</v>
          </cell>
          <cell r="I487">
            <v>5.0948532499978638</v>
          </cell>
          <cell r="J487">
            <v>0.48971977788286164</v>
          </cell>
        </row>
        <row r="488">
          <cell r="B488" t="str">
            <v>D-RLFO</v>
          </cell>
          <cell r="C488" t="str">
            <v>VAR_fin</v>
          </cell>
          <cell r="D488" t="str">
            <v>BDS</v>
          </cell>
          <cell r="G488">
            <v>3.0319747742657541E-2</v>
          </cell>
          <cell r="H488">
            <v>2.5054278987191814E-2</v>
          </cell>
          <cell r="I488">
            <v>1.3726604704354783E-2</v>
          </cell>
          <cell r="J488">
            <v>2.1148335640359072E-2</v>
          </cell>
        </row>
        <row r="489">
          <cell r="B489" t="str">
            <v>G-INTC-EXP00-IT</v>
          </cell>
          <cell r="C489" t="str">
            <v>VAR_fout</v>
          </cell>
          <cell r="D489" t="str">
            <v>ELC_E-IT</v>
          </cell>
          <cell r="E489">
            <v>71.69412633983319</v>
          </cell>
          <cell r="F489">
            <v>31.885361814286028</v>
          </cell>
          <cell r="G489">
            <v>53.065063513021897</v>
          </cell>
          <cell r="H489">
            <v>53.731524871003735</v>
          </cell>
          <cell r="I489">
            <v>25.566254827966233</v>
          </cell>
          <cell r="J489">
            <v>16.960795266929505</v>
          </cell>
        </row>
        <row r="490">
          <cell r="B490" t="str">
            <v>G-INTC-EXP00-IT</v>
          </cell>
          <cell r="C490" t="str">
            <v>VAR_fin</v>
          </cell>
          <cell r="D490" t="str">
            <v>ELC</v>
          </cell>
          <cell r="E490">
            <v>71.69412633983319</v>
          </cell>
          <cell r="F490">
            <v>31.885361814286028</v>
          </cell>
          <cell r="G490">
            <v>53.065063513021897</v>
          </cell>
          <cell r="H490">
            <v>53.731524871003735</v>
          </cell>
          <cell r="I490">
            <v>25.566254827966233</v>
          </cell>
          <cell r="J490">
            <v>16.960795266929505</v>
          </cell>
        </row>
        <row r="491">
          <cell r="B491" t="str">
            <v>G-INTC-EXP00-IT</v>
          </cell>
          <cell r="C491" t="str">
            <v>VAR_ncap</v>
          </cell>
          <cell r="D491" t="str">
            <v>-</v>
          </cell>
          <cell r="E491">
            <v>6.7868756908384095E-5</v>
          </cell>
          <cell r="F491">
            <v>5.22784056770112E-5</v>
          </cell>
          <cell r="G491">
            <v>5.1805024017367897E-5</v>
          </cell>
          <cell r="H491">
            <v>5.8756607497361502E-5</v>
          </cell>
          <cell r="I491">
            <v>8.1272893678418801E-5</v>
          </cell>
        </row>
        <row r="492">
          <cell r="B492" t="str">
            <v>G-INTC-EXP00-IT</v>
          </cell>
          <cell r="C492" t="str">
            <v>VAR_cap</v>
          </cell>
          <cell r="D492" t="str">
            <v>-</v>
          </cell>
          <cell r="E492">
            <v>3.5564340036047311</v>
          </cell>
          <cell r="F492">
            <v>3.5536943918797319</v>
          </cell>
          <cell r="G492">
            <v>3.553535617183964</v>
          </cell>
          <cell r="H492">
            <v>3.5533738098804726</v>
          </cell>
          <cell r="I492">
            <v>2.3999925522530501</v>
          </cell>
          <cell r="J492">
            <v>2.3999638670270889</v>
          </cell>
        </row>
        <row r="493">
          <cell r="B493" t="str">
            <v>EWOD-CCS</v>
          </cell>
          <cell r="C493" t="str">
            <v>VAR_fin</v>
          </cell>
          <cell r="D493" t="str">
            <v>EWOD</v>
          </cell>
          <cell r="I493">
            <v>1.1320917269559713E-2</v>
          </cell>
        </row>
        <row r="494">
          <cell r="B494" t="str">
            <v>EOIL-ENG</v>
          </cell>
          <cell r="C494" t="str">
            <v>VAR_fout</v>
          </cell>
          <cell r="D494" t="str">
            <v>ELC35</v>
          </cell>
          <cell r="E494">
            <v>3.9619103332355257E-2</v>
          </cell>
          <cell r="F494">
            <v>1.299034820298847E-2</v>
          </cell>
          <cell r="G494">
            <v>9.8867359585986817E-2</v>
          </cell>
          <cell r="H494">
            <v>8.7894508708060495E-2</v>
          </cell>
          <cell r="I494">
            <v>9.5340533240995493E-2</v>
          </cell>
          <cell r="J494">
            <v>8.2723459036306068E-2</v>
          </cell>
        </row>
        <row r="495">
          <cell r="B495" t="str">
            <v>EOIL-ENG</v>
          </cell>
          <cell r="C495" t="str">
            <v>VAR_fout</v>
          </cell>
          <cell r="D495" t="str">
            <v>CO2_E</v>
          </cell>
          <cell r="E495">
            <v>49.041726916604297</v>
          </cell>
          <cell r="F495">
            <v>8.1679745691887202</v>
          </cell>
          <cell r="G495">
            <v>34.498790178752998</v>
          </cell>
          <cell r="H495">
            <v>25.471133481509401</v>
          </cell>
          <cell r="I495">
            <v>24.983565401276199</v>
          </cell>
          <cell r="J495">
            <v>26.263982944993</v>
          </cell>
        </row>
        <row r="496">
          <cell r="B496" t="str">
            <v>EOIL-ENG</v>
          </cell>
          <cell r="C496" t="str">
            <v>VAR_fin</v>
          </cell>
          <cell r="D496" t="str">
            <v>ELFO</v>
          </cell>
          <cell r="E496">
            <v>0.66542370307468557</v>
          </cell>
          <cell r="F496">
            <v>0.11082733472440591</v>
          </cell>
          <cell r="G496">
            <v>0.4680975600916279</v>
          </cell>
          <cell r="H496">
            <v>0.34560561033255605</v>
          </cell>
          <cell r="I496">
            <v>0.33899003258176585</v>
          </cell>
          <cell r="J496">
            <v>0.35636340495241609</v>
          </cell>
        </row>
        <row r="497">
          <cell r="B497" t="str">
            <v>EOIL-ENG</v>
          </cell>
          <cell r="C497" t="str">
            <v>VAR_ncap</v>
          </cell>
          <cell r="D497" t="str">
            <v>-</v>
          </cell>
          <cell r="F497">
            <v>9.3233788371741705E-4</v>
          </cell>
          <cell r="G497">
            <v>1.6505259860622502E-2</v>
          </cell>
          <cell r="H497">
            <v>3.7481373674731898E-3</v>
          </cell>
          <cell r="I497">
            <v>2.4049862778385901E-4</v>
          </cell>
          <cell r="J497">
            <v>2.79003829250111E-2</v>
          </cell>
        </row>
        <row r="498">
          <cell r="B498" t="str">
            <v>EOIL-ENG</v>
          </cell>
          <cell r="C498" t="str">
            <v>VAR_cap</v>
          </cell>
          <cell r="D498" t="str">
            <v>-</v>
          </cell>
          <cell r="E498">
            <v>8.1893887483309807E-2</v>
          </cell>
          <cell r="F498">
            <v>7.8992129221159391E-2</v>
          </cell>
          <cell r="G498">
            <v>4.7743103207949923E-2</v>
          </cell>
          <cell r="H498">
            <v>2.7943733505530369E-2</v>
          </cell>
          <cell r="I498">
            <v>2.6484484168471729E-2</v>
          </cell>
          <cell r="J498">
            <v>3.4606744475180813E-2</v>
          </cell>
        </row>
        <row r="499">
          <cell r="B499" t="str">
            <v>D-SWOD</v>
          </cell>
          <cell r="C499" t="str">
            <v>VAR_fout</v>
          </cell>
          <cell r="D499" t="str">
            <v>SWOD</v>
          </cell>
          <cell r="E499">
            <v>8.5743934728094793</v>
          </cell>
          <cell r="F499">
            <v>9.9660632084970171</v>
          </cell>
          <cell r="G499">
            <v>6.1988354339801193</v>
          </cell>
          <cell r="H499">
            <v>9.2019127037631812</v>
          </cell>
          <cell r="I499">
            <v>1.4847521295212935</v>
          </cell>
          <cell r="J499">
            <v>1.2450250475697502</v>
          </cell>
        </row>
        <row r="500">
          <cell r="B500" t="str">
            <v>D-SWOD</v>
          </cell>
          <cell r="C500" t="str">
            <v>VAR_fin</v>
          </cell>
          <cell r="D500" t="str">
            <v>WOD</v>
          </cell>
          <cell r="E500">
            <v>8.5743934728094793</v>
          </cell>
          <cell r="F500">
            <v>9.9660632084970171</v>
          </cell>
          <cell r="G500">
            <v>6.1988354339801193</v>
          </cell>
          <cell r="H500">
            <v>9.2019127037631812</v>
          </cell>
          <cell r="I500">
            <v>1.4847521295212935</v>
          </cell>
          <cell r="J500">
            <v>1.2450250475697502</v>
          </cell>
        </row>
        <row r="501">
          <cell r="B501" t="str">
            <v>SCOM-CHPWOD</v>
          </cell>
          <cell r="C501" t="str">
            <v>VAR_fout</v>
          </cell>
          <cell r="D501" t="str">
            <v>SCOM_KEV_WOD_ELC_CHP</v>
          </cell>
          <cell r="H501">
            <v>0.24805581429762869</v>
          </cell>
          <cell r="I501">
            <v>0.17655356226118371</v>
          </cell>
          <cell r="J501">
            <v>0.31925462253261133</v>
          </cell>
        </row>
        <row r="502">
          <cell r="B502" t="str">
            <v>SCOM-CHPWOD</v>
          </cell>
          <cell r="C502" t="str">
            <v>VAR_fout</v>
          </cell>
          <cell r="D502" t="str">
            <v>SCOM_LTH_CHPWOD</v>
          </cell>
          <cell r="H502">
            <v>0.3964349679025081</v>
          </cell>
          <cell r="I502">
            <v>0.27000015773271002</v>
          </cell>
          <cell r="J502">
            <v>0.4688560805050967</v>
          </cell>
        </row>
        <row r="503">
          <cell r="B503" t="str">
            <v>SCOM-CHPWOD</v>
          </cell>
          <cell r="C503" t="str">
            <v>VAR_fin</v>
          </cell>
          <cell r="D503" t="str">
            <v>SWOD</v>
          </cell>
          <cell r="H503">
            <v>0.78271607359713458</v>
          </cell>
          <cell r="I503">
            <v>0.5506152026513198</v>
          </cell>
          <cell r="J503">
            <v>0.95025375104962051</v>
          </cell>
        </row>
        <row r="504">
          <cell r="B504" t="str">
            <v>SCOM-CHPWOD</v>
          </cell>
          <cell r="C504" t="str">
            <v>VAR_ncap</v>
          </cell>
          <cell r="D504" t="str">
            <v>-</v>
          </cell>
          <cell r="H504">
            <v>1.4907134231838899E-2</v>
          </cell>
          <cell r="I504">
            <v>7.2990763002370998E-4</v>
          </cell>
          <cell r="J504">
            <v>1.86761879187517E-2</v>
          </cell>
        </row>
        <row r="505">
          <cell r="B505" t="str">
            <v>SCOM-CHPWOD</v>
          </cell>
          <cell r="C505" t="str">
            <v>VAR_cap</v>
          </cell>
          <cell r="D505" t="str">
            <v>-</v>
          </cell>
          <cell r="H505">
            <v>1.4907134231838899E-2</v>
          </cell>
          <cell r="I505">
            <v>1.0458541897607304E-2</v>
          </cell>
          <cell r="J505">
            <v>1.8865139473279172E-2</v>
          </cell>
        </row>
        <row r="506">
          <cell r="B506" t="str">
            <v>ENUC_BMGL</v>
          </cell>
          <cell r="C506" t="str">
            <v>VAR_fout</v>
          </cell>
          <cell r="D506" t="str">
            <v>ELC</v>
          </cell>
          <cell r="E506">
            <v>32.820818874155151</v>
          </cell>
          <cell r="F506">
            <v>32.781281620457314</v>
          </cell>
          <cell r="G506">
            <v>11.468912005790751</v>
          </cell>
          <cell r="H506">
            <v>11.261498736868646</v>
          </cell>
          <cell r="I506">
            <v>4.3798925650338401</v>
          </cell>
        </row>
        <row r="507">
          <cell r="B507" t="str">
            <v>ENUC_BMGL</v>
          </cell>
          <cell r="C507" t="str">
            <v>VAR_fin</v>
          </cell>
          <cell r="D507" t="str">
            <v>URN</v>
          </cell>
          <cell r="E507">
            <v>98.945556306943033</v>
          </cell>
          <cell r="F507">
            <v>98.826362584903848</v>
          </cell>
          <cell r="G507">
            <v>34.575550445572276</v>
          </cell>
          <cell r="H507">
            <v>33.95025765937983</v>
          </cell>
          <cell r="I507">
            <v>13.204146675120775</v>
          </cell>
        </row>
        <row r="508">
          <cell r="B508" t="str">
            <v>ENUC_BMGL</v>
          </cell>
          <cell r="C508" t="str">
            <v>VAR_cap</v>
          </cell>
          <cell r="D508" t="str">
            <v>-</v>
          </cell>
          <cell r="E508">
            <v>1.2199999362890219</v>
          </cell>
          <cell r="F508">
            <v>1.2197883685047954</v>
          </cell>
          <cell r="G508">
            <v>0.44387704192695598</v>
          </cell>
          <cell r="H508">
            <v>0.418761513542522</v>
          </cell>
          <cell r="I508">
            <v>0.16961907377824492</v>
          </cell>
        </row>
        <row r="509">
          <cell r="B509" t="str">
            <v>D-RSH2R</v>
          </cell>
          <cell r="C509" t="str">
            <v>VAR_fout</v>
          </cell>
          <cell r="D509" t="str">
            <v>RSH2</v>
          </cell>
          <cell r="H509">
            <v>6.1729037030251462E-2</v>
          </cell>
          <cell r="I509">
            <v>5.7459181084533129E-2</v>
          </cell>
          <cell r="J509">
            <v>0.14000421424378176</v>
          </cell>
        </row>
        <row r="510">
          <cell r="B510" t="str">
            <v>D-RSH2R</v>
          </cell>
          <cell r="C510" t="str">
            <v>VAR_fin</v>
          </cell>
          <cell r="D510" t="str">
            <v>H2</v>
          </cell>
          <cell r="H510">
            <v>6.1729037030251462E-2</v>
          </cell>
          <cell r="I510">
            <v>5.7459181084533129E-2</v>
          </cell>
          <cell r="J510">
            <v>0.14000421424378176</v>
          </cell>
        </row>
        <row r="511">
          <cell r="B511" t="str">
            <v>D-RSH2R</v>
          </cell>
          <cell r="C511" t="str">
            <v>VAR_ncap</v>
          </cell>
          <cell r="D511" t="str">
            <v>-</v>
          </cell>
          <cell r="H511">
            <v>3.9510255673522897E-3</v>
          </cell>
          <cell r="I511">
            <v>2.3198659609502499E-3</v>
          </cell>
          <cell r="J511">
            <v>7.4420620721744298E-3</v>
          </cell>
        </row>
        <row r="512">
          <cell r="B512" t="str">
            <v>D-RSH2R</v>
          </cell>
          <cell r="C512" t="str">
            <v>VAR_cap</v>
          </cell>
          <cell r="D512" t="str">
            <v>-</v>
          </cell>
          <cell r="H512">
            <v>3.9510255673522897E-3</v>
          </cell>
          <cell r="I512">
            <v>3.3472748731592501E-3</v>
          </cell>
          <cell r="J512">
            <v>8.0656715769617405E-3</v>
          </cell>
        </row>
        <row r="513">
          <cell r="B513" t="str">
            <v>ENGA-GTOC</v>
          </cell>
          <cell r="C513" t="str">
            <v>VAR_fout</v>
          </cell>
          <cell r="D513" t="str">
            <v>ELC13</v>
          </cell>
          <cell r="F513">
            <v>1.1642566372766335E-2</v>
          </cell>
          <cell r="G513">
            <v>0.63795674849424477</v>
          </cell>
          <cell r="H513">
            <v>1.1786496401940698</v>
          </cell>
          <cell r="I513">
            <v>0.38944427265121961</v>
          </cell>
          <cell r="J513">
            <v>0.77225090050624989</v>
          </cell>
        </row>
        <row r="514">
          <cell r="B514" t="str">
            <v>ENGA-GTOC</v>
          </cell>
          <cell r="C514" t="str">
            <v>VAR_fout</v>
          </cell>
          <cell r="D514" t="str">
            <v>CO2_E</v>
          </cell>
          <cell r="F514">
            <v>3.3722492129966102</v>
          </cell>
          <cell r="G514">
            <v>104.215593812249</v>
          </cell>
          <cell r="H514">
            <v>157.75159891675301</v>
          </cell>
          <cell r="I514">
            <v>58.035095338587404</v>
          </cell>
          <cell r="J514">
            <v>106.90455451494201</v>
          </cell>
        </row>
        <row r="515">
          <cell r="B515" t="str">
            <v>ENGA-GTOC</v>
          </cell>
          <cell r="C515" t="str">
            <v>VAR_fin</v>
          </cell>
          <cell r="D515" t="str">
            <v>ENGA</v>
          </cell>
          <cell r="F515">
            <v>5.9791652712705839E-2</v>
          </cell>
          <cell r="G515">
            <v>1.847794216529228</v>
          </cell>
          <cell r="H515">
            <v>2.7970141651906668</v>
          </cell>
          <cell r="I515">
            <v>1.0289910521026115</v>
          </cell>
          <cell r="J515">
            <v>1.8954708247330123</v>
          </cell>
        </row>
        <row r="516">
          <cell r="B516" t="str">
            <v>ENGA-GTOC</v>
          </cell>
          <cell r="C516" t="str">
            <v>VAR_fin</v>
          </cell>
          <cell r="D516" t="str">
            <v>GTC</v>
          </cell>
          <cell r="F516">
            <v>0.25001794521853599</v>
          </cell>
          <cell r="G516">
            <v>0.20263966995539812</v>
          </cell>
          <cell r="H516">
            <v>0.10782514485827535</v>
          </cell>
          <cell r="I516">
            <v>3.3264239172300362E-2</v>
          </cell>
          <cell r="J516">
            <v>5.5257790453982547E-2</v>
          </cell>
        </row>
        <row r="517">
          <cell r="B517" t="str">
            <v>ENGA-GTOC</v>
          </cell>
          <cell r="C517" t="str">
            <v>VAR_ncap</v>
          </cell>
          <cell r="D517" t="str">
            <v>-</v>
          </cell>
          <cell r="F517">
            <v>0.25001794521853599</v>
          </cell>
          <cell r="G517">
            <v>1.06598993401137E-4</v>
          </cell>
          <cell r="H517">
            <v>1.4203584403134401E-2</v>
          </cell>
          <cell r="I517">
            <v>9.0076264671666605E-5</v>
          </cell>
          <cell r="J517">
            <v>4.7640572560671203E-2</v>
          </cell>
        </row>
        <row r="518">
          <cell r="B518" t="str">
            <v>ENGA-GTOC</v>
          </cell>
          <cell r="C518" t="str">
            <v>VAR_cap</v>
          </cell>
          <cell r="D518" t="str">
            <v>-</v>
          </cell>
          <cell r="F518">
            <v>0.25001794521853599</v>
          </cell>
          <cell r="G518">
            <v>0.20263966995539823</v>
          </cell>
          <cell r="H518">
            <v>0.10782514485827599</v>
          </cell>
          <cell r="I518">
            <v>3.3264239172300009E-2</v>
          </cell>
          <cell r="J518">
            <v>5.5257790453982568E-2</v>
          </cell>
        </row>
        <row r="519">
          <cell r="B519" t="str">
            <v>D-RSH2</v>
          </cell>
          <cell r="C519" t="str">
            <v>VAR_fout</v>
          </cell>
          <cell r="D519" t="str">
            <v>RSH2</v>
          </cell>
          <cell r="H519">
            <v>0.20410556249358894</v>
          </cell>
          <cell r="I519">
            <v>0.22960351617638847</v>
          </cell>
          <cell r="J519">
            <v>0.5855020953014104</v>
          </cell>
        </row>
        <row r="520">
          <cell r="B520" t="str">
            <v>D-RSH2</v>
          </cell>
          <cell r="C520" t="str">
            <v>VAR_fin</v>
          </cell>
          <cell r="D520" t="str">
            <v>H2</v>
          </cell>
          <cell r="H520">
            <v>0.20566051786536929</v>
          </cell>
          <cell r="I520">
            <v>0.2313527248529986</v>
          </cell>
          <cell r="J520">
            <v>0.58996267744897513</v>
          </cell>
        </row>
        <row r="521">
          <cell r="B521" t="str">
            <v>D-RSH2</v>
          </cell>
          <cell r="C521" t="str">
            <v>VAR_ncap</v>
          </cell>
          <cell r="D521" t="str">
            <v>-</v>
          </cell>
          <cell r="H521">
            <v>1.34731133211581E-2</v>
          </cell>
          <cell r="I521">
            <v>5.6139486693656702E-4</v>
          </cell>
          <cell r="J521">
            <v>2.1814863868686099E-2</v>
          </cell>
        </row>
        <row r="522">
          <cell r="B522" t="str">
            <v>D-RSH2</v>
          </cell>
          <cell r="C522" t="str">
            <v>VAR_cap</v>
          </cell>
          <cell r="D522" t="str">
            <v>-</v>
          </cell>
          <cell r="H522">
            <v>1.34731133211581E-2</v>
          </cell>
          <cell r="I522">
            <v>1.40345081880946E-2</v>
          </cell>
          <cell r="J522">
            <v>3.5849372056780703E-2</v>
          </cell>
        </row>
        <row r="523">
          <cell r="B523" t="str">
            <v>D-RWOD</v>
          </cell>
          <cell r="C523" t="str">
            <v>VAR_fout</v>
          </cell>
          <cell r="D523" t="str">
            <v>RWOD</v>
          </cell>
          <cell r="E523">
            <v>13.723071392573809</v>
          </cell>
          <cell r="F523">
            <v>15.896872361719423</v>
          </cell>
          <cell r="G523">
            <v>15.484597147686726</v>
          </cell>
          <cell r="H523">
            <v>16.066241131990903</v>
          </cell>
          <cell r="I523">
            <v>2.4261322758226447</v>
          </cell>
          <cell r="J523">
            <v>1.8433576221357433</v>
          </cell>
        </row>
        <row r="524">
          <cell r="B524" t="str">
            <v>D-RWOD</v>
          </cell>
          <cell r="C524" t="str">
            <v>VAR_fin</v>
          </cell>
          <cell r="D524" t="str">
            <v>WOD</v>
          </cell>
          <cell r="E524">
            <v>13.723071392573809</v>
          </cell>
          <cell r="F524">
            <v>15.896872361719423</v>
          </cell>
          <cell r="G524">
            <v>15.484597147686726</v>
          </cell>
          <cell r="H524">
            <v>16.066241131990903</v>
          </cell>
          <cell r="I524">
            <v>2.4261322758226447</v>
          </cell>
          <cell r="J524">
            <v>1.8433576221357433</v>
          </cell>
        </row>
        <row r="525">
          <cell r="B525" t="str">
            <v>SCOM-CHPGFC</v>
          </cell>
          <cell r="C525" t="str">
            <v>VAR_fout</v>
          </cell>
          <cell r="D525" t="str">
            <v>CO2_S</v>
          </cell>
          <cell r="H525">
            <v>4.8375205266921597</v>
          </cell>
          <cell r="I525">
            <v>5.2462065922898704</v>
          </cell>
          <cell r="J525">
            <v>14.1260686049739</v>
          </cell>
        </row>
        <row r="526">
          <cell r="B526" t="str">
            <v>SCOM-CHPGFC</v>
          </cell>
          <cell r="C526" t="str">
            <v>VAR_fout</v>
          </cell>
          <cell r="D526" t="str">
            <v>SCOM_NKEV_GAS_ELC_CHP</v>
          </cell>
          <cell r="H526">
            <v>5.1462984326512307E-2</v>
          </cell>
          <cell r="I526">
            <v>5.6740886902425916E-2</v>
          </cell>
          <cell r="J526">
            <v>0.15528656977098956</v>
          </cell>
        </row>
        <row r="527">
          <cell r="B527" t="str">
            <v>SCOM-CHPGFC</v>
          </cell>
          <cell r="C527" t="str">
            <v>VAR_fout</v>
          </cell>
          <cell r="D527" t="str">
            <v>SCOM_LTH_CHPNGA</v>
          </cell>
          <cell r="H527">
            <v>1.5438895297953698E-2</v>
          </cell>
          <cell r="I527">
            <v>1.6743212528584708E-2</v>
          </cell>
          <cell r="J527">
            <v>4.5083197675448543E-2</v>
          </cell>
        </row>
        <row r="528">
          <cell r="B528" t="str">
            <v>SCOM-CHPGFC</v>
          </cell>
          <cell r="C528" t="str">
            <v>VAR_fin</v>
          </cell>
          <cell r="D528" t="str">
            <v>SNGA</v>
          </cell>
          <cell r="H528">
            <v>8.5771640544187122E-2</v>
          </cell>
          <cell r="I528">
            <v>9.3017847381025906E-2</v>
          </cell>
          <cell r="J528">
            <v>0.25046220930804786</v>
          </cell>
        </row>
        <row r="529">
          <cell r="B529" t="str">
            <v>SCOM-CHPGFC</v>
          </cell>
          <cell r="C529" t="str">
            <v>VAR_ncap</v>
          </cell>
          <cell r="D529" t="str">
            <v>-</v>
          </cell>
          <cell r="H529">
            <v>3.3883610750784598E-3</v>
          </cell>
          <cell r="I529">
            <v>1.4030312208486099E-3</v>
          </cell>
          <cell r="J529">
            <v>1.07807194151776E-2</v>
          </cell>
        </row>
        <row r="530">
          <cell r="B530" t="str">
            <v>SCOM-CHPGFC</v>
          </cell>
          <cell r="C530" t="str">
            <v>VAR_cap</v>
          </cell>
          <cell r="D530" t="str">
            <v>-</v>
          </cell>
          <cell r="H530">
            <v>3.3883610750784598E-3</v>
          </cell>
          <cell r="I530">
            <v>3.6135797481274125E-3</v>
          </cell>
          <cell r="J530">
            <v>1.1153514940404053E-2</v>
          </cell>
        </row>
        <row r="531">
          <cell r="B531" t="str">
            <v>CHPOIL</v>
          </cell>
          <cell r="C531" t="str">
            <v>VAR_fout</v>
          </cell>
          <cell r="D531" t="str">
            <v>ELC35</v>
          </cell>
          <cell r="E531">
            <v>1.8191035965710737E-3</v>
          </cell>
          <cell r="F531">
            <v>7.6392423568752803E-3</v>
          </cell>
          <cell r="G531">
            <v>3.6496948177244352E-2</v>
          </cell>
          <cell r="H531">
            <v>4.0235785802012494E-2</v>
          </cell>
          <cell r="I531">
            <v>3.9118269041557872E-2</v>
          </cell>
          <cell r="J531">
            <v>4.4068896614591485E-2</v>
          </cell>
        </row>
        <row r="532">
          <cell r="B532" t="str">
            <v>CHPOIL</v>
          </cell>
          <cell r="C532" t="str">
            <v>VAR_fout</v>
          </cell>
          <cell r="D532" t="str">
            <v>LTH</v>
          </cell>
          <cell r="E532">
            <v>9.3553899252226454E-3</v>
          </cell>
          <cell r="F532">
            <v>3.9287532121072874E-2</v>
          </cell>
          <cell r="G532">
            <v>0.1876985906258278</v>
          </cell>
          <cell r="H532">
            <v>0.20692689841034961</v>
          </cell>
          <cell r="I532">
            <v>0.20117966935658332</v>
          </cell>
          <cell r="J532">
            <v>0.22664003973218472</v>
          </cell>
        </row>
        <row r="533">
          <cell r="B533" t="str">
            <v>CHPOIL</v>
          </cell>
          <cell r="C533" t="str">
            <v>VAR_fout</v>
          </cell>
          <cell r="D533" t="str">
            <v>CO2_E</v>
          </cell>
          <cell r="E533">
            <v>43.325959667901699</v>
          </cell>
          <cell r="F533">
            <v>10.436655916157299</v>
          </cell>
          <cell r="G533">
            <v>37.296899473166803</v>
          </cell>
          <cell r="H533">
            <v>32.946264166568398</v>
          </cell>
          <cell r="I533">
            <v>29.430672006958002</v>
          </cell>
          <cell r="J533">
            <v>37.538307781452701</v>
          </cell>
        </row>
        <row r="534">
          <cell r="B534" t="str">
            <v>CHPOIL</v>
          </cell>
          <cell r="C534" t="str">
            <v>VAR_fin</v>
          </cell>
          <cell r="D534" t="str">
            <v>ELFO</v>
          </cell>
          <cell r="E534">
            <v>0.58786919495117729</v>
          </cell>
          <cell r="F534">
            <v>0.14160998529385824</v>
          </cell>
          <cell r="G534">
            <v>0.5060637649004992</v>
          </cell>
          <cell r="H534">
            <v>0.44703207824380392</v>
          </cell>
          <cell r="I534">
            <v>0.39933069208898236</v>
          </cell>
          <cell r="J534">
            <v>0.50933931860858517</v>
          </cell>
        </row>
        <row r="535">
          <cell r="B535" t="str">
            <v>CHPOIL</v>
          </cell>
          <cell r="C535" t="str">
            <v>VAR_ncap</v>
          </cell>
          <cell r="D535" t="str">
            <v>-</v>
          </cell>
          <cell r="F535">
            <v>1.0769381644129101E-3</v>
          </cell>
          <cell r="G535">
            <v>4.98837095044013E-3</v>
          </cell>
          <cell r="H535">
            <v>1.7902989174842399E-3</v>
          </cell>
          <cell r="I535">
            <v>3.0183582220966901E-3</v>
          </cell>
          <cell r="J535">
            <v>1.6915214197314201E-2</v>
          </cell>
        </row>
        <row r="536">
          <cell r="B536" t="str">
            <v>CHPOIL</v>
          </cell>
          <cell r="C536" t="str">
            <v>VAR_cap</v>
          </cell>
          <cell r="D536" t="str">
            <v>-</v>
          </cell>
          <cell r="E536">
            <v>1.0742072301405193E-2</v>
          </cell>
          <cell r="F536">
            <v>1.1184248819191823E-2</v>
          </cell>
          <cell r="G536">
            <v>1.5700008537128926E-2</v>
          </cell>
          <cell r="H536">
            <v>1.5645964537997121E-2</v>
          </cell>
          <cell r="I536">
            <v>1.0938749873213376E-2</v>
          </cell>
          <cell r="J536">
            <v>1.9542714245201528E-2</v>
          </cell>
        </row>
        <row r="537">
          <cell r="B537" t="str">
            <v>CHPHFC</v>
          </cell>
          <cell r="C537" t="str">
            <v>VAR_fout</v>
          </cell>
          <cell r="D537" t="str">
            <v>ELC35</v>
          </cell>
          <cell r="I537">
            <v>7.2631047161587581E-2</v>
          </cell>
          <cell r="J537">
            <v>0.12666887016956813</v>
          </cell>
        </row>
        <row r="538">
          <cell r="B538" t="str">
            <v>CHPHFC</v>
          </cell>
          <cell r="C538" t="str">
            <v>VAR_fout</v>
          </cell>
          <cell r="D538" t="str">
            <v>LTH</v>
          </cell>
          <cell r="I538">
            <v>8.8194842981927521E-2</v>
          </cell>
          <cell r="J538">
            <v>0.15984405045207375</v>
          </cell>
        </row>
        <row r="539">
          <cell r="B539" t="str">
            <v>CHPHFC</v>
          </cell>
          <cell r="C539" t="str">
            <v>VAR_fin</v>
          </cell>
          <cell r="D539" t="str">
            <v>EH2</v>
          </cell>
          <cell r="I539">
            <v>0.17293106467044678</v>
          </cell>
          <cell r="J539">
            <v>0.30159254802278124</v>
          </cell>
        </row>
        <row r="540">
          <cell r="B540" t="str">
            <v>CHPHFC</v>
          </cell>
          <cell r="C540" t="str">
            <v>VAR_ncap</v>
          </cell>
          <cell r="D540" t="str">
            <v>-</v>
          </cell>
          <cell r="I540">
            <v>6.2924279367324197E-3</v>
          </cell>
          <cell r="J540">
            <v>1.2564969314013E-2</v>
          </cell>
        </row>
        <row r="541">
          <cell r="B541" t="str">
            <v>CHPHFC</v>
          </cell>
          <cell r="C541" t="str">
            <v>VAR_cap</v>
          </cell>
          <cell r="D541" t="str">
            <v>-</v>
          </cell>
          <cell r="I541">
            <v>6.2924279367324197E-3</v>
          </cell>
          <cell r="J541">
            <v>1.8120736749270942E-2</v>
          </cell>
        </row>
        <row r="542">
          <cell r="B542" t="str">
            <v>ITOT-ESOLPV</v>
          </cell>
          <cell r="C542" t="str">
            <v>VAR_fout</v>
          </cell>
          <cell r="D542" t="str">
            <v>ITOT_SOL_ELC</v>
          </cell>
          <cell r="E542">
            <v>3.517953999707534</v>
          </cell>
          <cell r="F542">
            <v>4.8498387183246621</v>
          </cell>
          <cell r="G542">
            <v>10.814818130798479</v>
          </cell>
          <cell r="H542">
            <v>11.727338183039031</v>
          </cell>
          <cell r="I542">
            <v>6.8069357507613173</v>
          </cell>
          <cell r="J542">
            <v>0.52988213812700269</v>
          </cell>
        </row>
        <row r="543">
          <cell r="B543" t="str">
            <v>ITOT-ESOLPV</v>
          </cell>
          <cell r="C543" t="str">
            <v>VAR_fin</v>
          </cell>
          <cell r="D543" t="str">
            <v>SOL</v>
          </cell>
          <cell r="E543">
            <v>3.517953999707534</v>
          </cell>
          <cell r="F543">
            <v>4.8498387183246621</v>
          </cell>
          <cell r="G543">
            <v>10.814818130798479</v>
          </cell>
          <cell r="H543">
            <v>11.727338183039031</v>
          </cell>
          <cell r="I543">
            <v>6.8069357507613173</v>
          </cell>
          <cell r="J543">
            <v>0.52988213812700269</v>
          </cell>
        </row>
        <row r="544">
          <cell r="B544" t="str">
            <v>ITOT-ESOLPV</v>
          </cell>
          <cell r="C544" t="str">
            <v>VAR_fin</v>
          </cell>
          <cell r="D544" t="str">
            <v>SOLPVC</v>
          </cell>
          <cell r="E544">
            <v>3.51795399970753</v>
          </cell>
          <cell r="F544">
            <v>4.8498387183246603</v>
          </cell>
          <cell r="G544">
            <v>10.8148181307985</v>
          </cell>
          <cell r="H544">
            <v>11.727338183039</v>
          </cell>
          <cell r="I544">
            <v>6.80693575076132</v>
          </cell>
          <cell r="J544">
            <v>0.52988213812700302</v>
          </cell>
        </row>
        <row r="545">
          <cell r="B545" t="str">
            <v>ITOT-ESOLPV</v>
          </cell>
          <cell r="C545" t="str">
            <v>VAR_ncap</v>
          </cell>
          <cell r="D545" t="str">
            <v>-</v>
          </cell>
          <cell r="F545">
            <v>1.0199375310665201E-6</v>
          </cell>
          <cell r="G545">
            <v>1.6573058767725299</v>
          </cell>
          <cell r="H545">
            <v>1.3112484112427799E-4</v>
          </cell>
          <cell r="I545">
            <v>5.4495879494900497E-5</v>
          </cell>
          <cell r="J545">
            <v>0.15274832163458901</v>
          </cell>
        </row>
        <row r="546">
          <cell r="B546" t="str">
            <v>ITOT-ESOLPV</v>
          </cell>
          <cell r="C546" t="str">
            <v>VAR_cap</v>
          </cell>
          <cell r="D546" t="str">
            <v>-</v>
          </cell>
          <cell r="E546">
            <v>1.1186210000000001</v>
          </cell>
          <cell r="F546">
            <v>1.6529280345245811</v>
          </cell>
          <cell r="G546">
            <v>3.4505278967100601</v>
          </cell>
          <cell r="H546">
            <v>3.3817431247470697</v>
          </cell>
          <cell r="I546">
            <v>1.962874982659093</v>
          </cell>
          <cell r="J546">
            <v>0.152796579515454</v>
          </cell>
        </row>
        <row r="547">
          <cell r="B547" t="str">
            <v>RHNS-CHPNGA</v>
          </cell>
          <cell r="C547" t="str">
            <v>VAR_fout</v>
          </cell>
          <cell r="D547" t="str">
            <v>CO2_R</v>
          </cell>
          <cell r="F547">
            <v>0.71189662731149295</v>
          </cell>
          <cell r="G547">
            <v>26.931654647077799</v>
          </cell>
          <cell r="H547">
            <v>25.264332366754999</v>
          </cell>
          <cell r="I547">
            <v>21.672335857819501</v>
          </cell>
          <cell r="J547">
            <v>40.307950029303697</v>
          </cell>
        </row>
        <row r="548">
          <cell r="B548" t="str">
            <v>RHNS-CHPNGA</v>
          </cell>
          <cell r="C548" t="str">
            <v>VAR_fout</v>
          </cell>
          <cell r="D548" t="str">
            <v>RHNS_LTH_CHPNGA</v>
          </cell>
          <cell r="F548">
            <v>5.9144882377106106E-3</v>
          </cell>
          <cell r="G548">
            <v>0.21784622140490822</v>
          </cell>
          <cell r="H548">
            <v>0.22807698922059191</v>
          </cell>
          <cell r="I548">
            <v>0.20016090967076777</v>
          </cell>
          <cell r="J548">
            <v>0.3608829277624982</v>
          </cell>
        </row>
        <row r="549">
          <cell r="B549" t="str">
            <v>RHNS-CHPNGA</v>
          </cell>
          <cell r="C549" t="str">
            <v>VAR_fout</v>
          </cell>
          <cell r="D549" t="str">
            <v>RHNS_NKEV_GAS_ELC_CHP</v>
          </cell>
          <cell r="F549">
            <v>2.4818789452204768E-3</v>
          </cell>
          <cell r="G549">
            <v>9.2836382966240388E-2</v>
          </cell>
          <cell r="H549">
            <v>9.9783682784008829E-2</v>
          </cell>
          <cell r="I549">
            <v>8.9134155087763803E-2</v>
          </cell>
          <cell r="J549">
            <v>0.16612071277956242</v>
          </cell>
        </row>
        <row r="550">
          <cell r="B550" t="str">
            <v>RHNS-CHPNGA</v>
          </cell>
          <cell r="C550" t="str">
            <v>VAR_fin</v>
          </cell>
          <cell r="D550" t="str">
            <v>RNGA</v>
          </cell>
          <cell r="F550">
            <v>1.2622280626090309E-2</v>
          </cell>
          <cell r="G550">
            <v>0.47751160721769065</v>
          </cell>
          <cell r="H550">
            <v>0.44794915543891917</v>
          </cell>
          <cell r="I550">
            <v>0.3842612740748147</v>
          </cell>
          <cell r="J550">
            <v>0.71467996505857567</v>
          </cell>
        </row>
        <row r="551">
          <cell r="B551" t="str">
            <v>RHNS-CHPNGA</v>
          </cell>
          <cell r="C551" t="str">
            <v>VAR_ncap</v>
          </cell>
          <cell r="D551" t="str">
            <v>-</v>
          </cell>
          <cell r="F551">
            <v>7.3769344493010696E-4</v>
          </cell>
          <cell r="G551">
            <v>7.5165438419233102E-3</v>
          </cell>
          <cell r="H551">
            <v>6.3527404380648797E-4</v>
          </cell>
          <cell r="I551">
            <v>8.8972401979282205E-4</v>
          </cell>
          <cell r="J551">
            <v>1.40116035493118E-2</v>
          </cell>
        </row>
        <row r="552">
          <cell r="B552" t="str">
            <v>RHNS-CHPNGA</v>
          </cell>
          <cell r="C552" t="str">
            <v>VAR_cap</v>
          </cell>
          <cell r="D552" t="str">
            <v>-</v>
          </cell>
          <cell r="F552">
            <v>7.3769344493010696E-4</v>
          </cell>
          <cell r="G552">
            <v>8.2534596393603922E-3</v>
          </cell>
          <cell r="H552">
            <v>8.8868576759973238E-3</v>
          </cell>
          <cell r="I552">
            <v>7.935222397117473E-3</v>
          </cell>
          <cell r="J552">
            <v>1.4796405015302534E-2</v>
          </cell>
        </row>
        <row r="553">
          <cell r="B553" t="str">
            <v>ENUC_BEZ</v>
          </cell>
          <cell r="C553" t="str">
            <v>VAR_fout</v>
          </cell>
          <cell r="D553" t="str">
            <v>ELC</v>
          </cell>
          <cell r="E553">
            <v>20.224818962243507</v>
          </cell>
          <cell r="F553">
            <v>20.184614894162145</v>
          </cell>
          <cell r="G553">
            <v>10.330259226242916</v>
          </cell>
          <cell r="H553">
            <v>7.3563561328191307</v>
          </cell>
        </row>
        <row r="554">
          <cell r="B554" t="str">
            <v>ENUC_BEZ</v>
          </cell>
          <cell r="C554" t="str">
            <v>VAR_fin</v>
          </cell>
          <cell r="D554" t="str">
            <v>URN</v>
          </cell>
          <cell r="E554">
            <v>60.972152190943973</v>
          </cell>
          <cell r="F554">
            <v>60.850948210709177</v>
          </cell>
          <cell r="G554">
            <v>31.142831927951029</v>
          </cell>
          <cell r="H554">
            <v>22.177348857281263</v>
          </cell>
        </row>
        <row r="555">
          <cell r="B555" t="str">
            <v>ENUC_BEZ</v>
          </cell>
          <cell r="C555" t="str">
            <v>VAR_cap</v>
          </cell>
          <cell r="D555" t="str">
            <v>-</v>
          </cell>
          <cell r="E555">
            <v>0.72999987687750534</v>
          </cell>
          <cell r="F555">
            <v>0.72966418222116158</v>
          </cell>
          <cell r="G555">
            <v>0.39932507802426376</v>
          </cell>
          <cell r="H555">
            <v>0.26589857684461821</v>
          </cell>
        </row>
        <row r="556">
          <cell r="B556" t="str">
            <v>RHNM-CHPWOD</v>
          </cell>
          <cell r="C556" t="str">
            <v>VAR_fout</v>
          </cell>
          <cell r="D556" t="str">
            <v>RHNM_LTH_CHPWOD</v>
          </cell>
          <cell r="H556">
            <v>4.764673585768008E-4</v>
          </cell>
          <cell r="I556">
            <v>6.1124630535355014E-4</v>
          </cell>
          <cell r="J556">
            <v>8.6166419831066503E-4</v>
          </cell>
        </row>
        <row r="557">
          <cell r="B557" t="str">
            <v>RHNM-CHPWOD</v>
          </cell>
          <cell r="C557" t="str">
            <v>VAR_fout</v>
          </cell>
          <cell r="D557" t="str">
            <v>RHNM_KEV_WOD_ELC_CHP</v>
          </cell>
          <cell r="H557">
            <v>1.791164329464641E-4</v>
          </cell>
          <cell r="I557">
            <v>2.2978333330883426E-4</v>
          </cell>
          <cell r="J557">
            <v>3.2392191158715739E-4</v>
          </cell>
        </row>
        <row r="558">
          <cell r="B558" t="str">
            <v>RHNM-CHPWOD</v>
          </cell>
          <cell r="C558" t="str">
            <v>VAR_fin</v>
          </cell>
          <cell r="D558" t="str">
            <v>RWOD</v>
          </cell>
          <cell r="H558">
            <v>5.2827334123116458E-2</v>
          </cell>
          <cell r="I558">
            <v>5.4096139182096457E-2</v>
          </cell>
          <cell r="J558">
            <v>8.7235316057275941E-2</v>
          </cell>
        </row>
        <row r="559">
          <cell r="B559" t="str">
            <v>RHNM-CHPWOD</v>
          </cell>
          <cell r="C559" t="str">
            <v>VAR_ncap</v>
          </cell>
          <cell r="D559" t="str">
            <v>-</v>
          </cell>
          <cell r="H559">
            <v>4.8483022218679197E-5</v>
          </cell>
          <cell r="I559">
            <v>3.5334825793437697E-5</v>
          </cell>
          <cell r="J559">
            <v>8.5885223702798902E-5</v>
          </cell>
        </row>
        <row r="560">
          <cell r="B560" t="str">
            <v>RHNM-CHPWOD</v>
          </cell>
          <cell r="C560" t="str">
            <v>VAR_cap</v>
          </cell>
          <cell r="D560" t="str">
            <v>-</v>
          </cell>
          <cell r="H560">
            <v>4.8483022218679197E-5</v>
          </cell>
          <cell r="I560">
            <v>6.3787607826369509E-5</v>
          </cell>
          <cell r="J560">
            <v>9.2224510181330101E-5</v>
          </cell>
        </row>
        <row r="561">
          <cell r="B561" t="str">
            <v>RHNM-SHSTG-CHPNGA</v>
          </cell>
          <cell r="C561" t="str">
            <v>VAR_fout</v>
          </cell>
          <cell r="D561" t="str">
            <v>AUX_RNM-CHPNGA_OUT</v>
          </cell>
          <cell r="E561">
            <v>7.0482585750506727E-5</v>
          </cell>
          <cell r="F561">
            <v>7.440817169381035E-3</v>
          </cell>
          <cell r="G561">
            <v>0.15075212797707763</v>
          </cell>
          <cell r="H561">
            <v>0.15979916738783598</v>
          </cell>
          <cell r="I561">
            <v>0.19116672430705173</v>
          </cell>
          <cell r="J561">
            <v>0.48523518567988111</v>
          </cell>
        </row>
        <row r="562">
          <cell r="B562" t="str">
            <v>RHNM-SHSTG-CHPNGA</v>
          </cell>
          <cell r="C562" t="str">
            <v>VAR_fout</v>
          </cell>
          <cell r="D562" t="str">
            <v>RHNM_LTH_CHPNGA</v>
          </cell>
          <cell r="E562">
            <v>7.048258575050651E-5</v>
          </cell>
          <cell r="F562">
            <v>7.4457777141606063E-3</v>
          </cell>
          <cell r="G562">
            <v>0.15090916144372019</v>
          </cell>
          <cell r="H562">
            <v>0.15979916738783598</v>
          </cell>
          <cell r="I562">
            <v>0.19116672430705109</v>
          </cell>
          <cell r="J562">
            <v>0.48523518567988072</v>
          </cell>
        </row>
        <row r="563">
          <cell r="B563" t="str">
            <v>RHNM-SHSTG-CHPNGA</v>
          </cell>
          <cell r="C563" t="str">
            <v>VAR_fin</v>
          </cell>
          <cell r="D563" t="str">
            <v>AUX_RNM-CHPNGA_IN</v>
          </cell>
          <cell r="E563">
            <v>5.5769562697342647E-5</v>
          </cell>
          <cell r="F563">
            <v>9.8018518332590593E-3</v>
          </cell>
          <cell r="G563">
            <v>0.19472627453349586</v>
          </cell>
          <cell r="H563">
            <v>0.19975373514010325</v>
          </cell>
          <cell r="I563">
            <v>0.22490680449922479</v>
          </cell>
          <cell r="J563">
            <v>0.53915498221382829</v>
          </cell>
        </row>
        <row r="564">
          <cell r="B564" t="str">
            <v>RHNM-SHSTG-CHPNGA</v>
          </cell>
          <cell r="C564" t="str">
            <v>VAR_fin</v>
          </cell>
          <cell r="D564" t="str">
            <v>RHNM_LTH_CHPNGA</v>
          </cell>
          <cell r="E564">
            <v>5.5769562697342647E-5</v>
          </cell>
          <cell r="F564">
            <v>9.8018518332590593E-3</v>
          </cell>
          <cell r="G564">
            <v>0.19472627453349586</v>
          </cell>
          <cell r="H564">
            <v>0.19975373514010325</v>
          </cell>
          <cell r="I564">
            <v>0.22490680449922479</v>
          </cell>
          <cell r="J564">
            <v>0.53915498221382829</v>
          </cell>
        </row>
        <row r="565">
          <cell r="B565" t="str">
            <v>RHNM-SHSTG-CHPNGA</v>
          </cell>
          <cell r="C565" t="str">
            <v>VAR_ncap</v>
          </cell>
          <cell r="D565" t="str">
            <v>-</v>
          </cell>
          <cell r="E565">
            <v>0.25162256417698298</v>
          </cell>
          <cell r="F565">
            <v>7.8522822875111298E-3</v>
          </cell>
          <cell r="G565">
            <v>4.2091481942336797E-3</v>
          </cell>
          <cell r="H565">
            <v>2.3850461600406101E-3</v>
          </cell>
          <cell r="I565">
            <v>0.10002126572111</v>
          </cell>
          <cell r="J565">
            <v>0.21398499888838801</v>
          </cell>
        </row>
        <row r="566">
          <cell r="B566" t="str">
            <v>RHNM-SHSTG-CHPNGA</v>
          </cell>
          <cell r="C566" t="str">
            <v>VAR_cap</v>
          </cell>
          <cell r="D566" t="str">
            <v>-</v>
          </cell>
          <cell r="E566">
            <v>0.25162256417698298</v>
          </cell>
          <cell r="F566">
            <v>0.25883590203691181</v>
          </cell>
          <cell r="G566">
            <v>0.26123619318166491</v>
          </cell>
          <cell r="H566">
            <v>0.25908477934122204</v>
          </cell>
          <cell r="I566">
            <v>0.12411811338634457</v>
          </cell>
          <cell r="J566">
            <v>0.23995676791583095</v>
          </cell>
        </row>
        <row r="567">
          <cell r="B567" t="str">
            <v>CT_CWODBDS</v>
          </cell>
          <cell r="C567" t="str">
            <v>VAR_fout</v>
          </cell>
          <cell r="D567" t="str">
            <v>BDS</v>
          </cell>
          <cell r="E567">
            <v>2.3035632864601262E-3</v>
          </cell>
          <cell r="F567">
            <v>0.12000588804431456</v>
          </cell>
          <cell r="G567">
            <v>0.30209232359303073</v>
          </cell>
          <cell r="H567">
            <v>6.4356638394988536E-2</v>
          </cell>
          <cell r="I567">
            <v>7.5103415072001897E-2</v>
          </cell>
          <cell r="J567">
            <v>0.24476010443415519</v>
          </cell>
        </row>
        <row r="568">
          <cell r="B568" t="str">
            <v>CT_CWODBDS</v>
          </cell>
          <cell r="C568" t="str">
            <v>VAR_fout</v>
          </cell>
          <cell r="D568" t="str">
            <v>LTH</v>
          </cell>
          <cell r="E568">
            <v>8.9838968171944747E-4</v>
          </cell>
          <cell r="F568">
            <v>4.6802296337282542E-2</v>
          </cell>
          <cell r="G568">
            <v>0.1178160062012818</v>
          </cell>
          <cell r="H568">
            <v>2.5099088974045478E-2</v>
          </cell>
          <cell r="I568">
            <v>2.9290331878080712E-2</v>
          </cell>
          <cell r="J568">
            <v>9.5456440729320427E-2</v>
          </cell>
        </row>
        <row r="569">
          <cell r="B569" t="str">
            <v>CT_CWODBDS</v>
          </cell>
          <cell r="C569" t="str">
            <v>VAR_fin</v>
          </cell>
          <cell r="D569" t="str">
            <v>CWOD</v>
          </cell>
          <cell r="E569">
            <v>6.5640035847681294E-3</v>
          </cell>
          <cell r="F569">
            <v>0.34195677798227386</v>
          </cell>
          <cell r="G569">
            <v>0.86081207607834054</v>
          </cell>
          <cell r="H569">
            <v>0.18338424110651952</v>
          </cell>
          <cell r="I569">
            <v>0.21400718124766943</v>
          </cell>
          <cell r="J569">
            <v>0.69744391758512447</v>
          </cell>
        </row>
        <row r="570">
          <cell r="B570" t="str">
            <v>CT_CWODBDS</v>
          </cell>
          <cell r="C570" t="str">
            <v>VAR_fin</v>
          </cell>
          <cell r="D570" t="str">
            <v>CELC</v>
          </cell>
          <cell r="E570">
            <v>1.6009764840897863E-4</v>
          </cell>
          <cell r="F570">
            <v>8.340409219079855E-3</v>
          </cell>
          <cell r="G570">
            <v>2.0995416489715608E-2</v>
          </cell>
          <cell r="H570">
            <v>4.4727863684517026E-3</v>
          </cell>
          <cell r="I570">
            <v>5.2196873475041311E-3</v>
          </cell>
          <cell r="J570">
            <v>1.7010827258173784E-2</v>
          </cell>
        </row>
        <row r="571">
          <cell r="B571" t="str">
            <v>CT_CWODBDS</v>
          </cell>
          <cell r="C571" t="str">
            <v>VAR_ncap</v>
          </cell>
          <cell r="D571" t="str">
            <v>-</v>
          </cell>
          <cell r="E571">
            <v>5.5023308835062699E-5</v>
          </cell>
          <cell r="F571">
            <v>3.8321898688364497E-5</v>
          </cell>
          <cell r="G571">
            <v>5.8265851958243399E-5</v>
          </cell>
          <cell r="H571">
            <v>3.5549514905205897E-5</v>
          </cell>
          <cell r="I571">
            <v>3.6818052348781501E-3</v>
          </cell>
          <cell r="J571">
            <v>1.02214779751208E-2</v>
          </cell>
        </row>
        <row r="572">
          <cell r="B572" t="str">
            <v>CT_CWODBDS</v>
          </cell>
          <cell r="C572" t="str">
            <v>VAR_cap</v>
          </cell>
          <cell r="D572" t="str">
            <v>-</v>
          </cell>
          <cell r="E572">
            <v>1.7067315282077264E-2</v>
          </cell>
          <cell r="F572">
            <v>1.6133058406371026E-2</v>
          </cell>
          <cell r="G572">
            <v>1.6131293353742568E-2</v>
          </cell>
          <cell r="H572">
            <v>5.1552273715138736E-3</v>
          </cell>
          <cell r="I572">
            <v>4.1696944916000895E-3</v>
          </cell>
          <cell r="J572">
            <v>1.3464713128619065E-2</v>
          </cell>
        </row>
        <row r="573">
          <cell r="B573" t="str">
            <v>RHNS-EBAT</v>
          </cell>
          <cell r="C573" t="str">
            <v>VAR_fout</v>
          </cell>
          <cell r="D573" t="str">
            <v>RHNS_ELC</v>
          </cell>
          <cell r="E573">
            <v>2.1170479727227898E-2</v>
          </cell>
          <cell r="F573">
            <v>9.3123853338140328E-2</v>
          </cell>
          <cell r="G573">
            <v>9.6442382291743026E-2</v>
          </cell>
          <cell r="H573">
            <v>7.2675082598875798E-2</v>
          </cell>
          <cell r="I573">
            <v>5.2634016573512167E-2</v>
          </cell>
          <cell r="J573">
            <v>0.12211355138322892</v>
          </cell>
        </row>
        <row r="574">
          <cell r="B574" t="str">
            <v>RHNS-EBAT</v>
          </cell>
          <cell r="C574" t="str">
            <v>VAR_fout</v>
          </cell>
          <cell r="D574" t="str">
            <v>AUX_RHNS-EBAT_OUT</v>
          </cell>
          <cell r="E574">
            <v>2.1170479727227916E-2</v>
          </cell>
          <cell r="F574">
            <v>9.3123853338140397E-2</v>
          </cell>
          <cell r="G574">
            <v>9.6442382291743095E-2</v>
          </cell>
          <cell r="H574">
            <v>7.2675082598875854E-2</v>
          </cell>
          <cell r="I574">
            <v>5.2634016573512223E-2</v>
          </cell>
          <cell r="J574">
            <v>0.12211355138322902</v>
          </cell>
        </row>
        <row r="575">
          <cell r="B575" t="str">
            <v>RHNS-EBAT</v>
          </cell>
          <cell r="C575" t="str">
            <v>VAR_fin</v>
          </cell>
          <cell r="D575" t="str">
            <v>RHNS_ELC</v>
          </cell>
          <cell r="E575">
            <v>2.3418056122112268E-2</v>
          </cell>
          <cell r="F575">
            <v>0.10298875897805641</v>
          </cell>
          <cell r="G575">
            <v>0.10665725505694705</v>
          </cell>
          <cell r="H575">
            <v>8.0373835022043136E-2</v>
          </cell>
          <cell r="I575">
            <v>5.8211125623022664E-2</v>
          </cell>
          <cell r="J575">
            <v>0.13504609723667341</v>
          </cell>
        </row>
        <row r="576">
          <cell r="B576" t="str">
            <v>RHNS-EBAT</v>
          </cell>
          <cell r="C576" t="str">
            <v>VAR_fin</v>
          </cell>
          <cell r="D576" t="str">
            <v>AUX_RHNS-EBAT_IN</v>
          </cell>
          <cell r="E576">
            <v>2.3418056122112268E-2</v>
          </cell>
          <cell r="F576">
            <v>0.10298875897805641</v>
          </cell>
          <cell r="G576">
            <v>0.10665725505694705</v>
          </cell>
          <cell r="H576">
            <v>8.0373835022043136E-2</v>
          </cell>
          <cell r="I576">
            <v>5.8211125623022664E-2</v>
          </cell>
          <cell r="J576">
            <v>0.13504609723667341</v>
          </cell>
        </row>
        <row r="577">
          <cell r="B577" t="str">
            <v>RHNS-EBAT</v>
          </cell>
          <cell r="C577" t="str">
            <v>VAR_ncap</v>
          </cell>
          <cell r="D577" t="str">
            <v>-</v>
          </cell>
          <cell r="E577">
            <v>3.8909783029251299E-2</v>
          </cell>
          <cell r="F577">
            <v>9.8831993834092106E-5</v>
          </cell>
          <cell r="G577">
            <v>9.5524188287468299E-4</v>
          </cell>
          <cell r="H577">
            <v>5.9725199331285702E-4</v>
          </cell>
          <cell r="I577">
            <v>2.1195943920722601E-2</v>
          </cell>
          <cell r="J577">
            <v>2.8965651086421299E-2</v>
          </cell>
        </row>
        <row r="578">
          <cell r="B578" t="str">
            <v>RHNS-EBAT</v>
          </cell>
          <cell r="C578" t="str">
            <v>VAR_cap</v>
          </cell>
          <cell r="D578" t="str">
            <v>-</v>
          </cell>
          <cell r="E578">
            <v>3.8911980586799733E-2</v>
          </cell>
          <cell r="F578">
            <v>3.8999911665540427E-2</v>
          </cell>
          <cell r="G578">
            <v>3.9924759593722305E-2</v>
          </cell>
          <cell r="H578">
            <v>2.9990195235776885E-2</v>
          </cell>
          <cell r="I578">
            <v>2.1600389356117917E-2</v>
          </cell>
          <cell r="J578">
            <v>5.014817113727333E-2</v>
          </cell>
        </row>
        <row r="579">
          <cell r="B579" t="str">
            <v>G-INTC-EXP00-AT</v>
          </cell>
          <cell r="C579" t="str">
            <v>VAR_fout</v>
          </cell>
          <cell r="D579" t="str">
            <v>ELC_E-AT</v>
          </cell>
          <cell r="E579">
            <v>6.229573525671313</v>
          </cell>
          <cell r="F579">
            <v>5.7458832129195093E-2</v>
          </cell>
          <cell r="G579">
            <v>7.7568618921770319E-2</v>
          </cell>
          <cell r="H579">
            <v>1.2581038169959811E-2</v>
          </cell>
          <cell r="I579">
            <v>1.3923227400170072E-2</v>
          </cell>
          <cell r="J579">
            <v>1.2829437371638471E-2</v>
          </cell>
        </row>
        <row r="580">
          <cell r="B580" t="str">
            <v>G-INTC-EXP00-AT</v>
          </cell>
          <cell r="C580" t="str">
            <v>VAR_fin</v>
          </cell>
          <cell r="D580" t="str">
            <v>ELC</v>
          </cell>
          <cell r="E580">
            <v>6.229573525671313</v>
          </cell>
          <cell r="F580">
            <v>5.7458832129195093E-2</v>
          </cell>
          <cell r="G580">
            <v>7.7568618921770319E-2</v>
          </cell>
          <cell r="H580">
            <v>1.2581038169959811E-2</v>
          </cell>
          <cell r="I580">
            <v>1.3923227400170072E-2</v>
          </cell>
          <cell r="J580">
            <v>1.2829437371638471E-2</v>
          </cell>
        </row>
        <row r="581">
          <cell r="B581" t="str">
            <v>G-INTC-EXP00-AT</v>
          </cell>
          <cell r="C581" t="str">
            <v>VAR_ncap</v>
          </cell>
          <cell r="D581" t="str">
            <v>-</v>
          </cell>
          <cell r="E581">
            <v>6.0347099940000899E-5</v>
          </cell>
          <cell r="F581">
            <v>4.6067914856348499E-5</v>
          </cell>
          <cell r="G581">
            <v>5.1182929240166997E-5</v>
          </cell>
          <cell r="H581">
            <v>5.65597780285757E-5</v>
          </cell>
          <cell r="I581">
            <v>6.1739627696640799E-5</v>
          </cell>
        </row>
        <row r="582">
          <cell r="B582" t="str">
            <v>G-INTC-EXP00-AT</v>
          </cell>
          <cell r="C582" t="str">
            <v>VAR_cap</v>
          </cell>
          <cell r="D582" t="str">
            <v>-</v>
          </cell>
          <cell r="E582">
            <v>0.31009438466831796</v>
          </cell>
          <cell r="F582">
            <v>4.6327113960849875E-2</v>
          </cell>
          <cell r="G582">
            <v>4.5011242312519961E-2</v>
          </cell>
          <cell r="H582">
            <v>3.6211420342532108E-2</v>
          </cell>
          <cell r="I582">
            <v>3.6139669483314041E-2</v>
          </cell>
          <cell r="J582">
            <v>3.6097018266321612E-2</v>
          </cell>
        </row>
        <row r="583">
          <cell r="B583" t="str">
            <v>G-INTC-IMP00-DE</v>
          </cell>
          <cell r="C583" t="str">
            <v>VAR_fout</v>
          </cell>
          <cell r="D583" t="str">
            <v>ELC</v>
          </cell>
          <cell r="E583">
            <v>46.398494337814398</v>
          </cell>
          <cell r="F583">
            <v>35.326292473429135</v>
          </cell>
          <cell r="G583">
            <v>33.400659427176059</v>
          </cell>
          <cell r="H583">
            <v>38.205744400200068</v>
          </cell>
          <cell r="I583">
            <v>10.678291904808059</v>
          </cell>
          <cell r="J583">
            <v>11.034356188391005</v>
          </cell>
        </row>
        <row r="584">
          <cell r="B584" t="str">
            <v>G-INTC-IMP00-DE</v>
          </cell>
          <cell r="C584" t="str">
            <v>VAR_fin</v>
          </cell>
          <cell r="D584" t="str">
            <v>ELC_I-DE</v>
          </cell>
          <cell r="E584">
            <v>46.398494337814398</v>
          </cell>
          <cell r="F584">
            <v>35.326292473429135</v>
          </cell>
          <cell r="G584">
            <v>33.400659427176059</v>
          </cell>
          <cell r="H584">
            <v>38.205744400200068</v>
          </cell>
          <cell r="I584">
            <v>10.678291904808059</v>
          </cell>
          <cell r="J584">
            <v>11.034356188391005</v>
          </cell>
        </row>
        <row r="585">
          <cell r="B585" t="str">
            <v>G-INTC-IMP00-DE</v>
          </cell>
          <cell r="C585" t="str">
            <v>VAR_ncap</v>
          </cell>
          <cell r="D585" t="str">
            <v>-</v>
          </cell>
          <cell r="E585">
            <v>6.6972980732112094E-5</v>
          </cell>
          <cell r="F585">
            <v>5.2535894138161702E-5</v>
          </cell>
          <cell r="G585">
            <v>5.42688508279384E-5</v>
          </cell>
          <cell r="H585">
            <v>5.8627469760131998E-5</v>
          </cell>
          <cell r="I585">
            <v>5.7301740324763298E-5</v>
          </cell>
        </row>
        <row r="586">
          <cell r="B586" t="str">
            <v>G-INTC-IMP00-DE</v>
          </cell>
          <cell r="C586" t="str">
            <v>VAR_cap</v>
          </cell>
          <cell r="D586" t="str">
            <v>-</v>
          </cell>
          <cell r="E586">
            <v>2.0511248627851901</v>
          </cell>
          <cell r="F586">
            <v>1.9507923851596902</v>
          </cell>
          <cell r="G586">
            <v>1.9490835426940902</v>
          </cell>
          <cell r="H586">
            <v>1.9482709365733555</v>
          </cell>
          <cell r="I586">
            <v>0.87576219461616089</v>
          </cell>
          <cell r="J586">
            <v>0.87558571448131328</v>
          </cell>
        </row>
        <row r="587">
          <cell r="B587" t="str">
            <v>RHEM-SHSTG-CHPWOD</v>
          </cell>
          <cell r="C587" t="str">
            <v>VAR_fout</v>
          </cell>
          <cell r="D587" t="str">
            <v>AUX_REM-CHPWOD_OUT</v>
          </cell>
          <cell r="E587">
            <v>7.0482583945154405E-5</v>
          </cell>
          <cell r="F587">
            <v>9.4422396213185441E-5</v>
          </cell>
          <cell r="G587">
            <v>9.7592791988117513E-5</v>
          </cell>
          <cell r="H587">
            <v>6.0474359644871391E-4</v>
          </cell>
          <cell r="I587">
            <v>1.094033237633891E-3</v>
          </cell>
          <cell r="J587">
            <v>2.439911089118597E-3</v>
          </cell>
        </row>
        <row r="588">
          <cell r="B588" t="str">
            <v>RHEM-SHSTG-CHPWOD</v>
          </cell>
          <cell r="C588" t="str">
            <v>VAR_fout</v>
          </cell>
          <cell r="D588" t="str">
            <v>RHEM_LTH_CHPWOD</v>
          </cell>
          <cell r="E588">
            <v>7.0482583945154228E-5</v>
          </cell>
          <cell r="F588">
            <v>9.4485344477327388E-5</v>
          </cell>
          <cell r="G588">
            <v>9.7694451146438367E-5</v>
          </cell>
          <cell r="H588">
            <v>6.0474359644871391E-4</v>
          </cell>
          <cell r="I588">
            <v>1.0940332376338871E-3</v>
          </cell>
          <cell r="J588">
            <v>2.4399110891185961E-3</v>
          </cell>
        </row>
        <row r="589">
          <cell r="B589" t="str">
            <v>RHEM-SHSTG-CHPWOD</v>
          </cell>
          <cell r="C589" t="str">
            <v>VAR_fin</v>
          </cell>
          <cell r="D589" t="str">
            <v>AUX_REM-CHPWOD_IN</v>
          </cell>
          <cell r="E589">
            <v>5.5769561104374905E-5</v>
          </cell>
          <cell r="F589">
            <v>6.8520172050254009E-5</v>
          </cell>
          <cell r="G589">
            <v>7.2443995277226246E-5</v>
          </cell>
          <cell r="H589">
            <v>7.6070540021333315E-4</v>
          </cell>
          <cell r="I589">
            <v>1.2918738288262648E-3</v>
          </cell>
          <cell r="J589">
            <v>2.7157882225563152E-3</v>
          </cell>
        </row>
        <row r="590">
          <cell r="B590" t="str">
            <v>RHEM-SHSTG-CHPWOD</v>
          </cell>
          <cell r="C590" t="str">
            <v>VAR_fin</v>
          </cell>
          <cell r="D590" t="str">
            <v>RHEM_LTH_CHPWOD</v>
          </cell>
          <cell r="E590">
            <v>5.5769561104374905E-5</v>
          </cell>
          <cell r="F590">
            <v>6.8520172050254009E-5</v>
          </cell>
          <cell r="G590">
            <v>7.2443995277226246E-5</v>
          </cell>
          <cell r="H590">
            <v>7.6070540021333315E-4</v>
          </cell>
          <cell r="I590">
            <v>1.2918738288262648E-3</v>
          </cell>
          <cell r="J590">
            <v>2.7157882225563152E-3</v>
          </cell>
        </row>
        <row r="591">
          <cell r="B591" t="str">
            <v>RHEM-SHSTG-CHPWOD</v>
          </cell>
          <cell r="C591" t="str">
            <v>VAR_ncap</v>
          </cell>
          <cell r="D591" t="str">
            <v>-</v>
          </cell>
          <cell r="E591">
            <v>0.189586361436377</v>
          </cell>
          <cell r="F591">
            <v>5.1044952846108901E-3</v>
          </cell>
          <cell r="G591">
            <v>4.7278272514432E-3</v>
          </cell>
          <cell r="H591">
            <v>4.5494282336308598E-3</v>
          </cell>
          <cell r="I591">
            <v>9.9966358361790394E-2</v>
          </cell>
          <cell r="J591">
            <v>0.20824092378454301</v>
          </cell>
        </row>
        <row r="592">
          <cell r="B592" t="str">
            <v>RHEM-SHSTG-CHPWOD</v>
          </cell>
          <cell r="C592" t="str">
            <v>VAR_cap</v>
          </cell>
          <cell r="D592" t="str">
            <v>-</v>
          </cell>
          <cell r="E592">
            <v>0.189586361436377</v>
          </cell>
          <cell r="F592">
            <v>0.19398194975479655</v>
          </cell>
          <cell r="G592">
            <v>0.19694771810191911</v>
          </cell>
          <cell r="H592">
            <v>0.19866765397326883</v>
          </cell>
          <cell r="I592">
            <v>0.11992168842012804</v>
          </cell>
          <cell r="J592">
            <v>0.23419766759043592</v>
          </cell>
        </row>
        <row r="593">
          <cell r="B593" t="str">
            <v>RHNM-CHPGFC</v>
          </cell>
          <cell r="C593" t="str">
            <v>VAR_fout</v>
          </cell>
          <cell r="D593" t="str">
            <v>CO2_R</v>
          </cell>
          <cell r="H593">
            <v>5.4347978945013304</v>
          </cell>
          <cell r="I593">
            <v>6.9137180293755902</v>
          </cell>
          <cell r="J593">
            <v>20.837758763419</v>
          </cell>
        </row>
        <row r="594">
          <cell r="B594" t="str">
            <v>RHNM-CHPGFC</v>
          </cell>
          <cell r="C594" t="str">
            <v>VAR_fout</v>
          </cell>
          <cell r="D594" t="str">
            <v>RHNM_NKEV_GAS_ELC_CHP</v>
          </cell>
          <cell r="H594">
            <v>4.0471899214371568E-2</v>
          </cell>
          <cell r="I594">
            <v>5.3936807321369823E-2</v>
          </cell>
          <cell r="J594">
            <v>0.1662587135379173</v>
          </cell>
        </row>
        <row r="595">
          <cell r="B595" t="str">
            <v>RHNM-CHPGFC</v>
          </cell>
          <cell r="C595" t="str">
            <v>VAR_fout</v>
          </cell>
          <cell r="D595" t="str">
            <v>RHNM_LTH_CHPNGA</v>
          </cell>
          <cell r="H595">
            <v>4.532852712009617E-2</v>
          </cell>
          <cell r="I595">
            <v>5.7173015760651993E-2</v>
          </cell>
          <cell r="J595">
            <v>0.1662587135379173</v>
          </cell>
        </row>
        <row r="596">
          <cell r="B596" t="str">
            <v>RHNM-CHPGFC</v>
          </cell>
          <cell r="C596" t="str">
            <v>VAR_fin</v>
          </cell>
          <cell r="D596" t="str">
            <v>RNGA</v>
          </cell>
          <cell r="H596">
            <v>9.6361664796122778E-2</v>
          </cell>
          <cell r="I596">
            <v>0.12258365300311334</v>
          </cell>
          <cell r="J596">
            <v>0.3694638078620387</v>
          </cell>
        </row>
        <row r="597">
          <cell r="B597" t="str">
            <v>RHNM-CHPGFC</v>
          </cell>
          <cell r="C597" t="str">
            <v>VAR_ncap</v>
          </cell>
          <cell r="D597" t="str">
            <v>-</v>
          </cell>
          <cell r="H597">
            <v>3.6227756818272699E-3</v>
          </cell>
          <cell r="I597">
            <v>1.1977820781965201E-3</v>
          </cell>
          <cell r="J597">
            <v>1.3797977112588299E-2</v>
          </cell>
        </row>
        <row r="598">
          <cell r="B598" t="str">
            <v>RHNM-CHPGFC</v>
          </cell>
          <cell r="C598" t="str">
            <v>VAR_cap</v>
          </cell>
          <cell r="D598" t="str">
            <v>-</v>
          </cell>
          <cell r="H598">
            <v>3.6227756818272699E-3</v>
          </cell>
          <cell r="I598">
            <v>4.8176805831275614E-3</v>
          </cell>
          <cell r="J598">
            <v>1.4850219490108138E-2</v>
          </cell>
        </row>
        <row r="599">
          <cell r="B599" t="str">
            <v>G-INTC-EXP00-FR</v>
          </cell>
          <cell r="C599" t="str">
            <v>VAR_fout</v>
          </cell>
          <cell r="D599" t="str">
            <v>ELC_E-FR</v>
          </cell>
          <cell r="E599">
            <v>12.753377556502938</v>
          </cell>
          <cell r="F599">
            <v>4.5802549179852992E-2</v>
          </cell>
          <cell r="G599">
            <v>4.4321683131198678E-2</v>
          </cell>
          <cell r="H599">
            <v>2.3473128193798747E-2</v>
          </cell>
          <cell r="I599">
            <v>2.816327998282693E-2</v>
          </cell>
          <cell r="J599">
            <v>3.9872921461689588E-2</v>
          </cell>
        </row>
        <row r="600">
          <cell r="B600" t="str">
            <v>G-INTC-EXP00-FR</v>
          </cell>
          <cell r="C600" t="str">
            <v>VAR_fin</v>
          </cell>
          <cell r="D600" t="str">
            <v>ELC</v>
          </cell>
          <cell r="E600">
            <v>12.753377556502938</v>
          </cell>
          <cell r="F600">
            <v>4.5802549179852992E-2</v>
          </cell>
          <cell r="G600">
            <v>4.4321683131198678E-2</v>
          </cell>
          <cell r="H600">
            <v>2.3473128193798747E-2</v>
          </cell>
          <cell r="I600">
            <v>2.816327998282693E-2</v>
          </cell>
          <cell r="J600">
            <v>3.9872921461689588E-2</v>
          </cell>
        </row>
        <row r="601">
          <cell r="B601" t="str">
            <v>G-INTC-EXP00-FR</v>
          </cell>
          <cell r="C601" t="str">
            <v>VAR_ncap</v>
          </cell>
          <cell r="D601" t="str">
            <v>-</v>
          </cell>
          <cell r="E601">
            <v>6.1037833488116299E-5</v>
          </cell>
          <cell r="F601">
            <v>4.73328204566413E-5</v>
          </cell>
          <cell r="G601">
            <v>5.39070301708388E-5</v>
          </cell>
          <cell r="H601">
            <v>5.9537164262205898E-5</v>
          </cell>
          <cell r="I601">
            <v>6.6317372591399406E-5</v>
          </cell>
        </row>
        <row r="602">
          <cell r="B602" t="str">
            <v>G-INTC-EXP00-FR</v>
          </cell>
          <cell r="C602" t="str">
            <v>VAR_cap</v>
          </cell>
          <cell r="D602" t="str">
            <v>-</v>
          </cell>
          <cell r="E602">
            <v>1.2998457362060369</v>
          </cell>
          <cell r="F602">
            <v>4.2937265120569945E-2</v>
          </cell>
          <cell r="G602">
            <v>3.9760002008319972E-2</v>
          </cell>
          <cell r="H602">
            <v>3.521386532232218E-2</v>
          </cell>
          <cell r="I602">
            <v>3.5040325028680597E-2</v>
          </cell>
          <cell r="J602">
            <v>3.5001250664819183E-2</v>
          </cell>
        </row>
        <row r="603">
          <cell r="B603" t="str">
            <v>RHNM-EBAT</v>
          </cell>
          <cell r="C603" t="str">
            <v>VAR_fout</v>
          </cell>
          <cell r="D603" t="str">
            <v>RHNM_ELC</v>
          </cell>
          <cell r="E603">
            <v>2.1170471507169931E-2</v>
          </cell>
          <cell r="F603">
            <v>9.3261761025729403E-2</v>
          </cell>
          <cell r="G603">
            <v>9.671581309954215E-2</v>
          </cell>
          <cell r="H603">
            <v>7.2878198352666165E-2</v>
          </cell>
          <cell r="I603">
            <v>5.2855532058621209E-2</v>
          </cell>
          <cell r="J603">
            <v>0.12244221725256325</v>
          </cell>
        </row>
        <row r="604">
          <cell r="B604" t="str">
            <v>RHNM-EBAT</v>
          </cell>
          <cell r="C604" t="str">
            <v>VAR_fout</v>
          </cell>
          <cell r="D604" t="str">
            <v>AUX_RHNM-EBAT_OUT</v>
          </cell>
          <cell r="E604">
            <v>2.1170471507169952E-2</v>
          </cell>
          <cell r="F604">
            <v>9.3261761025729459E-2</v>
          </cell>
          <cell r="G604">
            <v>9.6715813099542247E-2</v>
          </cell>
          <cell r="H604">
            <v>7.2878198352666193E-2</v>
          </cell>
          <cell r="I604">
            <v>5.2855532058621278E-2</v>
          </cell>
          <cell r="J604">
            <v>0.12244221725256334</v>
          </cell>
        </row>
        <row r="605">
          <cell r="B605" t="str">
            <v>RHNM-EBAT</v>
          </cell>
          <cell r="C605" t="str">
            <v>VAR_fin</v>
          </cell>
          <cell r="D605" t="str">
            <v>RHNM_ELC</v>
          </cell>
          <cell r="E605">
            <v>2.3418047033483481E-2</v>
          </cell>
          <cell r="F605">
            <v>0.10314126623494523</v>
          </cell>
          <cell r="G605">
            <v>0.10695963256156957</v>
          </cell>
          <cell r="H605">
            <v>8.0598453583736476E-2</v>
          </cell>
          <cell r="I605">
            <v>5.8456091799858237E-2</v>
          </cell>
          <cell r="J605">
            <v>0.13540955725133291</v>
          </cell>
        </row>
        <row r="606">
          <cell r="B606" t="str">
            <v>RHNM-EBAT</v>
          </cell>
          <cell r="C606" t="str">
            <v>VAR_fin</v>
          </cell>
          <cell r="D606" t="str">
            <v>AUX_RHNM-EBAT_IN</v>
          </cell>
          <cell r="E606">
            <v>2.3418047033483481E-2</v>
          </cell>
          <cell r="F606">
            <v>0.10314126623494523</v>
          </cell>
          <cell r="G606">
            <v>0.10695963256156957</v>
          </cell>
          <cell r="H606">
            <v>8.0598453583736476E-2</v>
          </cell>
          <cell r="I606">
            <v>5.8456091799858237E-2</v>
          </cell>
          <cell r="J606">
            <v>0.13540955725133291</v>
          </cell>
        </row>
        <row r="607">
          <cell r="B607" t="str">
            <v>RHNM-EBAT</v>
          </cell>
          <cell r="C607" t="str">
            <v>VAR_ncap</v>
          </cell>
          <cell r="D607" t="str">
            <v>-</v>
          </cell>
          <cell r="E607">
            <v>3.89717449813788E-2</v>
          </cell>
          <cell r="F607">
            <v>1.0361259638045701E-4</v>
          </cell>
          <cell r="G607">
            <v>9.8569898209027794E-4</v>
          </cell>
          <cell r="H607">
            <v>4.8515634958906802E-4</v>
          </cell>
          <cell r="I607">
            <v>2.1327271574076399E-2</v>
          </cell>
          <cell r="J607">
            <v>2.8968957263736699E-2</v>
          </cell>
        </row>
        <row r="608">
          <cell r="B608" t="str">
            <v>RHNM-EBAT</v>
          </cell>
          <cell r="C608" t="str">
            <v>VAR_cap</v>
          </cell>
          <cell r="D608" t="str">
            <v>-</v>
          </cell>
          <cell r="E608">
            <v>3.8973942543015901E-2</v>
          </cell>
          <cell r="F608">
            <v>3.9066709264789827E-2</v>
          </cell>
          <cell r="G608">
            <v>4.0021434024287393E-2</v>
          </cell>
          <cell r="H608">
            <v>2.9954388637075651E-2</v>
          </cell>
          <cell r="I608">
            <v>2.1689332423734959E-2</v>
          </cell>
          <cell r="J608">
            <v>5.0282803621933041E-2</v>
          </cell>
        </row>
        <row r="609">
          <cell r="B609" t="str">
            <v>ITOT-CHPWST</v>
          </cell>
          <cell r="C609" t="str">
            <v>VAR_fout</v>
          </cell>
          <cell r="D609" t="str">
            <v>ITOT_LTH_CHP</v>
          </cell>
          <cell r="F609">
            <v>4.8963257220306172E-2</v>
          </cell>
          <cell r="G609">
            <v>0.16483148057675692</v>
          </cell>
          <cell r="I609">
            <v>0.12397402817745966</v>
          </cell>
          <cell r="J609">
            <v>0.13446206052940787</v>
          </cell>
        </row>
        <row r="610">
          <cell r="B610" t="str">
            <v>ITOT-CHPWST</v>
          </cell>
          <cell r="C610" t="str">
            <v>VAR_fout</v>
          </cell>
          <cell r="D610" t="str">
            <v>ITOT_KEV_WST_ELC_CHP</v>
          </cell>
          <cell r="F610">
            <v>6.062762495812629E-3</v>
          </cell>
          <cell r="G610">
            <v>2.1762153924525678E-2</v>
          </cell>
          <cell r="I610">
            <v>2.4476421567914096E-2</v>
          </cell>
          <cell r="J610">
            <v>3.963804783990188E-2</v>
          </cell>
        </row>
        <row r="611">
          <cell r="B611" t="str">
            <v>ITOT-CHPWST</v>
          </cell>
          <cell r="C611" t="str">
            <v>VAR_fout</v>
          </cell>
          <cell r="D611" t="str">
            <v>CO2_I</v>
          </cell>
          <cell r="F611">
            <v>9.0499847843763099</v>
          </cell>
          <cell r="G611">
            <v>32.5874053426366</v>
          </cell>
          <cell r="I611">
            <v>36.6518440103467</v>
          </cell>
          <cell r="J611">
            <v>59.355389931966798</v>
          </cell>
        </row>
        <row r="612">
          <cell r="B612" t="str">
            <v>ITOT-CHPWST</v>
          </cell>
          <cell r="C612" t="str">
            <v>VAR_fin</v>
          </cell>
          <cell r="D612" t="str">
            <v>IWST</v>
          </cell>
          <cell r="F612">
            <v>9.752138776267566E-2</v>
          </cell>
          <cell r="G612">
            <v>0.35115738515772171</v>
          </cell>
          <cell r="I612">
            <v>0.39495521562873598</v>
          </cell>
          <cell r="J612">
            <v>0.63960549495653785</v>
          </cell>
        </row>
        <row r="613">
          <cell r="B613" t="str">
            <v>ITOT-CHPWST</v>
          </cell>
          <cell r="C613" t="str">
            <v>VAR_ncap</v>
          </cell>
          <cell r="D613" t="str">
            <v>-</v>
          </cell>
          <cell r="F613">
            <v>8.7007075072669007E-6</v>
          </cell>
          <cell r="G613">
            <v>1.4787704423934899E-5</v>
          </cell>
          <cell r="H613">
            <v>2.6396937150409002E-5</v>
          </cell>
          <cell r="I613">
            <v>4.6281422355996002E-4</v>
          </cell>
          <cell r="J613">
            <v>3.81916698555251E-3</v>
          </cell>
        </row>
        <row r="614">
          <cell r="B614" t="str">
            <v>ITOT-CHPWST</v>
          </cell>
          <cell r="C614" t="str">
            <v>VAR_cap</v>
          </cell>
          <cell r="D614" t="str">
            <v>-</v>
          </cell>
          <cell r="E614">
            <v>8.0280594766342986E-3</v>
          </cell>
          <cell r="F614">
            <v>4.8870880397699698E-3</v>
          </cell>
          <cell r="G614">
            <v>4.8474906495288989E-3</v>
          </cell>
          <cell r="H614">
            <v>2.973850701144809E-3</v>
          </cell>
          <cell r="I614">
            <v>3.2615822848318316E-3</v>
          </cell>
          <cell r="J614">
            <v>5.0464133755066505E-3</v>
          </cell>
        </row>
        <row r="615">
          <cell r="B615" t="str">
            <v>CAES-EBAT</v>
          </cell>
          <cell r="C615" t="str">
            <v>VAR_fout</v>
          </cell>
          <cell r="D615" t="str">
            <v>ELC13</v>
          </cell>
          <cell r="E615">
            <v>6.960774201153438E-3</v>
          </cell>
          <cell r="F615">
            <v>9.2164091039159193E-2</v>
          </cell>
          <cell r="G615">
            <v>9.4202502508466041E-2</v>
          </cell>
          <cell r="H615">
            <v>7.7385271544254397E-2</v>
          </cell>
          <cell r="I615">
            <v>5.1249761409586404E-2</v>
          </cell>
          <cell r="J615">
            <v>8.7014035410881013E-2</v>
          </cell>
        </row>
        <row r="616">
          <cell r="B616" t="str">
            <v>CAES-EBAT</v>
          </cell>
          <cell r="C616" t="str">
            <v>VAR_fout</v>
          </cell>
          <cell r="D616" t="str">
            <v>AUX_CAES_OUT</v>
          </cell>
          <cell r="E616">
            <v>6.9607742011534302E-3</v>
          </cell>
          <cell r="F616">
            <v>9.2164091039159082E-2</v>
          </cell>
          <cell r="G616">
            <v>9.4202502508465916E-2</v>
          </cell>
          <cell r="H616">
            <v>7.7385271544254342E-2</v>
          </cell>
          <cell r="I616">
            <v>5.1249761409586363E-2</v>
          </cell>
          <cell r="J616">
            <v>8.701403541088093E-2</v>
          </cell>
        </row>
        <row r="617">
          <cell r="B617" t="str">
            <v>CAES-EBAT</v>
          </cell>
          <cell r="C617" t="str">
            <v>VAR_fin</v>
          </cell>
          <cell r="D617" t="str">
            <v>ELC13</v>
          </cell>
          <cell r="E617">
            <v>9.9503309641493093E-3</v>
          </cell>
          <cell r="F617">
            <v>0.13166935509467659</v>
          </cell>
          <cell r="G617">
            <v>0.13458137138039405</v>
          </cell>
          <cell r="H617">
            <v>0.11055675596947574</v>
          </cell>
          <cell r="I617">
            <v>7.3220312559463457E-2</v>
          </cell>
          <cell r="J617">
            <v>0.12431213274417723</v>
          </cell>
        </row>
        <row r="618">
          <cell r="B618" t="str">
            <v>CAES-EBAT</v>
          </cell>
          <cell r="C618" t="str">
            <v>VAR_fin</v>
          </cell>
          <cell r="D618" t="str">
            <v>AUX_CAES_IN</v>
          </cell>
          <cell r="E618">
            <v>9.9503309641493093E-3</v>
          </cell>
          <cell r="F618">
            <v>0.13166935509467659</v>
          </cell>
          <cell r="G618">
            <v>0.13458137138039405</v>
          </cell>
          <cell r="H618">
            <v>0.11055675596947574</v>
          </cell>
          <cell r="I618">
            <v>7.3220312559463457E-2</v>
          </cell>
          <cell r="J618">
            <v>0.12431213274417723</v>
          </cell>
        </row>
        <row r="619">
          <cell r="B619" t="str">
            <v>CAES-EBAT</v>
          </cell>
          <cell r="C619" t="str">
            <v>VAR_ncap</v>
          </cell>
          <cell r="D619" t="str">
            <v>-</v>
          </cell>
          <cell r="F619">
            <v>7.6728479415753706E-5</v>
          </cell>
          <cell r="G619">
            <v>6.8646520537416305E-5</v>
          </cell>
          <cell r="H619">
            <v>6.0459726713558902E-5</v>
          </cell>
          <cell r="I619">
            <v>6.3894907547644994E-5</v>
          </cell>
          <cell r="J619">
            <v>1.1785448403001601E-4</v>
          </cell>
        </row>
        <row r="620">
          <cell r="B620" t="str">
            <v>CAES-EBAT</v>
          </cell>
          <cell r="C620" t="str">
            <v>VAR_cap</v>
          </cell>
          <cell r="D620" t="str">
            <v>-</v>
          </cell>
          <cell r="E620">
            <v>0.1</v>
          </cell>
          <cell r="F620">
            <v>9.9550246569083414E-2</v>
          </cell>
          <cell r="G620">
            <v>9.9017037375449105E-2</v>
          </cell>
          <cell r="H620">
            <v>9.4140783826667032E-2</v>
          </cell>
          <cell r="I620">
            <v>9.4079593342222503E-2</v>
          </cell>
          <cell r="J620">
            <v>9.4099436506578593E-2</v>
          </cell>
        </row>
        <row r="621">
          <cell r="B621" t="str">
            <v>HPLSOL</v>
          </cell>
          <cell r="C621" t="str">
            <v>VAR_fout</v>
          </cell>
          <cell r="D621" t="str">
            <v>LTH</v>
          </cell>
          <cell r="H621">
            <v>6.5395416599499884E-6</v>
          </cell>
          <cell r="I621">
            <v>1.4883889464874409E-5</v>
          </cell>
          <cell r="J621">
            <v>5.8064002045654456E-5</v>
          </cell>
        </row>
        <row r="622">
          <cell r="B622" t="str">
            <v>HPLSOL</v>
          </cell>
          <cell r="C622" t="str">
            <v>VAR_fin</v>
          </cell>
          <cell r="D622" t="str">
            <v>SOL</v>
          </cell>
          <cell r="H622">
            <v>6.5395416599499884E-6</v>
          </cell>
          <cell r="I622">
            <v>1.4883889464874409E-5</v>
          </cell>
          <cell r="J622">
            <v>5.8064002045654456E-5</v>
          </cell>
        </row>
        <row r="623">
          <cell r="B623" t="str">
            <v>HPLSOL</v>
          </cell>
          <cell r="C623" t="str">
            <v>VAR_ncap</v>
          </cell>
          <cell r="D623" t="str">
            <v>-</v>
          </cell>
          <cell r="H623">
            <v>9.7802354886740692E-7</v>
          </cell>
          <cell r="I623">
            <v>1.2001741777695E-6</v>
          </cell>
          <cell r="J623">
            <v>7.3724848400893596E-6</v>
          </cell>
        </row>
        <row r="624">
          <cell r="B624" t="str">
            <v>HPLSOL</v>
          </cell>
          <cell r="C624" t="str">
            <v>VAR_cap</v>
          </cell>
          <cell r="D624" t="str">
            <v>-</v>
          </cell>
          <cell r="H624">
            <v>9.7802354886740692E-7</v>
          </cell>
          <cell r="I624">
            <v>2.1781977266368999E-6</v>
          </cell>
          <cell r="J624">
            <v>8.4352782663949605E-6</v>
          </cell>
        </row>
        <row r="625">
          <cell r="B625" t="str">
            <v>RHEM-CHPNGA</v>
          </cell>
          <cell r="C625" t="str">
            <v>VAR_fout</v>
          </cell>
          <cell r="D625" t="str">
            <v>CO2_R</v>
          </cell>
          <cell r="E625">
            <v>58.7926640588108</v>
          </cell>
          <cell r="F625">
            <v>2.3895608446627898</v>
          </cell>
          <cell r="G625">
            <v>82.925806544853003</v>
          </cell>
          <cell r="H625">
            <v>97.390185666963205</v>
          </cell>
          <cell r="I625">
            <v>92.982750282515795</v>
          </cell>
          <cell r="J625">
            <v>141.98782502810801</v>
          </cell>
        </row>
        <row r="626">
          <cell r="B626" t="str">
            <v>RHEM-CHPNGA</v>
          </cell>
          <cell r="C626" t="str">
            <v>VAR_fout</v>
          </cell>
          <cell r="D626" t="str">
            <v>RHEM_LTH_CHPNGA</v>
          </cell>
          <cell r="E626">
            <v>0.11425546655245127</v>
          </cell>
          <cell r="F626">
            <v>2.406445496379811E-2</v>
          </cell>
          <cell r="G626">
            <v>0.83291126736301391</v>
          </cell>
          <cell r="H626">
            <v>1.014917666378196</v>
          </cell>
          <cell r="I626">
            <v>0.97070775511561647</v>
          </cell>
          <cell r="J626">
            <v>1.4513528253993377</v>
          </cell>
        </row>
        <row r="627">
          <cell r="B627" t="str">
            <v>RHEM-CHPNGA</v>
          </cell>
          <cell r="C627" t="str">
            <v>VAR_fout</v>
          </cell>
          <cell r="D627" t="str">
            <v>RHEM_NKEV_GAS_ELC_CHP</v>
          </cell>
          <cell r="E627">
            <v>5.2593786190810822E-2</v>
          </cell>
          <cell r="F627">
            <v>1.1186191396935418E-2</v>
          </cell>
          <cell r="G627">
            <v>0.39296789729166043</v>
          </cell>
          <cell r="H627">
            <v>0.49108919340880386</v>
          </cell>
          <cell r="I627">
            <v>0.48140791107359898</v>
          </cell>
          <cell r="J627">
            <v>0.73757274733408995</v>
          </cell>
        </row>
        <row r="628">
          <cell r="B628" t="str">
            <v>RHEM-CHPNGA</v>
          </cell>
          <cell r="C628" t="str">
            <v>VAR_fin</v>
          </cell>
          <cell r="D628" t="str">
            <v>RNGA</v>
          </cell>
          <cell r="E628">
            <v>1.042423121610121</v>
          </cell>
          <cell r="F628">
            <v>4.2368100082673631E-2</v>
          </cell>
          <cell r="G628">
            <v>1.4703157188803713</v>
          </cell>
          <cell r="H628">
            <v>1.7267763416128237</v>
          </cell>
          <cell r="I628">
            <v>1.6486303241580822</v>
          </cell>
          <cell r="J628">
            <v>2.5175146281579464</v>
          </cell>
        </row>
        <row r="629">
          <cell r="B629" t="str">
            <v>RHEM-CHPNGA</v>
          </cell>
          <cell r="C629" t="str">
            <v>VAR_ncap</v>
          </cell>
          <cell r="D629" t="str">
            <v>-</v>
          </cell>
          <cell r="F629">
            <v>1.5219169833650799E-5</v>
          </cell>
          <cell r="G629">
            <v>2.58269299658015E-2</v>
          </cell>
          <cell r="H629">
            <v>7.5265581099179203E-3</v>
          </cell>
          <cell r="I629">
            <v>6.0429514854790497E-3</v>
          </cell>
          <cell r="J629">
            <v>5.0154976596591197E-2</v>
          </cell>
        </row>
        <row r="630">
          <cell r="B630" t="str">
            <v>RHEM-CHPNGA</v>
          </cell>
          <cell r="C630" t="str">
            <v>VAR_cap</v>
          </cell>
          <cell r="D630" t="str">
            <v>-</v>
          </cell>
          <cell r="E630">
            <v>1.2102691356993852E-2</v>
          </cell>
          <cell r="F630">
            <v>3.368333146257862E-3</v>
          </cell>
          <cell r="G630">
            <v>2.9168217833644219E-2</v>
          </cell>
          <cell r="H630">
            <v>3.6665978995853915E-2</v>
          </cell>
          <cell r="I630">
            <v>3.5773631892610937E-2</v>
          </cell>
          <cell r="J630">
            <v>5.5495256751289773E-2</v>
          </cell>
        </row>
        <row r="631">
          <cell r="B631" t="str">
            <v>D-DH2</v>
          </cell>
          <cell r="C631" t="str">
            <v>VAR_fout</v>
          </cell>
          <cell r="D631" t="str">
            <v>H2</v>
          </cell>
          <cell r="H631">
            <v>1.2239697038069477E-2</v>
          </cell>
          <cell r="I631">
            <v>1.3068269340165072E-2</v>
          </cell>
          <cell r="J631">
            <v>4.7402445744020034E-2</v>
          </cell>
        </row>
        <row r="632">
          <cell r="B632" t="str">
            <v>D-DH2</v>
          </cell>
          <cell r="C632" t="str">
            <v>VAR_fin</v>
          </cell>
          <cell r="D632" t="str">
            <v>H2_E</v>
          </cell>
          <cell r="H632">
            <v>1.2363330341484315E-2</v>
          </cell>
          <cell r="I632">
            <v>1.3200272060772804E-2</v>
          </cell>
          <cell r="J632">
            <v>4.7881258327292911E-2</v>
          </cell>
        </row>
        <row r="633">
          <cell r="B633" t="str">
            <v>D-DH2</v>
          </cell>
          <cell r="C633" t="str">
            <v>VAR_ncap</v>
          </cell>
          <cell r="D633" t="str">
            <v>-</v>
          </cell>
          <cell r="H633">
            <v>5.0424853637105801E-3</v>
          </cell>
          <cell r="I633">
            <v>4.1865333927985899E-4</v>
          </cell>
          <cell r="J633">
            <v>2.2789430458502499E-2</v>
          </cell>
        </row>
        <row r="634">
          <cell r="B634" t="str">
            <v>D-DH2</v>
          </cell>
          <cell r="C634" t="str">
            <v>VAR_cap</v>
          </cell>
          <cell r="D634" t="str">
            <v>-</v>
          </cell>
          <cell r="H634">
            <v>5.0424853637105801E-3</v>
          </cell>
          <cell r="I634">
            <v>5.4611387029904401E-3</v>
          </cell>
          <cell r="J634">
            <v>2.8250569161492899E-2</v>
          </cell>
        </row>
        <row r="635">
          <cell r="B635" t="str">
            <v>D-SBIO</v>
          </cell>
          <cell r="C635" t="str">
            <v>VAR_fout</v>
          </cell>
          <cell r="D635" t="str">
            <v>SBIO</v>
          </cell>
          <cell r="E635">
            <v>4.0494468102988765</v>
          </cell>
          <cell r="F635">
            <v>4.6396576571124273</v>
          </cell>
          <cell r="G635">
            <v>4.70676812434567</v>
          </cell>
          <cell r="H635">
            <v>3.6343669424977363</v>
          </cell>
          <cell r="I635">
            <v>3.9520465238041393</v>
          </cell>
          <cell r="J635">
            <v>3.9820360677816118</v>
          </cell>
        </row>
        <row r="636">
          <cell r="B636" t="str">
            <v>D-SBIO</v>
          </cell>
          <cell r="C636" t="str">
            <v>VAR_fin</v>
          </cell>
          <cell r="D636" t="str">
            <v>BIO</v>
          </cell>
          <cell r="E636">
            <v>4.0494468102988765</v>
          </cell>
          <cell r="F636">
            <v>4.6396576571124273</v>
          </cell>
          <cell r="G636">
            <v>4.70676812434567</v>
          </cell>
          <cell r="H636">
            <v>3.6343669424977363</v>
          </cell>
          <cell r="I636">
            <v>3.9520465238041393</v>
          </cell>
          <cell r="J636">
            <v>3.9820360677816118</v>
          </cell>
        </row>
        <row r="637">
          <cell r="B637" t="str">
            <v>SCOM-CHPBIO</v>
          </cell>
          <cell r="C637" t="str">
            <v>VAR_fout</v>
          </cell>
          <cell r="D637" t="str">
            <v>SCOM_LTH_CHPBIO</v>
          </cell>
          <cell r="E637">
            <v>1.4243642687805453</v>
          </cell>
          <cell r="F637">
            <v>1.5811154135929939</v>
          </cell>
          <cell r="G637">
            <v>1.5269741761844895</v>
          </cell>
          <cell r="H637">
            <v>1.391126019254634</v>
          </cell>
          <cell r="I637">
            <v>1.0574257814841133</v>
          </cell>
          <cell r="J637">
            <v>1.0775432978765556</v>
          </cell>
        </row>
        <row r="638">
          <cell r="B638" t="str">
            <v>SCOM-CHPBIO</v>
          </cell>
          <cell r="C638" t="str">
            <v>VAR_fout</v>
          </cell>
          <cell r="D638" t="str">
            <v>SCOM_KEV_BIO_ELC_CHP</v>
          </cell>
          <cell r="E638">
            <v>0.95940226230828918</v>
          </cell>
          <cell r="F638">
            <v>1.1078997917450848</v>
          </cell>
          <cell r="G638">
            <v>1.1387973520900239</v>
          </cell>
          <cell r="H638">
            <v>1.1620858792001261</v>
          </cell>
          <cell r="I638">
            <v>1.1625802387053747</v>
          </cell>
          <cell r="J638">
            <v>1.184698317741484</v>
          </cell>
        </row>
        <row r="639">
          <cell r="B639" t="str">
            <v>SCOM-CHPBIO</v>
          </cell>
          <cell r="C639" t="str">
            <v>VAR_fin</v>
          </cell>
          <cell r="D639" t="str">
            <v>SBIO</v>
          </cell>
          <cell r="E639">
            <v>2.6471486322793809</v>
          </cell>
          <cell r="F639">
            <v>3.1024131795889187</v>
          </cell>
          <cell r="G639">
            <v>3.2365350208519246</v>
          </cell>
          <cell r="H639">
            <v>3.220681475273087</v>
          </cell>
          <cell r="I639">
            <v>3.1372775476921575</v>
          </cell>
          <cell r="J639">
            <v>3.1480974564439301</v>
          </cell>
        </row>
        <row r="640">
          <cell r="B640" t="str">
            <v>SCOM-CHPBIO</v>
          </cell>
          <cell r="C640" t="str">
            <v>VAR_ncap</v>
          </cell>
          <cell r="D640" t="str">
            <v>-</v>
          </cell>
          <cell r="F640">
            <v>2.65095539011912E-2</v>
          </cell>
          <cell r="G640">
            <v>8.9468893337536805E-3</v>
          </cell>
          <cell r="H640">
            <v>1.4281715310172799E-2</v>
          </cell>
          <cell r="I640">
            <v>6.8600141812747303E-2</v>
          </cell>
          <cell r="J640">
            <v>7.2827188266229401E-2</v>
          </cell>
        </row>
        <row r="641">
          <cell r="B641" t="str">
            <v>SCOM-CHPBIO</v>
          </cell>
          <cell r="C641" t="str">
            <v>VAR_cap</v>
          </cell>
          <cell r="D641" t="str">
            <v>-</v>
          </cell>
          <cell r="E641">
            <v>7.3511937322457074E-2</v>
          </cell>
          <cell r="F641">
            <v>8.4932596109158098E-2</v>
          </cell>
          <cell r="G641">
            <v>8.7266039879077772E-2</v>
          </cell>
          <cell r="H641">
            <v>8.9386299404457456E-2</v>
          </cell>
          <cell r="I641">
            <v>8.9222486978503407E-2</v>
          </cell>
          <cell r="J641">
            <v>9.1257772557764461E-2</v>
          </cell>
        </row>
        <row r="642">
          <cell r="B642" t="str">
            <v>SCOM-CHPHFC</v>
          </cell>
          <cell r="C642" t="str">
            <v>VAR_fout</v>
          </cell>
          <cell r="D642" t="str">
            <v>SCOM_KEV_HFC_ELC_CHP</v>
          </cell>
          <cell r="H642">
            <v>9.85546277384102E-2</v>
          </cell>
          <cell r="I642">
            <v>0.11280051553617031</v>
          </cell>
          <cell r="J642">
            <v>0.33951679896766129</v>
          </cell>
        </row>
        <row r="643">
          <cell r="B643" t="str">
            <v>SCOM-CHPHFC</v>
          </cell>
          <cell r="C643" t="str">
            <v>VAR_fout</v>
          </cell>
          <cell r="D643" t="str">
            <v>SCOM_LTH_CHPHFC</v>
          </cell>
          <cell r="H643">
            <v>7.4175325087329755E-2</v>
          </cell>
          <cell r="I643">
            <v>7.102254681907022E-2</v>
          </cell>
          <cell r="J643">
            <v>0.1919007994165042</v>
          </cell>
        </row>
        <row r="644">
          <cell r="B644" t="str">
            <v>SCOM-CHPHFC</v>
          </cell>
          <cell r="C644" t="str">
            <v>VAR_fin</v>
          </cell>
          <cell r="D644" t="str">
            <v>RSH2</v>
          </cell>
          <cell r="H644">
            <v>0.20748342681770565</v>
          </cell>
          <cell r="I644">
            <v>0.20888984358550033</v>
          </cell>
          <cell r="J644">
            <v>0.59046399820462803</v>
          </cell>
        </row>
        <row r="645">
          <cell r="B645" t="str">
            <v>SCOM-CHPHFC</v>
          </cell>
          <cell r="C645" t="str">
            <v>VAR_ncap</v>
          </cell>
          <cell r="D645" t="str">
            <v>-</v>
          </cell>
          <cell r="H645">
            <v>5.8244955189532396E-3</v>
          </cell>
          <cell r="I645">
            <v>2.8431577617509599E-3</v>
          </cell>
          <cell r="J645">
            <v>1.9947800397625101E-2</v>
          </cell>
        </row>
        <row r="646">
          <cell r="B646" t="str">
            <v>SCOM-CHPHFC</v>
          </cell>
          <cell r="C646" t="str">
            <v>VAR_cap</v>
          </cell>
          <cell r="D646" t="str">
            <v>-</v>
          </cell>
          <cell r="H646">
            <v>5.8244955189532396E-3</v>
          </cell>
          <cell r="I646">
            <v>6.6440745402237813E-3</v>
          </cell>
          <cell r="J646">
            <v>2.0706628243135194E-2</v>
          </cell>
        </row>
        <row r="647">
          <cell r="B647" t="str">
            <v>RHES-EBAT</v>
          </cell>
          <cell r="C647" t="str">
            <v>VAR_fout</v>
          </cell>
          <cell r="D647" t="str">
            <v>RHES_ELC</v>
          </cell>
          <cell r="E647">
            <v>2.1176635697458899E-2</v>
          </cell>
          <cell r="F647">
            <v>9.3112117716635648E-2</v>
          </cell>
          <cell r="G647">
            <v>9.6429856463242425E-2</v>
          </cell>
          <cell r="H647">
            <v>7.2694257329569509E-2</v>
          </cell>
          <cell r="I647">
            <v>5.2615780969485923E-2</v>
          </cell>
          <cell r="J647">
            <v>0.12208860030489481</v>
          </cell>
        </row>
        <row r="648">
          <cell r="B648" t="str">
            <v>RHES-EBAT</v>
          </cell>
          <cell r="C648" t="str">
            <v>VAR_fout</v>
          </cell>
          <cell r="D648" t="str">
            <v>AUX_RHES-EBAT_OUT</v>
          </cell>
          <cell r="E648">
            <v>2.117663569745892E-2</v>
          </cell>
          <cell r="F648">
            <v>9.3112117716635787E-2</v>
          </cell>
          <cell r="G648">
            <v>9.642985646324248E-2</v>
          </cell>
          <cell r="H648">
            <v>7.2694257329569564E-2</v>
          </cell>
          <cell r="I648">
            <v>5.2615780969485965E-2</v>
          </cell>
          <cell r="J648">
            <v>0.12208860030489492</v>
          </cell>
        </row>
        <row r="649">
          <cell r="B649" t="str">
            <v>RHES-EBAT</v>
          </cell>
          <cell r="C649" t="str">
            <v>VAR_fin</v>
          </cell>
          <cell r="D649" t="str">
            <v>RHES_ELC</v>
          </cell>
          <cell r="E649">
            <v>2.3424863792764861E-2</v>
          </cell>
          <cell r="F649">
            <v>0.1029757809672348</v>
          </cell>
          <cell r="G649">
            <v>0.10664340318422069</v>
          </cell>
          <cell r="H649">
            <v>8.0395039681686639E-2</v>
          </cell>
          <cell r="I649">
            <v>5.8190959510490997E-2</v>
          </cell>
          <cell r="J649">
            <v>0.1350185047175276</v>
          </cell>
        </row>
        <row r="650">
          <cell r="B650" t="str">
            <v>RHES-EBAT</v>
          </cell>
          <cell r="C650" t="str">
            <v>VAR_fin</v>
          </cell>
          <cell r="D650" t="str">
            <v>AUX_RHES-EBAT_IN</v>
          </cell>
          <cell r="E650">
            <v>2.3424863792764861E-2</v>
          </cell>
          <cell r="F650">
            <v>0.1029757809672348</v>
          </cell>
          <cell r="G650">
            <v>0.10664340318422069</v>
          </cell>
          <cell r="H650">
            <v>8.0395039681686639E-2</v>
          </cell>
          <cell r="I650">
            <v>5.8190959510490997E-2</v>
          </cell>
          <cell r="J650">
            <v>0.1350185047175276</v>
          </cell>
        </row>
        <row r="651">
          <cell r="B651" t="str">
            <v>RHES-EBAT</v>
          </cell>
          <cell r="C651" t="str">
            <v>VAR_ncap</v>
          </cell>
          <cell r="D651" t="str">
            <v>-</v>
          </cell>
          <cell r="E651">
            <v>3.8905684750970601E-2</v>
          </cell>
          <cell r="F651">
            <v>9.8921748415785899E-5</v>
          </cell>
          <cell r="G651">
            <v>9.5388835417110603E-4</v>
          </cell>
          <cell r="H651">
            <v>5.9778332622927705E-4</v>
          </cell>
          <cell r="I651">
            <v>2.1188678606143301E-2</v>
          </cell>
          <cell r="J651">
            <v>2.89626937886211E-2</v>
          </cell>
        </row>
        <row r="652">
          <cell r="B652" t="str">
            <v>RHES-EBAT</v>
          </cell>
          <cell r="C652" t="str">
            <v>VAR_cap</v>
          </cell>
          <cell r="D652" t="str">
            <v>-</v>
          </cell>
          <cell r="E652">
            <v>3.8907882284719024E-2</v>
          </cell>
          <cell r="F652">
            <v>3.8995895765509762E-2</v>
          </cell>
          <cell r="G652">
            <v>3.9919361555872564E-2</v>
          </cell>
          <cell r="H652">
            <v>2.9986299098198797E-2</v>
          </cell>
          <cell r="I652">
            <v>2.1593016637252469E-2</v>
          </cell>
          <cell r="J652">
            <v>5.0137948605077462E-2</v>
          </cell>
        </row>
        <row r="653">
          <cell r="B653" t="str">
            <v>D-INGA</v>
          </cell>
          <cell r="C653" t="str">
            <v>VAR_fout</v>
          </cell>
          <cell r="D653" t="str">
            <v>CO2</v>
          </cell>
          <cell r="E653">
            <v>2087.8979680616399</v>
          </cell>
          <cell r="F653">
            <v>1442.37670157259</v>
          </cell>
          <cell r="G653">
            <v>1924.7171730591699</v>
          </cell>
          <cell r="H653">
            <v>1876.6788141627901</v>
          </cell>
          <cell r="I653">
            <v>1767.19158115552</v>
          </cell>
          <cell r="J653">
            <v>1818.39901851934</v>
          </cell>
        </row>
        <row r="654">
          <cell r="B654" t="str">
            <v>D-INGA</v>
          </cell>
          <cell r="C654" t="str">
            <v>VAR_fout</v>
          </cell>
          <cell r="D654" t="str">
            <v>INGA</v>
          </cell>
          <cell r="E654">
            <v>37.212756443827587</v>
          </cell>
          <cell r="F654">
            <v>25.678353788673764</v>
          </cell>
          <cell r="G654">
            <v>34.218555307519217</v>
          </cell>
          <cell r="H654">
            <v>33.569186512031138</v>
          </cell>
          <cell r="I654">
            <v>31.805205434930176</v>
          </cell>
          <cell r="J654">
            <v>32.825986188999671</v>
          </cell>
        </row>
        <row r="655">
          <cell r="B655" t="str">
            <v>D-INGA</v>
          </cell>
          <cell r="C655" t="str">
            <v>VAR_fin</v>
          </cell>
          <cell r="D655" t="str">
            <v>NGA</v>
          </cell>
          <cell r="E655">
            <v>37.019467518823397</v>
          </cell>
          <cell r="F655">
            <v>25.574054992421821</v>
          </cell>
          <cell r="G655">
            <v>34.126191011687425</v>
          </cell>
          <cell r="H655">
            <v>33.274447059623938</v>
          </cell>
          <cell r="I655">
            <v>31.333184063041205</v>
          </cell>
          <cell r="J655">
            <v>32.241117349633654</v>
          </cell>
        </row>
        <row r="656">
          <cell r="B656" t="str">
            <v>D-INGA</v>
          </cell>
          <cell r="C656" t="str">
            <v>VAR_fin</v>
          </cell>
          <cell r="D656" t="str">
            <v>BNGA</v>
          </cell>
          <cell r="E656">
            <v>0.31220766634003749</v>
          </cell>
          <cell r="F656">
            <v>0.18632436744492345</v>
          </cell>
          <cell r="G656">
            <v>0.19467822994609349</v>
          </cell>
          <cell r="H656">
            <v>0.37601914396437974</v>
          </cell>
          <cell r="I656">
            <v>0.54202332015735877</v>
          </cell>
          <cell r="J656">
            <v>0.62672152815664728</v>
          </cell>
        </row>
        <row r="657">
          <cell r="B657" t="str">
            <v>D-INGA</v>
          </cell>
          <cell r="C657" t="str">
            <v>VAR_fin</v>
          </cell>
          <cell r="D657" t="str">
            <v>H2</v>
          </cell>
          <cell r="G657">
            <v>6.9948750531285278E-3</v>
          </cell>
          <cell r="H657">
            <v>2.5999235419127263E-2</v>
          </cell>
          <cell r="I657">
            <v>3.1641730205872604E-2</v>
          </cell>
          <cell r="J657">
            <v>6.3051995875792341E-2</v>
          </cell>
        </row>
        <row r="658">
          <cell r="B658" t="str">
            <v>D-INGA</v>
          </cell>
          <cell r="C658" t="str">
            <v>VAR_ncap</v>
          </cell>
          <cell r="D658" t="str">
            <v>-</v>
          </cell>
          <cell r="E658">
            <v>1.9033894305759601E-4</v>
          </cell>
          <cell r="F658">
            <v>2.03612363625846E-4</v>
          </cell>
          <cell r="G658">
            <v>2.49402648923792E-4</v>
          </cell>
          <cell r="H658">
            <v>9.0590622385136002E-2</v>
          </cell>
          <cell r="I658">
            <v>3.7589035183758297E-4</v>
          </cell>
          <cell r="J658">
            <v>0.24685018083205501</v>
          </cell>
        </row>
        <row r="659">
          <cell r="B659" t="str">
            <v>D-INGA</v>
          </cell>
          <cell r="C659" t="str">
            <v>VAR_cap</v>
          </cell>
          <cell r="D659" t="str">
            <v>-</v>
          </cell>
          <cell r="E659">
            <v>1.9846737092091575</v>
          </cell>
          <cell r="F659">
            <v>1.9848773215727835</v>
          </cell>
          <cell r="G659">
            <v>1.9851267242217072</v>
          </cell>
          <cell r="H659">
            <v>2.0757173466068433</v>
          </cell>
          <cell r="I659">
            <v>2.0760932369586809</v>
          </cell>
          <cell r="J659">
            <v>1.294261398911374</v>
          </cell>
        </row>
        <row r="660">
          <cell r="B660" t="str">
            <v>EWIND</v>
          </cell>
          <cell r="C660" t="str">
            <v>VAR_fout</v>
          </cell>
          <cell r="D660" t="str">
            <v>ELC35</v>
          </cell>
          <cell r="E660">
            <v>0.52400000000000047</v>
          </cell>
          <cell r="F660">
            <v>0.5452951736453473</v>
          </cell>
          <cell r="G660">
            <v>0.55164447624018675</v>
          </cell>
          <cell r="H660">
            <v>0.71916078334307287</v>
          </cell>
          <cell r="I660">
            <v>1.1714841140286241</v>
          </cell>
          <cell r="J660">
            <v>1.9088056348830473</v>
          </cell>
        </row>
        <row r="661">
          <cell r="B661" t="str">
            <v>EWIND</v>
          </cell>
          <cell r="C661" t="str">
            <v>VAR_fin</v>
          </cell>
          <cell r="D661" t="str">
            <v>WND</v>
          </cell>
          <cell r="E661">
            <v>0.52400000000000047</v>
          </cell>
          <cell r="F661">
            <v>0.5452951736453473</v>
          </cell>
          <cell r="G661">
            <v>0.55164447624018675</v>
          </cell>
          <cell r="H661">
            <v>0.71916078334307287</v>
          </cell>
          <cell r="I661">
            <v>1.1714841140286241</v>
          </cell>
          <cell r="J661">
            <v>1.9088056348830473</v>
          </cell>
        </row>
        <row r="662">
          <cell r="B662" t="str">
            <v>EWIND</v>
          </cell>
          <cell r="C662" t="str">
            <v>VAR_ncap</v>
          </cell>
          <cell r="D662" t="str">
            <v>-</v>
          </cell>
          <cell r="F662">
            <v>7.1326377801535796E-3</v>
          </cell>
          <cell r="G662">
            <v>8.0597146474114898E-3</v>
          </cell>
          <cell r="H662">
            <v>5.0697952579275299E-2</v>
          </cell>
          <cell r="I662">
            <v>0.124984315207751</v>
          </cell>
          <cell r="J662">
            <v>0.206676532078029</v>
          </cell>
        </row>
        <row r="663">
          <cell r="B663" t="str">
            <v>EWIND</v>
          </cell>
          <cell r="C663" t="str">
            <v>VAR_cap</v>
          </cell>
          <cell r="D663" t="str">
            <v>-</v>
          </cell>
          <cell r="E663">
            <v>8.7120000000000003E-2</v>
          </cell>
          <cell r="F663">
            <v>9.0660525816760776E-2</v>
          </cell>
          <cell r="G663">
            <v>9.1716157958101299E-2</v>
          </cell>
          <cell r="H663">
            <v>0.1195643657156467</v>
          </cell>
          <cell r="I663">
            <v>0.19476752637182035</v>
          </cell>
          <cell r="J663">
            <v>0.31735422457843898</v>
          </cell>
        </row>
        <row r="664">
          <cell r="B664" t="str">
            <v>EGEO</v>
          </cell>
          <cell r="C664" t="str">
            <v>VAR_fout</v>
          </cell>
          <cell r="D664" t="str">
            <v>ELC35</v>
          </cell>
          <cell r="I664">
            <v>0.20382781975640221</v>
          </cell>
          <cell r="J664">
            <v>0.43028841019274022</v>
          </cell>
        </row>
        <row r="665">
          <cell r="B665" t="str">
            <v>EGEO</v>
          </cell>
          <cell r="C665" t="str">
            <v>VAR_fin</v>
          </cell>
          <cell r="D665" t="str">
            <v>GEO</v>
          </cell>
          <cell r="I665">
            <v>1.3588521317093476</v>
          </cell>
          <cell r="J665">
            <v>2.868589401284936</v>
          </cell>
        </row>
        <row r="666">
          <cell r="B666" t="str">
            <v>EGEO</v>
          </cell>
          <cell r="C666" t="str">
            <v>VAR_ncap</v>
          </cell>
          <cell r="D666" t="str">
            <v>-</v>
          </cell>
          <cell r="I666">
            <v>8.24759472674641E-3</v>
          </cell>
          <cell r="J666">
            <v>1.05821638151655E-2</v>
          </cell>
        </row>
        <row r="667">
          <cell r="B667" t="str">
            <v>EGEO</v>
          </cell>
          <cell r="C667" t="str">
            <v>VAR_cap</v>
          </cell>
          <cell r="D667" t="str">
            <v>-</v>
          </cell>
          <cell r="I667">
            <v>8.24759472674641E-3</v>
          </cell>
          <cell r="J667">
            <v>1.8827916201475274E-2</v>
          </cell>
        </row>
        <row r="668">
          <cell r="B668" t="str">
            <v>D-SPLT</v>
          </cell>
          <cell r="C668" t="str">
            <v>VAR_fout</v>
          </cell>
          <cell r="D668" t="str">
            <v>SPLT</v>
          </cell>
          <cell r="E668">
            <v>2.0856542116521455</v>
          </cell>
          <cell r="F668">
            <v>2.4001119218893399</v>
          </cell>
          <cell r="G668">
            <v>2.0485097112577684</v>
          </cell>
          <cell r="H668">
            <v>2.0499302873918155</v>
          </cell>
          <cell r="I668">
            <v>0.28635602833162266</v>
          </cell>
          <cell r="J668">
            <v>0.29955064616469423</v>
          </cell>
        </row>
        <row r="669">
          <cell r="B669" t="str">
            <v>D-SPLT</v>
          </cell>
          <cell r="C669" t="str">
            <v>VAR_fin</v>
          </cell>
          <cell r="D669" t="str">
            <v>PLT</v>
          </cell>
          <cell r="E669">
            <v>2.0856542116521455</v>
          </cell>
          <cell r="F669">
            <v>2.4001119218893399</v>
          </cell>
          <cell r="G669">
            <v>2.0485097112577684</v>
          </cell>
          <cell r="H669">
            <v>2.0499302873918155</v>
          </cell>
          <cell r="I669">
            <v>0.28635602833162266</v>
          </cell>
          <cell r="J669">
            <v>0.29955064616469423</v>
          </cell>
        </row>
        <row r="670">
          <cell r="B670" t="str">
            <v>RHES-ESOLPV</v>
          </cell>
          <cell r="C670" t="str">
            <v>VAR_fout</v>
          </cell>
          <cell r="D670" t="str">
            <v>RHES_SOL_ELC</v>
          </cell>
          <cell r="E670">
            <v>2.1349390887346629</v>
          </cell>
          <cell r="F670">
            <v>3.390667316167423</v>
          </cell>
          <cell r="G670">
            <v>4.0406892064123809</v>
          </cell>
          <cell r="H670">
            <v>4.3444729499759411</v>
          </cell>
          <cell r="I670">
            <v>1.9271426216694723</v>
          </cell>
          <cell r="J670">
            <v>0.17720070348630604</v>
          </cell>
        </row>
        <row r="671">
          <cell r="B671" t="str">
            <v>RHES-ESOLPV</v>
          </cell>
          <cell r="C671" t="str">
            <v>VAR_fin</v>
          </cell>
          <cell r="D671" t="str">
            <v>SOL</v>
          </cell>
          <cell r="E671">
            <v>2.1349390887346629</v>
          </cell>
          <cell r="F671">
            <v>3.390667316167423</v>
          </cell>
          <cell r="G671">
            <v>4.0406892064123809</v>
          </cell>
          <cell r="H671">
            <v>4.3444729499759411</v>
          </cell>
          <cell r="I671">
            <v>1.9271426216694723</v>
          </cell>
          <cell r="J671">
            <v>0.17720070348630604</v>
          </cell>
        </row>
        <row r="672">
          <cell r="B672" t="str">
            <v>RHES-ESOLPV</v>
          </cell>
          <cell r="C672" t="str">
            <v>VAR_fin</v>
          </cell>
          <cell r="D672" t="str">
            <v>SOLPVC</v>
          </cell>
          <cell r="E672">
            <v>2.1349390887346602</v>
          </cell>
          <cell r="F672">
            <v>3.3906673161674199</v>
          </cell>
          <cell r="G672">
            <v>4.0406892064123801</v>
          </cell>
          <cell r="H672">
            <v>4.3444729499759402</v>
          </cell>
          <cell r="I672">
            <v>1.92714262166947</v>
          </cell>
          <cell r="J672">
            <v>0.17720070348630601</v>
          </cell>
        </row>
        <row r="673">
          <cell r="B673" t="str">
            <v>RHES-ESOLPV</v>
          </cell>
          <cell r="C673" t="str">
            <v>VAR_ncap</v>
          </cell>
          <cell r="D673" t="str">
            <v>-</v>
          </cell>
          <cell r="F673">
            <v>7.3864873484063401E-7</v>
          </cell>
          <cell r="G673">
            <v>5.7657231185297801E-5</v>
          </cell>
          <cell r="H673">
            <v>4.9457192793881402E-5</v>
          </cell>
          <cell r="I673">
            <v>8.7860274123045595E-5</v>
          </cell>
          <cell r="J673">
            <v>5.1001393204745199E-2</v>
          </cell>
        </row>
        <row r="674">
          <cell r="B674" t="str">
            <v>RHES-ESOLPV</v>
          </cell>
          <cell r="C674" t="str">
            <v>VAR_cap</v>
          </cell>
          <cell r="D674" t="str">
            <v>-</v>
          </cell>
          <cell r="E674">
            <v>0.67885700000000004</v>
          </cell>
          <cell r="F674">
            <v>1.1559006563268848</v>
          </cell>
          <cell r="G674">
            <v>1.2892153958799202</v>
          </cell>
          <cell r="H674">
            <v>1.2523820181290941</v>
          </cell>
          <cell r="I674">
            <v>0.55553652003974874</v>
          </cell>
          <cell r="J674">
            <v>5.1079196346573298E-2</v>
          </cell>
        </row>
        <row r="675">
          <cell r="B675" t="str">
            <v>EHYD-DAM10</v>
          </cell>
          <cell r="C675" t="str">
            <v>VAR_fout</v>
          </cell>
          <cell r="D675" t="str">
            <v>ELC</v>
          </cell>
          <cell r="F675">
            <v>0.4425446249683696</v>
          </cell>
          <cell r="G675">
            <v>0.7007856954804097</v>
          </cell>
          <cell r="H675">
            <v>0.7205440735041474</v>
          </cell>
          <cell r="I675">
            <v>0.7261056998984774</v>
          </cell>
          <cell r="J675">
            <v>0.7304165244520594</v>
          </cell>
        </row>
        <row r="676">
          <cell r="B676" t="str">
            <v>EHYD-DAM10</v>
          </cell>
          <cell r="C676" t="str">
            <v>VAR_fin</v>
          </cell>
          <cell r="D676" t="str">
            <v>HYDD</v>
          </cell>
          <cell r="F676">
            <v>0.4425446249683696</v>
          </cell>
          <cell r="G676">
            <v>0.7007856954804097</v>
          </cell>
          <cell r="H676">
            <v>0.7205440735041474</v>
          </cell>
          <cell r="I676">
            <v>0.7261056998984774</v>
          </cell>
          <cell r="J676">
            <v>0.7304165244520594</v>
          </cell>
        </row>
        <row r="677">
          <cell r="B677" t="str">
            <v>EHYD-DAM10</v>
          </cell>
          <cell r="C677" t="str">
            <v>VAR_ncap</v>
          </cell>
          <cell r="D677" t="str">
            <v>-</v>
          </cell>
          <cell r="F677">
            <v>6.5134118144862599E-2</v>
          </cell>
          <cell r="G677">
            <v>1.0041820010931299E-2</v>
          </cell>
          <cell r="H677">
            <v>4.1808776679406001E-5</v>
          </cell>
          <cell r="I677">
            <v>1.2295504931305201E-5</v>
          </cell>
          <cell r="J677">
            <v>8.9761312086219992E-6</v>
          </cell>
        </row>
        <row r="678">
          <cell r="B678" t="str">
            <v>EHYD-DAM10</v>
          </cell>
          <cell r="C678" t="str">
            <v>VAR_cap</v>
          </cell>
          <cell r="D678" t="str">
            <v>-</v>
          </cell>
          <cell r="F678">
            <v>6.5134118144862599E-2</v>
          </cell>
          <cell r="G678">
            <v>7.5175938155793903E-2</v>
          </cell>
          <cell r="H678">
            <v>7.5217746932473295E-2</v>
          </cell>
          <cell r="I678">
            <v>7.5230042437404596E-2</v>
          </cell>
          <cell r="J678">
            <v>7.5239018568613203E-2</v>
          </cell>
        </row>
        <row r="679">
          <cell r="B679" t="str">
            <v>DH-EBAT</v>
          </cell>
          <cell r="C679" t="str">
            <v>VAR_fout</v>
          </cell>
          <cell r="D679" t="str">
            <v>ELC35</v>
          </cell>
          <cell r="E679">
            <v>1.8843617683405433E-2</v>
          </cell>
          <cell r="F679">
            <v>0.13592778099527711</v>
          </cell>
        </row>
        <row r="680">
          <cell r="B680" t="str">
            <v>DH-EBAT</v>
          </cell>
          <cell r="C680" t="str">
            <v>VAR_fout</v>
          </cell>
          <cell r="D680" t="str">
            <v>AUX_DH-EBAT_OUT</v>
          </cell>
          <cell r="E680">
            <v>1.8843617683405426E-2</v>
          </cell>
          <cell r="F680">
            <v>0.13592778099527708</v>
          </cell>
        </row>
        <row r="681">
          <cell r="B681" t="str">
            <v>DH-EBAT</v>
          </cell>
          <cell r="C681" t="str">
            <v>VAR_fin</v>
          </cell>
          <cell r="D681" t="str">
            <v>ELC35</v>
          </cell>
          <cell r="E681">
            <v>2.1077883777198832E-2</v>
          </cell>
          <cell r="F681">
            <v>0.15200501525328841</v>
          </cell>
          <cell r="G681">
            <v>1.9103608945663781E-5</v>
          </cell>
          <cell r="H681">
            <v>1.9103609258561252E-5</v>
          </cell>
          <cell r="I681">
            <v>1.9103609169837671E-5</v>
          </cell>
          <cell r="J681">
            <v>1.9103609734081205E-5</v>
          </cell>
        </row>
        <row r="682">
          <cell r="B682" t="str">
            <v>DH-EBAT</v>
          </cell>
          <cell r="C682" t="str">
            <v>VAR_fin</v>
          </cell>
          <cell r="D682" t="str">
            <v>AUX_DH-EBAT_IN</v>
          </cell>
          <cell r="E682">
            <v>2.1077883777198832E-2</v>
          </cell>
          <cell r="F682">
            <v>0.15200501525328841</v>
          </cell>
          <cell r="G682">
            <v>1.9103608945663781E-5</v>
          </cell>
          <cell r="H682">
            <v>1.9103609258561252E-5</v>
          </cell>
          <cell r="I682">
            <v>1.9103609169837671E-5</v>
          </cell>
          <cell r="J682">
            <v>1.9103609734081205E-5</v>
          </cell>
        </row>
        <row r="683">
          <cell r="B683" t="str">
            <v>DH-EBAT</v>
          </cell>
          <cell r="C683" t="str">
            <v>VAR_ncap</v>
          </cell>
          <cell r="D683" t="str">
            <v>-</v>
          </cell>
          <cell r="E683">
            <v>2.88202429074952E-2</v>
          </cell>
          <cell r="F683">
            <v>7.3947745458879103E-5</v>
          </cell>
          <cell r="G683">
            <v>6.84514964803969E-5</v>
          </cell>
          <cell r="H683">
            <v>5.5895376978272403E-5</v>
          </cell>
          <cell r="I683">
            <v>1.35435225925533E-2</v>
          </cell>
          <cell r="J683">
            <v>2.3855920222339701E-2</v>
          </cell>
        </row>
        <row r="684">
          <cell r="B684" t="str">
            <v>DH-EBAT</v>
          </cell>
          <cell r="C684" t="str">
            <v>VAR_cap</v>
          </cell>
          <cell r="D684" t="str">
            <v>-</v>
          </cell>
          <cell r="E684">
            <v>2.88202429074952E-2</v>
          </cell>
          <cell r="F684">
            <v>2.8883312327473015E-2</v>
          </cell>
          <cell r="G684">
            <v>2.8867572144979047E-2</v>
          </cell>
          <cell r="H684">
            <v>2.1082271128646701E-2</v>
          </cell>
          <cell r="I684">
            <v>1.3565621250392694E-2</v>
          </cell>
          <cell r="J684">
            <v>3.7376371482018805E-2</v>
          </cell>
        </row>
        <row r="685">
          <cell r="B685" t="str">
            <v>RHEM-EBAT</v>
          </cell>
          <cell r="C685" t="str">
            <v>VAR_fout</v>
          </cell>
          <cell r="D685" t="str">
            <v>RHEM_ELC</v>
          </cell>
          <cell r="E685">
            <v>2.1176752117543073E-2</v>
          </cell>
          <cell r="F685">
            <v>9.3240247344593671E-2</v>
          </cell>
          <cell r="G685">
            <v>9.669397775784136E-2</v>
          </cell>
          <cell r="H685">
            <v>7.286534959657541E-2</v>
          </cell>
          <cell r="I685">
            <v>5.2842989675796627E-2</v>
          </cell>
          <cell r="J685">
            <v>0.12239669711203498</v>
          </cell>
        </row>
        <row r="686">
          <cell r="B686" t="str">
            <v>RHEM-EBAT</v>
          </cell>
          <cell r="C686" t="str">
            <v>VAR_fout</v>
          </cell>
          <cell r="D686" t="str">
            <v>AUX_RHEM-EBAT_OUT</v>
          </cell>
          <cell r="E686">
            <v>2.1176752117543083E-2</v>
          </cell>
          <cell r="F686">
            <v>9.3240247344593796E-2</v>
          </cell>
          <cell r="G686">
            <v>9.6693977757841429E-2</v>
          </cell>
          <cell r="H686">
            <v>7.2865349596575479E-2</v>
          </cell>
          <cell r="I686">
            <v>5.2842989675796689E-2</v>
          </cell>
          <cell r="J686">
            <v>0.12239669711203513</v>
          </cell>
        </row>
        <row r="687">
          <cell r="B687" t="str">
            <v>RHEM-EBAT</v>
          </cell>
          <cell r="C687" t="str">
            <v>VAR_fin</v>
          </cell>
          <cell r="D687" t="str">
            <v>RHEM_ELC</v>
          </cell>
          <cell r="E687">
            <v>2.3424992537342825E-2</v>
          </cell>
          <cell r="F687">
            <v>0.10311747501184367</v>
          </cell>
          <cell r="G687">
            <v>0.10693548562583907</v>
          </cell>
          <cell r="H687">
            <v>8.0584244596697219E-2</v>
          </cell>
          <cell r="I687">
            <v>5.8442221620230064E-2</v>
          </cell>
          <cell r="J687">
            <v>0.13535921813040752</v>
          </cell>
        </row>
        <row r="688">
          <cell r="B688" t="str">
            <v>RHEM-EBAT</v>
          </cell>
          <cell r="C688" t="str">
            <v>VAR_fin</v>
          </cell>
          <cell r="D688" t="str">
            <v>AUX_RHEM-EBAT_IN</v>
          </cell>
          <cell r="E688">
            <v>2.3424992537342825E-2</v>
          </cell>
          <cell r="F688">
            <v>0.10311747501184367</v>
          </cell>
          <cell r="G688">
            <v>0.10693548562583907</v>
          </cell>
          <cell r="H688">
            <v>8.0584244596697219E-2</v>
          </cell>
          <cell r="I688">
            <v>5.8442221620230064E-2</v>
          </cell>
          <cell r="J688">
            <v>0.13535921813040752</v>
          </cell>
        </row>
        <row r="689">
          <cell r="B689" t="str">
            <v>RHEM-EBAT</v>
          </cell>
          <cell r="C689" t="str">
            <v>VAR_ncap</v>
          </cell>
          <cell r="D689" t="str">
            <v>-</v>
          </cell>
          <cell r="E689">
            <v>3.8963816757394999E-2</v>
          </cell>
          <cell r="F689">
            <v>1.03608909160606E-4</v>
          </cell>
          <cell r="G689">
            <v>9.8501542918761199E-4</v>
          </cell>
          <cell r="H689">
            <v>4.8644915249203302E-4</v>
          </cell>
          <cell r="I689">
            <v>2.1321743219605602E-2</v>
          </cell>
          <cell r="J689">
            <v>2.8955867935022701E-2</v>
          </cell>
        </row>
        <row r="690">
          <cell r="B690" t="str">
            <v>RHEM-EBAT</v>
          </cell>
          <cell r="C690" t="str">
            <v>VAR_cap</v>
          </cell>
          <cell r="D690" t="str">
            <v>-</v>
          </cell>
          <cell r="E690">
            <v>3.896601427744744E-2</v>
          </cell>
          <cell r="F690">
            <v>3.9058770179388608E-2</v>
          </cell>
          <cell r="G690">
            <v>4.0012792948603222E-2</v>
          </cell>
          <cell r="H690">
            <v>2.994914017881211E-2</v>
          </cell>
          <cell r="I690">
            <v>2.1684231088156276E-2</v>
          </cell>
          <cell r="J690">
            <v>5.0264185960756214E-2</v>
          </cell>
        </row>
        <row r="691">
          <cell r="B691" t="str">
            <v>HPLGEO</v>
          </cell>
          <cell r="C691" t="str">
            <v>VAR_fout</v>
          </cell>
          <cell r="D691" t="str">
            <v>LTH</v>
          </cell>
          <cell r="I691">
            <v>6.0631818739211611E-3</v>
          </cell>
          <cell r="J691">
            <v>1.0124055431397803E-2</v>
          </cell>
        </row>
        <row r="692">
          <cell r="B692" t="str">
            <v>HPLGEO</v>
          </cell>
          <cell r="C692" t="str">
            <v>VAR_fin</v>
          </cell>
          <cell r="D692" t="str">
            <v>GEO</v>
          </cell>
          <cell r="I692">
            <v>7.1331551457896013E-3</v>
          </cell>
          <cell r="J692">
            <v>1.1910653448703297E-2</v>
          </cell>
        </row>
        <row r="693">
          <cell r="B693" t="str">
            <v>HPLGEO</v>
          </cell>
          <cell r="C693" t="str">
            <v>VAR_ncap</v>
          </cell>
          <cell r="D693" t="str">
            <v>-</v>
          </cell>
          <cell r="I693">
            <v>5.2592615331893797E-4</v>
          </cell>
          <cell r="J693">
            <v>7.3035709862060902E-4</v>
          </cell>
        </row>
        <row r="694">
          <cell r="B694" t="str">
            <v>HPLGEO</v>
          </cell>
          <cell r="C694" t="str">
            <v>VAR_cap</v>
          </cell>
          <cell r="D694" t="str">
            <v>-</v>
          </cell>
          <cell r="I694">
            <v>5.2592615331893797E-4</v>
          </cell>
          <cell r="J694">
            <v>1.19608188159199E-3</v>
          </cell>
        </row>
        <row r="695">
          <cell r="B695" t="str">
            <v>EHYD-PUM15</v>
          </cell>
          <cell r="C695" t="str">
            <v>VAR_fout</v>
          </cell>
          <cell r="D695" t="str">
            <v>ELC</v>
          </cell>
          <cell r="F695">
            <v>0.18004783967286708</v>
          </cell>
          <cell r="G695">
            <v>0.26945483524611713</v>
          </cell>
          <cell r="H695">
            <v>0.34104457434339192</v>
          </cell>
          <cell r="I695">
            <v>0.36503366347743943</v>
          </cell>
          <cell r="J695">
            <v>0.51812874004414322</v>
          </cell>
        </row>
        <row r="696">
          <cell r="B696" t="str">
            <v>EHYD-PUM15</v>
          </cell>
          <cell r="C696" t="str">
            <v>VAR_fout</v>
          </cell>
          <cell r="D696" t="str">
            <v>AUX_PUMP_OUT</v>
          </cell>
          <cell r="F696">
            <v>0.18004783967286708</v>
          </cell>
          <cell r="G696">
            <v>0.26945483524611713</v>
          </cell>
          <cell r="H696">
            <v>0.34104457434339192</v>
          </cell>
          <cell r="I696">
            <v>0.36503366347743943</v>
          </cell>
          <cell r="J696">
            <v>0.51812874004414322</v>
          </cell>
        </row>
        <row r="697">
          <cell r="B697" t="str">
            <v>EHYD-PUM15</v>
          </cell>
          <cell r="C697" t="str">
            <v>VAR_fin</v>
          </cell>
          <cell r="D697" t="str">
            <v>AUX_PUMP_IN</v>
          </cell>
          <cell r="F697">
            <v>0.22505979978594245</v>
          </cell>
          <cell r="G697">
            <v>0.33681376853199518</v>
          </cell>
          <cell r="H697">
            <v>0.42630094206743019</v>
          </cell>
          <cell r="I697">
            <v>0.45628730354746294</v>
          </cell>
          <cell r="J697">
            <v>0.6476561491563172</v>
          </cell>
        </row>
        <row r="698">
          <cell r="B698" t="str">
            <v>EHYD-PUM15</v>
          </cell>
          <cell r="C698" t="str">
            <v>VAR_fin</v>
          </cell>
          <cell r="D698" t="str">
            <v>ELC</v>
          </cell>
          <cell r="F698">
            <v>0.22505979978594245</v>
          </cell>
          <cell r="G698">
            <v>0.33681376853199518</v>
          </cell>
          <cell r="H698">
            <v>0.42630094206743019</v>
          </cell>
          <cell r="I698">
            <v>0.45628730354746294</v>
          </cell>
          <cell r="J698">
            <v>0.6476561491563172</v>
          </cell>
        </row>
        <row r="699">
          <cell r="B699" t="str">
            <v>EHYD-PUM15</v>
          </cell>
          <cell r="C699" t="str">
            <v>VAR_ncap</v>
          </cell>
          <cell r="D699" t="str">
            <v>-</v>
          </cell>
          <cell r="F699">
            <v>3.0923751860000698E-2</v>
          </cell>
          <cell r="G699">
            <v>2.7729812092586101E-5</v>
          </cell>
          <cell r="H699">
            <v>2.5161155833520799E-5</v>
          </cell>
          <cell r="I699">
            <v>6.4761779821860703E-5</v>
          </cell>
          <cell r="J699">
            <v>1.17328737443305E-2</v>
          </cell>
        </row>
        <row r="700">
          <cell r="B700" t="str">
            <v>EHYD-PUM15</v>
          </cell>
          <cell r="C700" t="str">
            <v>VAR_cap</v>
          </cell>
          <cell r="D700" t="str">
            <v>-</v>
          </cell>
          <cell r="F700">
            <v>3.0923751860000698E-2</v>
          </cell>
          <cell r="G700">
            <v>3.0951481672093301E-2</v>
          </cell>
          <cell r="H700">
            <v>3.0976642827926799E-2</v>
          </cell>
          <cell r="I700">
            <v>3.10414046077487E-2</v>
          </cell>
          <cell r="J700">
            <v>4.2774278352079101E-2</v>
          </cell>
        </row>
        <row r="701">
          <cell r="B701" t="str">
            <v>D-EWST</v>
          </cell>
          <cell r="C701" t="str">
            <v>VAR_fout</v>
          </cell>
          <cell r="D701" t="str">
            <v>CO2</v>
          </cell>
          <cell r="E701">
            <v>2236.8081561530198</v>
          </cell>
          <cell r="F701">
            <v>2235.4254201041499</v>
          </cell>
          <cell r="G701">
            <v>2268.8016927765402</v>
          </cell>
          <cell r="H701">
            <v>2265.7400294264999</v>
          </cell>
          <cell r="I701">
            <v>2288.6774105192098</v>
          </cell>
          <cell r="J701">
            <v>2340.4563823940898</v>
          </cell>
        </row>
        <row r="702">
          <cell r="B702" t="str">
            <v>D-EWST</v>
          </cell>
          <cell r="C702" t="str">
            <v>VAR_fout</v>
          </cell>
          <cell r="D702" t="str">
            <v>EWST</v>
          </cell>
          <cell r="E702">
            <v>48.207072330883975</v>
          </cell>
          <cell r="F702">
            <v>48.177271985003202</v>
          </cell>
          <cell r="G702">
            <v>48.896588206391009</v>
          </cell>
          <cell r="H702">
            <v>48.830604082467772</v>
          </cell>
          <cell r="I702">
            <v>49.324944192224436</v>
          </cell>
          <cell r="J702">
            <v>50.440870310217356</v>
          </cell>
        </row>
        <row r="703">
          <cell r="B703" t="str">
            <v>D-EWST</v>
          </cell>
          <cell r="C703" t="str">
            <v>VAR_fin</v>
          </cell>
          <cell r="D703" t="str">
            <v>WSTNREN</v>
          </cell>
          <cell r="E703">
            <v>24.10353616544198</v>
          </cell>
          <cell r="F703">
            <v>24.088635992501608</v>
          </cell>
          <cell r="G703">
            <v>24.448294103195504</v>
          </cell>
          <cell r="H703">
            <v>24.415302041233883</v>
          </cell>
          <cell r="I703">
            <v>24.662472096112211</v>
          </cell>
          <cell r="J703">
            <v>25.220435155108692</v>
          </cell>
        </row>
        <row r="704">
          <cell r="B704" t="str">
            <v>D-EWST</v>
          </cell>
          <cell r="C704" t="str">
            <v>VAR_fin</v>
          </cell>
          <cell r="D704" t="str">
            <v>WSTREN</v>
          </cell>
          <cell r="E704">
            <v>24.10353616544198</v>
          </cell>
          <cell r="F704">
            <v>24.088635992501608</v>
          </cell>
          <cell r="G704">
            <v>24.448294103195504</v>
          </cell>
          <cell r="H704">
            <v>24.415302041233883</v>
          </cell>
          <cell r="I704">
            <v>24.662472096112211</v>
          </cell>
          <cell r="J704">
            <v>25.220435155108692</v>
          </cell>
        </row>
        <row r="705">
          <cell r="B705"/>
          <cell r="C705"/>
          <cell r="D705"/>
        </row>
        <row r="706">
          <cell r="B706"/>
          <cell r="C706"/>
          <cell r="D706"/>
        </row>
        <row r="707">
          <cell r="B707"/>
          <cell r="C707"/>
          <cell r="D707"/>
        </row>
        <row r="708">
          <cell r="B708"/>
          <cell r="C708"/>
          <cell r="D708"/>
        </row>
        <row r="709">
          <cell r="B709"/>
          <cell r="C709"/>
          <cell r="D709"/>
        </row>
        <row r="710">
          <cell r="B710"/>
          <cell r="C710"/>
          <cell r="D710"/>
        </row>
        <row r="711">
          <cell r="B711"/>
          <cell r="C711"/>
          <cell r="D711"/>
        </row>
        <row r="712">
          <cell r="B712"/>
          <cell r="C712"/>
          <cell r="D712"/>
        </row>
        <row r="713">
          <cell r="B713"/>
          <cell r="C713"/>
          <cell r="D713"/>
        </row>
        <row r="714">
          <cell r="B714"/>
          <cell r="C714"/>
          <cell r="D714"/>
        </row>
        <row r="715">
          <cell r="B715"/>
          <cell r="C715"/>
          <cell r="D715"/>
        </row>
        <row r="716">
          <cell r="B716"/>
          <cell r="C716"/>
          <cell r="D716"/>
        </row>
        <row r="717">
          <cell r="B717"/>
          <cell r="C717"/>
          <cell r="D717"/>
        </row>
        <row r="718">
          <cell r="B718"/>
          <cell r="C718"/>
          <cell r="D718"/>
        </row>
        <row r="719">
          <cell r="B719"/>
          <cell r="C719"/>
          <cell r="D719"/>
        </row>
        <row r="720">
          <cell r="B720"/>
          <cell r="C720"/>
          <cell r="D720"/>
        </row>
        <row r="721">
          <cell r="B721"/>
          <cell r="C721"/>
          <cell r="D721"/>
        </row>
        <row r="722">
          <cell r="B722"/>
          <cell r="C722"/>
          <cell r="D722"/>
        </row>
        <row r="723">
          <cell r="B723"/>
          <cell r="C723"/>
          <cell r="D723"/>
        </row>
        <row r="724">
          <cell r="B724"/>
          <cell r="C724"/>
          <cell r="D724"/>
        </row>
        <row r="725">
          <cell r="B725"/>
          <cell r="C725"/>
          <cell r="D725"/>
        </row>
        <row r="726">
          <cell r="B726"/>
          <cell r="C726"/>
          <cell r="D726"/>
        </row>
        <row r="727">
          <cell r="B727"/>
          <cell r="C727"/>
          <cell r="D727"/>
        </row>
        <row r="728">
          <cell r="B728"/>
          <cell r="C728"/>
          <cell r="D728"/>
        </row>
        <row r="729">
          <cell r="B729"/>
          <cell r="C729"/>
          <cell r="D729"/>
        </row>
        <row r="730">
          <cell r="B730"/>
          <cell r="C730"/>
          <cell r="D730"/>
        </row>
        <row r="731">
          <cell r="B731"/>
          <cell r="C731"/>
          <cell r="D731"/>
        </row>
        <row r="732">
          <cell r="B732"/>
          <cell r="C732"/>
          <cell r="D732"/>
        </row>
        <row r="733">
          <cell r="B733"/>
          <cell r="C733"/>
          <cell r="D733"/>
        </row>
        <row r="734">
          <cell r="B734"/>
          <cell r="C734"/>
          <cell r="D734"/>
        </row>
        <row r="735">
          <cell r="B735"/>
          <cell r="C735"/>
          <cell r="D735"/>
        </row>
        <row r="736">
          <cell r="B736"/>
          <cell r="C736"/>
          <cell r="D736"/>
        </row>
        <row r="737">
          <cell r="B737"/>
          <cell r="C737"/>
          <cell r="D737"/>
        </row>
        <row r="738">
          <cell r="B738"/>
          <cell r="C738"/>
          <cell r="D738"/>
        </row>
        <row r="739">
          <cell r="B739"/>
          <cell r="C739"/>
          <cell r="D739"/>
        </row>
        <row r="740">
          <cell r="B740"/>
          <cell r="C740"/>
          <cell r="D740"/>
        </row>
        <row r="741">
          <cell r="B741"/>
          <cell r="C741"/>
          <cell r="D741"/>
        </row>
        <row r="742">
          <cell r="B742"/>
          <cell r="C742"/>
          <cell r="D742"/>
        </row>
        <row r="743">
          <cell r="B743"/>
          <cell r="C743"/>
          <cell r="D743"/>
        </row>
        <row r="744">
          <cell r="B744"/>
          <cell r="C744"/>
          <cell r="D744"/>
        </row>
        <row r="745">
          <cell r="B745"/>
          <cell r="C745"/>
          <cell r="D745"/>
        </row>
        <row r="746">
          <cell r="B746"/>
          <cell r="C746"/>
          <cell r="D746"/>
        </row>
        <row r="747">
          <cell r="B747"/>
          <cell r="C747"/>
          <cell r="D747"/>
        </row>
        <row r="748">
          <cell r="B748"/>
          <cell r="C748"/>
          <cell r="D748"/>
        </row>
        <row r="749">
          <cell r="B749"/>
          <cell r="C749"/>
          <cell r="D749"/>
        </row>
        <row r="750">
          <cell r="B750"/>
          <cell r="C750"/>
          <cell r="D750"/>
        </row>
        <row r="751">
          <cell r="B751"/>
          <cell r="C751"/>
          <cell r="D751"/>
        </row>
        <row r="752">
          <cell r="B752"/>
          <cell r="C752"/>
          <cell r="D752"/>
        </row>
        <row r="753">
          <cell r="B753"/>
          <cell r="C753"/>
          <cell r="D753"/>
        </row>
        <row r="754">
          <cell r="B754"/>
          <cell r="C754"/>
          <cell r="D754"/>
        </row>
        <row r="755">
          <cell r="B755"/>
          <cell r="C755"/>
          <cell r="D755"/>
        </row>
        <row r="756">
          <cell r="B756"/>
          <cell r="C756"/>
          <cell r="D756"/>
        </row>
        <row r="757">
          <cell r="B757"/>
          <cell r="C757"/>
          <cell r="D757"/>
        </row>
        <row r="758">
          <cell r="B758"/>
          <cell r="C758"/>
          <cell r="D758"/>
        </row>
        <row r="759">
          <cell r="B759"/>
          <cell r="C759"/>
          <cell r="D759"/>
        </row>
        <row r="760">
          <cell r="B760"/>
          <cell r="C760"/>
          <cell r="D760"/>
        </row>
        <row r="761">
          <cell r="B761"/>
          <cell r="C761"/>
          <cell r="D761"/>
        </row>
        <row r="762">
          <cell r="B762"/>
          <cell r="C762"/>
          <cell r="D762"/>
        </row>
        <row r="763">
          <cell r="B763"/>
          <cell r="C763"/>
          <cell r="D763"/>
        </row>
        <row r="764">
          <cell r="B764"/>
          <cell r="C764"/>
          <cell r="D764"/>
        </row>
        <row r="765">
          <cell r="B765"/>
          <cell r="C765"/>
          <cell r="D765"/>
        </row>
        <row r="766">
          <cell r="B766"/>
          <cell r="C766"/>
          <cell r="D766"/>
        </row>
        <row r="767">
          <cell r="B767"/>
          <cell r="C767"/>
          <cell r="D767"/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21.610094617204123</v>
          </cell>
          <cell r="E4">
            <v>46.848340352672615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1.3451777075161622</v>
          </cell>
          <cell r="E5">
            <v>2.6789312389890965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11.608501468252241</v>
          </cell>
          <cell r="E6">
            <v>25.510292155648298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8.6564154414357262</v>
          </cell>
          <cell r="E7">
            <v>18.659116958035259</v>
          </cell>
        </row>
        <row r="8">
          <cell r="A8" t="str">
            <v>CO2_O</v>
          </cell>
          <cell r="B8" t="str">
            <v>VAR_fout</v>
          </cell>
          <cell r="C8" t="str">
            <v>ITOT-SWHPLTCCSBR</v>
          </cell>
          <cell r="D8">
            <v>1058.1606726455771</v>
          </cell>
          <cell r="E8">
            <v>16.685410681447991</v>
          </cell>
        </row>
        <row r="9">
          <cell r="A9" t="str">
            <v>CO2_O</v>
          </cell>
          <cell r="B9" t="str">
            <v>VAR_fout</v>
          </cell>
          <cell r="C9" t="str">
            <v>ITOT-SWHWODCCSBR</v>
          </cell>
          <cell r="D9">
            <v>1160.3608674016616</v>
          </cell>
          <cell r="E9">
            <v>1214.1111491657286</v>
          </cell>
        </row>
        <row r="10">
          <cell r="A10" t="str">
            <v>CO2_O</v>
          </cell>
          <cell r="B10" t="str">
            <v>VAR_fin</v>
          </cell>
          <cell r="C10" t="str">
            <v>D-CO2_O</v>
          </cell>
          <cell r="D10">
            <v>2218.5215400472393</v>
          </cell>
          <cell r="E10">
            <v>1230.7965598471765</v>
          </cell>
        </row>
        <row r="11">
          <cell r="A11" t="str">
            <v>CO2_Q</v>
          </cell>
          <cell r="B11" t="str">
            <v>VAR_fout</v>
          </cell>
          <cell r="C11" t="str">
            <v>D-CO2_O</v>
          </cell>
          <cell r="D11">
            <v>2175.8884761382383</v>
          </cell>
          <cell r="E11">
            <v>948.97429659610884</v>
          </cell>
        </row>
        <row r="12">
          <cell r="A12" t="str">
            <v>CO2_Q</v>
          </cell>
          <cell r="B12" t="str">
            <v>VAR_fin</v>
          </cell>
          <cell r="C12" t="str">
            <v>CO2SINK</v>
          </cell>
          <cell r="D12">
            <v>2175.8884761382383</v>
          </cell>
          <cell r="E12">
            <v>948.97429659610884</v>
          </cell>
        </row>
        <row r="13">
          <cell r="A13" t="str">
            <v>CO2_X</v>
          </cell>
          <cell r="B13" t="str">
            <v>VAR_fout</v>
          </cell>
          <cell r="C13" t="str">
            <v>D-CO2_O</v>
          </cell>
          <cell r="D13">
            <v>21.02296929179704</v>
          </cell>
          <cell r="E13">
            <v>234.97392289839462</v>
          </cell>
        </row>
        <row r="14">
          <cell r="A14" t="str">
            <v>CO2_X</v>
          </cell>
          <cell r="B14" t="str">
            <v>VAR_fin</v>
          </cell>
          <cell r="C14" t="str">
            <v>CO2EXP</v>
          </cell>
          <cell r="D14">
            <v>21.02296929179704</v>
          </cell>
          <cell r="E14">
            <v>234.97392289839462</v>
          </cell>
        </row>
        <row r="15">
          <cell r="A15"/>
          <cell r="B15"/>
          <cell r="C15"/>
        </row>
        <row r="16">
          <cell r="A16"/>
          <cell r="B16"/>
          <cell r="C16"/>
        </row>
        <row r="17">
          <cell r="A17"/>
          <cell r="B17"/>
          <cell r="C17"/>
        </row>
        <row r="18">
          <cell r="A18"/>
          <cell r="B18"/>
          <cell r="C18"/>
        </row>
        <row r="19">
          <cell r="A19"/>
          <cell r="B19"/>
          <cell r="C19"/>
        </row>
        <row r="20">
          <cell r="A20"/>
          <cell r="B20"/>
          <cell r="C20"/>
        </row>
        <row r="21">
          <cell r="A21"/>
          <cell r="B21"/>
          <cell r="C21"/>
        </row>
        <row r="22">
          <cell r="A22"/>
          <cell r="B22"/>
          <cell r="C22"/>
        </row>
        <row r="23">
          <cell r="A23"/>
          <cell r="B23"/>
          <cell r="C23"/>
        </row>
        <row r="24">
          <cell r="A24"/>
          <cell r="B24"/>
          <cell r="C24"/>
        </row>
        <row r="25">
          <cell r="A25"/>
          <cell r="B25"/>
          <cell r="C25"/>
        </row>
        <row r="26">
          <cell r="A26"/>
          <cell r="B26"/>
          <cell r="C26"/>
        </row>
        <row r="27">
          <cell r="A27"/>
          <cell r="B27"/>
          <cell r="C27"/>
        </row>
        <row r="28">
          <cell r="A28"/>
          <cell r="B28"/>
          <cell r="C28"/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0.10720429847899603</v>
          </cell>
          <cell r="F4">
            <v>1.850629863211347E-2</v>
          </cell>
          <cell r="G4">
            <v>1.2134893804102013E-2</v>
          </cell>
          <cell r="H4">
            <v>7.9513021374877143E-3</v>
          </cell>
          <cell r="I4">
            <v>2.2547523196668157E-2</v>
          </cell>
        </row>
        <row r="5">
          <cell r="A5" t="str">
            <v>EXPELC_DE</v>
          </cell>
          <cell r="C5" t="str">
            <v>ELC_E-DE</v>
          </cell>
          <cell r="D5">
            <v>26.492998173091667</v>
          </cell>
          <cell r="E5">
            <v>3.6336409194732765E-2</v>
          </cell>
          <cell r="F5">
            <v>3.8761002652664363E-2</v>
          </cell>
          <cell r="G5">
            <v>2.5100916373398039E-2</v>
          </cell>
          <cell r="H5">
            <v>2.2419105417092418E-2</v>
          </cell>
          <cell r="I5">
            <v>9.2007812245773792E-3</v>
          </cell>
        </row>
        <row r="6">
          <cell r="A6" t="str">
            <v>IMPDSL</v>
          </cell>
          <cell r="C6" t="str">
            <v>DSL</v>
          </cell>
          <cell r="D6">
            <v>121.64308668152495</v>
          </cell>
          <cell r="E6">
            <v>112.68602333973385</v>
          </cell>
          <cell r="F6">
            <v>95.176987548447258</v>
          </cell>
          <cell r="G6">
            <v>74.205369722825139</v>
          </cell>
          <cell r="H6">
            <v>54.15618622713783</v>
          </cell>
          <cell r="I6">
            <v>51.566081511179974</v>
          </cell>
        </row>
        <row r="7">
          <cell r="A7" t="str">
            <v>IMPH2</v>
          </cell>
          <cell r="C7" t="str">
            <v>H2</v>
          </cell>
          <cell r="H7">
            <v>1.4416580835294278E-2</v>
          </cell>
          <cell r="I7">
            <v>4.4747406924304955E-2</v>
          </cell>
        </row>
        <row r="8">
          <cell r="A8" t="str">
            <v>IMPELC_AT</v>
          </cell>
          <cell r="C8" t="str">
            <v>ELC_I-AT</v>
          </cell>
          <cell r="D8">
            <v>15.013824485107451</v>
          </cell>
          <cell r="E8">
            <v>1.0118286528110492</v>
          </cell>
          <cell r="F8">
            <v>0.85365047139837258</v>
          </cell>
          <cell r="G8">
            <v>0.80733035578086232</v>
          </cell>
          <cell r="H8">
            <v>0.41006264979037199</v>
          </cell>
          <cell r="I8">
            <v>0.3176743142075924</v>
          </cell>
        </row>
        <row r="9">
          <cell r="A9" t="str">
            <v>IMPELC_AT</v>
          </cell>
          <cell r="C9" t="str">
            <v>ELCS</v>
          </cell>
          <cell r="D9">
            <v>15.013824485107451</v>
          </cell>
          <cell r="E9">
            <v>1.0118286528110492</v>
          </cell>
          <cell r="F9">
            <v>0.85365047139837258</v>
          </cell>
          <cell r="G9">
            <v>0.80733035578086232</v>
          </cell>
          <cell r="H9">
            <v>0.41006264979037199</v>
          </cell>
          <cell r="I9">
            <v>0.3176743142075924</v>
          </cell>
        </row>
        <row r="10">
          <cell r="A10" t="str">
            <v>IMPELC_FR</v>
          </cell>
          <cell r="C10" t="str">
            <v>ELC_I-FR</v>
          </cell>
          <cell r="D10">
            <v>28.94863996902723</v>
          </cell>
          <cell r="E10">
            <v>14.081104629981233</v>
          </cell>
          <cell r="F10">
            <v>16.319305601628191</v>
          </cell>
          <cell r="G10">
            <v>11.669722905705923</v>
          </cell>
          <cell r="H10">
            <v>11.094412931862621</v>
          </cell>
          <cell r="I10">
            <v>9.4575907917108744</v>
          </cell>
        </row>
        <row r="11">
          <cell r="A11" t="str">
            <v>IMPELC_FR</v>
          </cell>
          <cell r="C11" t="str">
            <v>ELCS</v>
          </cell>
          <cell r="D11">
            <v>28.94863996902723</v>
          </cell>
          <cell r="E11">
            <v>14.081104629981233</v>
          </cell>
          <cell r="F11">
            <v>16.319305601628191</v>
          </cell>
          <cell r="G11">
            <v>11.669722905705923</v>
          </cell>
          <cell r="H11">
            <v>11.094412931862621</v>
          </cell>
          <cell r="I11">
            <v>9.4575907917108744</v>
          </cell>
        </row>
        <row r="12">
          <cell r="A12" t="str">
            <v>RNWHYDR1</v>
          </cell>
          <cell r="C12" t="str">
            <v>HYDR</v>
          </cell>
          <cell r="D12">
            <v>66.632437741613884</v>
          </cell>
          <cell r="E12">
            <v>55.764053936737469</v>
          </cell>
          <cell r="F12">
            <v>65.696683962395824</v>
          </cell>
          <cell r="G12">
            <v>64.621299465500655</v>
          </cell>
          <cell r="H12">
            <v>62.484857198495739</v>
          </cell>
          <cell r="I12">
            <v>60.32202270169477</v>
          </cell>
        </row>
        <row r="13">
          <cell r="A13" t="str">
            <v>EXPELC_IT</v>
          </cell>
          <cell r="C13" t="str">
            <v>ELC_E-IT</v>
          </cell>
          <cell r="D13">
            <v>71.69412633983319</v>
          </cell>
          <cell r="E13">
            <v>31.885361814286028</v>
          </cell>
          <cell r="F13">
            <v>53.065063513021897</v>
          </cell>
          <cell r="G13">
            <v>53.731524871003735</v>
          </cell>
          <cell r="H13">
            <v>25.566254827966233</v>
          </cell>
          <cell r="I13">
            <v>16.960795266929505</v>
          </cell>
        </row>
        <row r="14">
          <cell r="A14" t="str">
            <v>IMPLNG</v>
          </cell>
          <cell r="C14" t="str">
            <v>LBIO</v>
          </cell>
          <cell r="G14">
            <v>6.7651328730522139E-2</v>
          </cell>
          <cell r="H14">
            <v>3.7882275527900001E-2</v>
          </cell>
          <cell r="I14">
            <v>7.1242597229722177E-2</v>
          </cell>
        </row>
        <row r="15">
          <cell r="A15" t="str">
            <v>IMPLNG</v>
          </cell>
          <cell r="C15" t="str">
            <v>LNGA</v>
          </cell>
          <cell r="G15">
            <v>0.13970816913945303</v>
          </cell>
          <cell r="H15">
            <v>9.1650541771288924E-2</v>
          </cell>
          <cell r="I15">
            <v>0.16324497270627383</v>
          </cell>
        </row>
        <row r="16">
          <cell r="A16" t="str">
            <v>IMPURN1</v>
          </cell>
          <cell r="C16" t="str">
            <v>URN</v>
          </cell>
          <cell r="D16">
            <v>250.9483599112848</v>
          </cell>
          <cell r="E16">
            <v>252.22646167742255</v>
          </cell>
          <cell r="F16">
            <v>140.4014742754502</v>
          </cell>
          <cell r="G16">
            <v>133.49164859927058</v>
          </cell>
          <cell r="H16">
            <v>32.541421079260658</v>
          </cell>
        </row>
        <row r="17">
          <cell r="A17" t="str">
            <v>EXPELC_AT</v>
          </cell>
          <cell r="C17" t="str">
            <v>ELC_E-AT</v>
          </cell>
          <cell r="D17">
            <v>6.229573525671313</v>
          </cell>
          <cell r="E17">
            <v>5.7458832129195093E-2</v>
          </cell>
          <cell r="F17">
            <v>7.7568618921770319E-2</v>
          </cell>
          <cell r="G17">
            <v>1.2581038169959811E-2</v>
          </cell>
          <cell r="H17">
            <v>1.3923227400170072E-2</v>
          </cell>
          <cell r="I17">
            <v>1.2829437371638471E-2</v>
          </cell>
        </row>
        <row r="18">
          <cell r="A18" t="str">
            <v>EXPELC_FR</v>
          </cell>
          <cell r="C18" t="str">
            <v>ELC_E-FR</v>
          </cell>
          <cell r="D18">
            <v>12.753377556502938</v>
          </cell>
          <cell r="E18">
            <v>4.5802549179852992E-2</v>
          </cell>
          <cell r="F18">
            <v>4.4321683131198678E-2</v>
          </cell>
          <cell r="G18">
            <v>2.3473128193798747E-2</v>
          </cell>
          <cell r="H18">
            <v>2.816327998282693E-2</v>
          </cell>
          <cell r="I18">
            <v>3.9872921461689588E-2</v>
          </cell>
        </row>
        <row r="19">
          <cell r="A19" t="str">
            <v>RNWWND1</v>
          </cell>
          <cell r="C19" t="str">
            <v>WND</v>
          </cell>
          <cell r="D19">
            <v>0.3536322093294178</v>
          </cell>
          <cell r="E19">
            <v>0.37348417133552408</v>
          </cell>
          <cell r="F19">
            <v>0.36682098198542806</v>
          </cell>
          <cell r="G19">
            <v>0.51825149925685032</v>
          </cell>
          <cell r="H19">
            <v>1.017632637486771</v>
          </cell>
          <cell r="I19">
            <v>1.5970472495458292</v>
          </cell>
        </row>
        <row r="20">
          <cell r="A20" t="str">
            <v>RNWWND2</v>
          </cell>
          <cell r="C20" t="str">
            <v>WND</v>
          </cell>
          <cell r="D20">
            <v>5.7130128153889306E-2</v>
          </cell>
          <cell r="E20">
            <v>5.7614204294718363E-2</v>
          </cell>
          <cell r="F20">
            <v>6.0896641546458227E-2</v>
          </cell>
          <cell r="G20">
            <v>6.7518655741251335E-2</v>
          </cell>
          <cell r="H20">
            <v>6.0117073974149282E-2</v>
          </cell>
          <cell r="I20">
            <v>0.11756082296990664</v>
          </cell>
        </row>
        <row r="21">
          <cell r="A21" t="str">
            <v>RNWMNR1</v>
          </cell>
          <cell r="C21" t="str">
            <v>MNR</v>
          </cell>
          <cell r="D21">
            <v>2.9792229633411162</v>
          </cell>
          <cell r="E21">
            <v>4.4588954504848433</v>
          </cell>
          <cell r="F21">
            <v>4.8296296559370235</v>
          </cell>
          <cell r="G21">
            <v>5.6963292313934808</v>
          </cell>
          <cell r="H21">
            <v>5.813854939505589</v>
          </cell>
          <cell r="I21">
            <v>5.7521283951913293</v>
          </cell>
        </row>
        <row r="22">
          <cell r="A22" t="str">
            <v>RNWWND3</v>
          </cell>
          <cell r="C22" t="str">
            <v>WND</v>
          </cell>
          <cell r="D22">
            <v>5.1776417751260628E-2</v>
          </cell>
          <cell r="E22">
            <v>5.2226153101651303E-2</v>
          </cell>
          <cell r="F22">
            <v>5.5794108940083229E-2</v>
          </cell>
          <cell r="G22">
            <v>6.134549826608688E-2</v>
          </cell>
          <cell r="H22">
            <v>4.8969999631120004E-2</v>
          </cell>
          <cell r="I22">
            <v>0.10437251394152398</v>
          </cell>
        </row>
        <row r="23">
          <cell r="A23" t="str">
            <v>RNWMNR2</v>
          </cell>
          <cell r="C23" t="str">
            <v>MNR</v>
          </cell>
          <cell r="D23">
            <v>0.51054058530437318</v>
          </cell>
          <cell r="E23">
            <v>0.59468642460003995</v>
          </cell>
          <cell r="F23">
            <v>0.60724711780287821</v>
          </cell>
          <cell r="G23">
            <v>0.45511959667248975</v>
          </cell>
          <cell r="H23">
            <v>0.50128333686189164</v>
          </cell>
          <cell r="I23">
            <v>0.57146392383093114</v>
          </cell>
        </row>
        <row r="24">
          <cell r="A24" t="str">
            <v>RNWWND4</v>
          </cell>
          <cell r="C24" t="str">
            <v>WND</v>
          </cell>
          <cell r="D24">
            <v>3.271780112731236E-2</v>
          </cell>
          <cell r="E24">
            <v>3.2988931042383714E-2</v>
          </cell>
          <cell r="F24">
            <v>3.624125430030304E-2</v>
          </cell>
          <cell r="G24">
            <v>3.8452155160494307E-2</v>
          </cell>
          <cell r="H24">
            <v>2.4242351678857594E-2</v>
          </cell>
          <cell r="I24">
            <v>4.8864409374172975E-2</v>
          </cell>
        </row>
        <row r="25">
          <cell r="A25" t="str">
            <v>RNWMNR3</v>
          </cell>
          <cell r="C25" t="str">
            <v>MNR</v>
          </cell>
          <cell r="D25">
            <v>0.30835915157761384</v>
          </cell>
          <cell r="E25">
            <v>0.32033328848302506</v>
          </cell>
          <cell r="F25">
            <v>0.3107839123873033</v>
          </cell>
          <cell r="G25">
            <v>0.30510609323827381</v>
          </cell>
          <cell r="H25">
            <v>0.14791587367293965</v>
          </cell>
          <cell r="I25">
            <v>0.30795572182787317</v>
          </cell>
        </row>
        <row r="26">
          <cell r="A26" t="str">
            <v>IMPLFO1</v>
          </cell>
          <cell r="C26" t="str">
            <v>LFO</v>
          </cell>
          <cell r="D26">
            <v>103.50993617872236</v>
          </cell>
          <cell r="E26">
            <v>90.148247844945317</v>
          </cell>
          <cell r="F26">
            <v>89.028548590382755</v>
          </cell>
          <cell r="G26">
            <v>81.830485697536574</v>
          </cell>
          <cell r="H26">
            <v>7.7817719003747436</v>
          </cell>
          <cell r="I26">
            <v>3.2458193471908205</v>
          </cell>
        </row>
        <row r="27">
          <cell r="A27" t="str">
            <v>RNWWND5</v>
          </cell>
          <cell r="C27" t="str">
            <v>WND</v>
          </cell>
          <cell r="D27">
            <v>2.8838958021210819E-2</v>
          </cell>
          <cell r="E27">
            <v>2.9076829138901052E-2</v>
          </cell>
          <cell r="F27">
            <v>3.1986206063777563E-2</v>
          </cell>
          <cell r="G27">
            <v>3.3669389355000981E-2</v>
          </cell>
          <cell r="H27">
            <v>2.0598465694337934E-2</v>
          </cell>
          <cell r="I27">
            <v>4.1037053488224985E-2</v>
          </cell>
        </row>
        <row r="28">
          <cell r="A28" t="str">
            <v>IMPBNGA</v>
          </cell>
          <cell r="C28" t="str">
            <v>BIO</v>
          </cell>
          <cell r="E28">
            <v>2.7181071649816674E-2</v>
          </cell>
          <cell r="F28">
            <v>5.8328091643680968E-2</v>
          </cell>
          <cell r="G28">
            <v>0.60071546974546963</v>
          </cell>
          <cell r="H28">
            <v>1.494068821436412</v>
          </cell>
          <cell r="I28">
            <v>2.4046839367326509</v>
          </cell>
        </row>
        <row r="29">
          <cell r="A29" t="str">
            <v>RNWGEO1</v>
          </cell>
          <cell r="C29" t="str">
            <v>GEO</v>
          </cell>
          <cell r="H29">
            <v>0.70999728841711707</v>
          </cell>
          <cell r="I29">
            <v>1.3803780209071828</v>
          </cell>
        </row>
        <row r="30">
          <cell r="A30" t="str">
            <v>RNWGEO2</v>
          </cell>
          <cell r="C30" t="str">
            <v>GEO</v>
          </cell>
          <cell r="H30">
            <v>0.3692475658565027</v>
          </cell>
          <cell r="I30">
            <v>0.68582640192856315</v>
          </cell>
        </row>
        <row r="31">
          <cell r="A31" t="str">
            <v>RNWGEO3</v>
          </cell>
          <cell r="C31" t="str">
            <v>GEO</v>
          </cell>
          <cell r="H31">
            <v>0.11572748321277471</v>
          </cell>
          <cell r="I31">
            <v>0.36437672993474829</v>
          </cell>
        </row>
        <row r="32">
          <cell r="A32" t="str">
            <v>RNWGEO4</v>
          </cell>
          <cell r="C32" t="str">
            <v>GEO</v>
          </cell>
          <cell r="H32">
            <v>9.1096105605682515E-2</v>
          </cell>
          <cell r="I32">
            <v>0.2492402526304813</v>
          </cell>
        </row>
        <row r="33">
          <cell r="A33" t="str">
            <v>RNWGEO5</v>
          </cell>
          <cell r="C33" t="str">
            <v>GEO</v>
          </cell>
          <cell r="H33">
            <v>7.9862529580181446E-2</v>
          </cell>
          <cell r="I33">
            <v>0.20062433514975961</v>
          </cell>
        </row>
        <row r="34">
          <cell r="A34" t="str">
            <v>IMPGSL</v>
          </cell>
          <cell r="C34" t="str">
            <v>GSL</v>
          </cell>
          <cell r="D34">
            <v>78.601970139091449</v>
          </cell>
          <cell r="E34">
            <v>81.914241047453629</v>
          </cell>
          <cell r="F34">
            <v>81.6094836764468</v>
          </cell>
          <cell r="G34">
            <v>62.33211866546911</v>
          </cell>
          <cell r="H34">
            <v>50.502293732785233</v>
          </cell>
          <cell r="I34">
            <v>38.663890563425468</v>
          </cell>
        </row>
        <row r="35">
          <cell r="A35" t="str">
            <v>RNWWOD1</v>
          </cell>
          <cell r="C35" t="str">
            <v>WOD</v>
          </cell>
          <cell r="D35">
            <v>10.181807307530313</v>
          </cell>
          <cell r="E35">
            <v>11.152789063829426</v>
          </cell>
          <cell r="F35">
            <v>12.608685738186633</v>
          </cell>
          <cell r="G35">
            <v>15.035284786308804</v>
          </cell>
          <cell r="H35">
            <v>17.4618529381688</v>
          </cell>
          <cell r="I35">
            <v>17.461776917679</v>
          </cell>
        </row>
        <row r="36">
          <cell r="A36" t="str">
            <v>RNWWOD2</v>
          </cell>
          <cell r="C36" t="str">
            <v>WOD</v>
          </cell>
          <cell r="D36">
            <v>7.4586880228213293</v>
          </cell>
          <cell r="E36">
            <v>8.0028597142593263</v>
          </cell>
          <cell r="F36">
            <v>8.8185854828098105</v>
          </cell>
          <cell r="G36">
            <v>10.178217443729968</v>
          </cell>
          <cell r="H36">
            <v>10.230712261640432</v>
          </cell>
          <cell r="I36">
            <v>7.616420628759375</v>
          </cell>
        </row>
        <row r="37">
          <cell r="A37" t="str">
            <v>RNWWOD3</v>
          </cell>
          <cell r="C37" t="str">
            <v>WOD</v>
          </cell>
          <cell r="D37">
            <v>2.6218188240239608</v>
          </cell>
          <cell r="E37">
            <v>3.2645945058547774</v>
          </cell>
          <cell r="F37">
            <v>4.2284294372320161</v>
          </cell>
          <cell r="G37">
            <v>5.8346723240121907</v>
          </cell>
          <cell r="H37">
            <v>6.3804474321404054</v>
          </cell>
          <cell r="I37">
            <v>4.25938814890345</v>
          </cell>
        </row>
        <row r="38">
          <cell r="A38" t="str">
            <v>RNWWOD4</v>
          </cell>
          <cell r="C38" t="str">
            <v>WOD</v>
          </cell>
          <cell r="D38">
            <v>16.879778658365272</v>
          </cell>
          <cell r="E38">
            <v>16.920070747126065</v>
          </cell>
          <cell r="F38">
            <v>16.099608712967708</v>
          </cell>
          <cell r="G38">
            <v>10.867666169790104</v>
          </cell>
          <cell r="H38">
            <v>7.8935836449617502</v>
          </cell>
          <cell r="I38">
            <v>12.483992797146708</v>
          </cell>
        </row>
        <row r="39">
          <cell r="A39" t="str">
            <v>RNWWOD5</v>
          </cell>
          <cell r="C39" t="str">
            <v>WOD</v>
          </cell>
          <cell r="D39">
            <v>4.5976671109916154</v>
          </cell>
          <cell r="E39">
            <v>2.6639498071517274</v>
          </cell>
          <cell r="F39">
            <v>0.25642354113886257</v>
          </cell>
          <cell r="G39">
            <v>0.11112178856649313</v>
          </cell>
          <cell r="H39">
            <v>9.9348182715516695E-2</v>
          </cell>
          <cell r="I39">
            <v>0.26819844564466966</v>
          </cell>
        </row>
        <row r="40">
          <cell r="A40" t="str">
            <v>RNNWWST1</v>
          </cell>
          <cell r="C40" t="str">
            <v>WSTNREN</v>
          </cell>
          <cell r="D40">
            <v>34.432583036743459</v>
          </cell>
          <cell r="E40">
            <v>35.88236865177376</v>
          </cell>
          <cell r="F40">
            <v>35.78122211696396</v>
          </cell>
          <cell r="G40">
            <v>31.723346818774502</v>
          </cell>
          <cell r="H40">
            <v>35.404655984077934</v>
          </cell>
          <cell r="I40">
            <v>35.856226470548634</v>
          </cell>
        </row>
        <row r="41">
          <cell r="A41" t="str">
            <v>RNWSOL1</v>
          </cell>
          <cell r="C41" t="str">
            <v>SOL</v>
          </cell>
          <cell r="D41">
            <v>12.488817851181677</v>
          </cell>
          <cell r="E41">
            <v>16.439529543749597</v>
          </cell>
          <cell r="F41">
            <v>24.108190357921252</v>
          </cell>
          <cell r="G41">
            <v>26.93075837168621</v>
          </cell>
          <cell r="H41">
            <v>18.759059027634748</v>
          </cell>
          <cell r="I41">
            <v>15.162211985531012</v>
          </cell>
        </row>
        <row r="42">
          <cell r="A42" t="str">
            <v>IMPHFO1</v>
          </cell>
          <cell r="C42" t="str">
            <v>HFO</v>
          </cell>
          <cell r="D42">
            <v>0.22579163735316843</v>
          </cell>
          <cell r="E42">
            <v>2.7119704355819334E-2</v>
          </cell>
          <cell r="F42">
            <v>4.5867926117105967E-2</v>
          </cell>
          <cell r="G42">
            <v>2.7764427990704665E-2</v>
          </cell>
          <cell r="H42">
            <v>1.8077086471736802E-2</v>
          </cell>
          <cell r="I42">
            <v>3.4954754122198652E-2</v>
          </cell>
        </row>
        <row r="43">
          <cell r="A43" t="str">
            <v>RNWHYDD1</v>
          </cell>
          <cell r="C43" t="str">
            <v>HYDD</v>
          </cell>
          <cell r="D43">
            <v>66.745698638364672</v>
          </cell>
          <cell r="E43">
            <v>49.798812204249487</v>
          </cell>
          <cell r="F43">
            <v>68.388472471740826</v>
          </cell>
          <cell r="G43">
            <v>70.0773655272328</v>
          </cell>
          <cell r="H43">
            <v>72.487964079525099</v>
          </cell>
          <cell r="I43">
            <v>72.992531356750078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2.0624548849660691</v>
          </cell>
          <cell r="H44">
            <v>0.44639708084303487</v>
          </cell>
          <cell r="I44">
            <v>0.16102858363672892</v>
          </cell>
        </row>
        <row r="45">
          <cell r="A45" t="str">
            <v>IMPBDS</v>
          </cell>
          <cell r="C45" t="str">
            <v>BDS</v>
          </cell>
          <cell r="D45">
            <v>3.0155683040730481</v>
          </cell>
          <cell r="E45">
            <v>2.8611516685732319</v>
          </cell>
          <cell r="F45">
            <v>2.851284883643924</v>
          </cell>
          <cell r="G45">
            <v>3.0015585959692332</v>
          </cell>
          <cell r="H45">
            <v>2.9763990602857344</v>
          </cell>
          <cell r="I45">
            <v>2.8146533663666045</v>
          </cell>
        </row>
        <row r="46">
          <cell r="A46" t="str">
            <v>IMPCOA1</v>
          </cell>
          <cell r="C46" t="str">
            <v>COA</v>
          </cell>
          <cell r="D46">
            <v>3.8338204098525921</v>
          </cell>
          <cell r="E46">
            <v>3.8378373755765014</v>
          </cell>
          <cell r="F46">
            <v>3.8113256142307486</v>
          </cell>
          <cell r="G46">
            <v>10.531692649638151</v>
          </cell>
          <cell r="H46">
            <v>1.3321275587394596</v>
          </cell>
          <cell r="I46">
            <v>1.8990412908078873</v>
          </cell>
        </row>
        <row r="47">
          <cell r="A47" t="str">
            <v>IMPETH</v>
          </cell>
          <cell r="C47" t="str">
            <v>ETH</v>
          </cell>
          <cell r="D47">
            <v>4.4341675292964684</v>
          </cell>
          <cell r="E47">
            <v>4.7619191458178705</v>
          </cell>
          <cell r="F47">
            <v>4.7587240030173037</v>
          </cell>
          <cell r="G47">
            <v>4.0664256272298367</v>
          </cell>
          <cell r="H47">
            <v>3.1987443931488886</v>
          </cell>
          <cell r="I47">
            <v>2.5366372451428023</v>
          </cell>
        </row>
        <row r="48">
          <cell r="A48" t="str">
            <v>IMPELC_DE</v>
          </cell>
          <cell r="C48" t="str">
            <v>ELC_I-DE</v>
          </cell>
          <cell r="D48">
            <v>46.398494337814398</v>
          </cell>
          <cell r="E48">
            <v>35.326292473429135</v>
          </cell>
          <cell r="F48">
            <v>33.400659427176059</v>
          </cell>
          <cell r="G48">
            <v>38.205744400200068</v>
          </cell>
          <cell r="H48">
            <v>10.678291904808059</v>
          </cell>
          <cell r="I48">
            <v>11.034356188391005</v>
          </cell>
        </row>
        <row r="49">
          <cell r="A49" t="str">
            <v>IMPELC_DE</v>
          </cell>
          <cell r="C49" t="str">
            <v>ELCS</v>
          </cell>
          <cell r="D49">
            <v>46.398494337814398</v>
          </cell>
          <cell r="E49">
            <v>35.326292473429135</v>
          </cell>
          <cell r="F49">
            <v>33.400659427176059</v>
          </cell>
          <cell r="G49">
            <v>38.205744400200068</v>
          </cell>
          <cell r="H49">
            <v>10.678291904808059</v>
          </cell>
          <cell r="I49">
            <v>11.034356188391005</v>
          </cell>
        </row>
        <row r="50">
          <cell r="A50" t="str">
            <v>RNWWST1</v>
          </cell>
          <cell r="C50" t="str">
            <v>WSTREN</v>
          </cell>
          <cell r="D50">
            <v>33.781326727291827</v>
          </cell>
          <cell r="E50">
            <v>33.781333293234603</v>
          </cell>
          <cell r="F50">
            <v>33.782942971662933</v>
          </cell>
          <cell r="G50">
            <v>33.799681147231162</v>
          </cell>
          <cell r="H50">
            <v>33.800231074599068</v>
          </cell>
          <cell r="I50">
            <v>33.801644184074199</v>
          </cell>
        </row>
        <row r="51">
          <cell r="A51" t="str">
            <v>IMPNGA1</v>
          </cell>
          <cell r="C51" t="str">
            <v>NGA</v>
          </cell>
          <cell r="D51">
            <v>121.22384371683451</v>
          </cell>
          <cell r="E51">
            <v>106.71996584683625</v>
          </cell>
          <cell r="F51">
            <v>132.24314732577997</v>
          </cell>
          <cell r="G51">
            <v>148.89978929713646</v>
          </cell>
          <cell r="H51">
            <v>307.89883706082429</v>
          </cell>
          <cell r="I51">
            <v>333.6981822165954</v>
          </cell>
        </row>
        <row r="52">
          <cell r="A52" t="str">
            <v>IMPELC_IT</v>
          </cell>
          <cell r="C52" t="str">
            <v>ELC_I-IT</v>
          </cell>
          <cell r="D52">
            <v>6.7991169432748482</v>
          </cell>
          <cell r="E52">
            <v>4.0197449151114818E-2</v>
          </cell>
          <cell r="F52">
            <v>3.5808584066334512E-2</v>
          </cell>
          <cell r="G52">
            <v>1.4813569418110474E-2</v>
          </cell>
          <cell r="H52">
            <v>1.6179716651183628E-2</v>
          </cell>
          <cell r="I52">
            <v>2.0749549501297565E-2</v>
          </cell>
        </row>
        <row r="53">
          <cell r="A53" t="str">
            <v>IMPELC_IT</v>
          </cell>
          <cell r="C53" t="str">
            <v>ELCS</v>
          </cell>
          <cell r="D53">
            <v>6.7991169432748482</v>
          </cell>
          <cell r="E53">
            <v>4.0197449151114818E-2</v>
          </cell>
          <cell r="F53">
            <v>3.5808584066334512E-2</v>
          </cell>
          <cell r="G53">
            <v>1.4813569418110474E-2</v>
          </cell>
          <cell r="H53">
            <v>1.6179716651183628E-2</v>
          </cell>
          <cell r="I53">
            <v>2.0749549501297565E-2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3.2682734108063469</v>
          </cell>
          <cell r="E4">
            <v>3.8320727128089462</v>
          </cell>
          <cell r="F4">
            <v>3.6117313090689311</v>
          </cell>
          <cell r="G4">
            <v>3.5205720473852553</v>
          </cell>
          <cell r="H4">
            <v>0.5657079601078443</v>
          </cell>
          <cell r="I4">
            <v>0.51336364990124828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3.2682734108063469</v>
          </cell>
          <cell r="E5">
            <v>3.8320727128089462</v>
          </cell>
          <cell r="F5">
            <v>3.6117313090689311</v>
          </cell>
          <cell r="G5">
            <v>3.5205720473852553</v>
          </cell>
          <cell r="H5">
            <v>0.5657079601078443</v>
          </cell>
          <cell r="I5">
            <v>0.51336364990124828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1.9423016597500548E-5</v>
          </cell>
          <cell r="F6">
            <v>8.794657157509175E-3</v>
          </cell>
          <cell r="G6">
            <v>8.9230349232421909E-3</v>
          </cell>
          <cell r="H6">
            <v>7.7917966482440046E-3</v>
          </cell>
          <cell r="I6">
            <v>1.5321870759174457E-2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3.048649727411843E-7</v>
          </cell>
          <cell r="F7">
            <v>8.7767724828743208E-3</v>
          </cell>
          <cell r="G7">
            <v>8.9056108385526574E-3</v>
          </cell>
          <cell r="H7">
            <v>7.7750045414228773E-3</v>
          </cell>
          <cell r="I7">
            <v>1.5305311463267308E-2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1.56789904280195E-4</v>
          </cell>
          <cell r="E8">
            <v>1.8662400572058E-4</v>
          </cell>
          <cell r="F8">
            <v>1.6155869124423899E-3</v>
          </cell>
          <cell r="G8">
            <v>1.1859099756347799E-5</v>
          </cell>
          <cell r="H8">
            <v>9.8364356756910801E-4</v>
          </cell>
          <cell r="I8">
            <v>3.1050831853275999E-3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1.56789904280195E-4</v>
          </cell>
          <cell r="E9">
            <v>3.4341391000077502E-4</v>
          </cell>
          <cell r="F9">
            <v>1.9590008224431598E-3</v>
          </cell>
          <cell r="G9">
            <v>1.9708599221995101E-3</v>
          </cell>
          <cell r="H9">
            <v>1.72144780994441E-3</v>
          </cell>
          <cell r="I9">
            <v>3.36949909917105E-3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0.35057803322200998</v>
          </cell>
          <cell r="F10">
            <v>22.980741568477502</v>
          </cell>
          <cell r="G10">
            <v>22.8503281568704</v>
          </cell>
          <cell r="H10">
            <v>9.55340976545099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4.2613227692634616E-3</v>
          </cell>
          <cell r="F11">
            <v>0.27933397994248399</v>
          </cell>
          <cell r="G11">
            <v>0.27774878752414789</v>
          </cell>
          <cell r="H11">
            <v>0.11612297035119659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4.7568254168522343E-3</v>
          </cell>
          <cell r="F12">
            <v>0.31181467528463302</v>
          </cell>
          <cell r="G12">
            <v>0.31004515816649064</v>
          </cell>
          <cell r="H12">
            <v>0.12962564132226578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5.7300748095419102E-4</v>
          </cell>
          <cell r="F13">
            <v>2.52247031563398E-2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5.7300748095419102E-4</v>
          </cell>
          <cell r="F14">
            <v>2.5786176780825346E-2</v>
          </cell>
          <cell r="G14">
            <v>2.5742270930441173E-2</v>
          </cell>
          <cell r="H14">
            <v>1.0731095831086571E-2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5.8644896800267396</v>
          </cell>
          <cell r="G15">
            <v>5.8482028495040899</v>
          </cell>
          <cell r="H15">
            <v>5.17312572495866</v>
          </cell>
          <cell r="I15">
            <v>11.380240400863901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0.20796062695130285</v>
          </cell>
          <cell r="G16">
            <v>0.21567840296043447</v>
          </cell>
          <cell r="H16">
            <v>0.20362303385475605</v>
          </cell>
          <cell r="I16">
            <v>0.47215891024860629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0.10398031347565145</v>
          </cell>
          <cell r="G17">
            <v>0.10369153988482425</v>
          </cell>
          <cell r="H17">
            <v>9.1722087321962145E-2</v>
          </cell>
          <cell r="I17">
            <v>0.20177731207205427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0.20796062695130285</v>
          </cell>
          <cell r="G18">
            <v>0.21567840296043447</v>
          </cell>
          <cell r="H18">
            <v>0.20362303385475605</v>
          </cell>
          <cell r="I18">
            <v>0.47215891024860629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1.7607597618991E-4</v>
          </cell>
          <cell r="F19">
            <v>1.7831726295910701E-2</v>
          </cell>
          <cell r="G19">
            <v>1.10668113454143E-4</v>
          </cell>
          <cell r="H19">
            <v>8.3345573310765197E-3</v>
          </cell>
          <cell r="I19">
            <v>3.5060634909044701E-2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1.7607597618991E-4</v>
          </cell>
          <cell r="F20">
            <v>1.8003954100165469E-2</v>
          </cell>
          <cell r="G20">
            <v>1.8102186912284542E-2</v>
          </cell>
          <cell r="H20">
            <v>1.5961995114231214E-2</v>
          </cell>
          <cell r="I20">
            <v>3.7293086584112664E-2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3.1716158083124404E-2</v>
          </cell>
          <cell r="H21">
            <v>3.0759607800879059E-2</v>
          </cell>
          <cell r="I21">
            <v>5.5524726247469278E-2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3.2862807969366636E-2</v>
          </cell>
          <cell r="H22">
            <v>3.2187479986193451E-2</v>
          </cell>
          <cell r="I22">
            <v>5.9554467396409634E-2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6.4559862443338195E-2</v>
          </cell>
          <cell r="H23">
            <v>6.2927984177919727E-2</v>
          </cell>
          <cell r="I23">
            <v>0.11506009003472613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0.52048850212122444</v>
          </cell>
          <cell r="E24">
            <v>0.5972592477398776</v>
          </cell>
          <cell r="F24">
            <v>0.51893968639892685</v>
          </cell>
          <cell r="G24">
            <v>0.47677802779430423</v>
          </cell>
          <cell r="H24">
            <v>8.0302506192837353E-2</v>
          </cell>
          <cell r="I24">
            <v>0.103287889069492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1.0409770042424482</v>
          </cell>
          <cell r="E25">
            <v>1.1945184954797552</v>
          </cell>
          <cell r="F25">
            <v>1.0378793727978541</v>
          </cell>
          <cell r="G25">
            <v>0.95355605558860834</v>
          </cell>
          <cell r="H25">
            <v>0.16060501238567473</v>
          </cell>
          <cell r="I25">
            <v>0.20657577813898395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5.9755024043528903E-3</v>
          </cell>
          <cell r="F26">
            <v>1.31690946301244E-4</v>
          </cell>
          <cell r="G26">
            <v>3.3814266570830702E-5</v>
          </cell>
          <cell r="H26">
            <v>2.0566515323623799E-3</v>
          </cell>
          <cell r="I26">
            <v>7.9340498435745699E-3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4.1291874085078742E-2</v>
          </cell>
          <cell r="F27">
            <v>4.1381033456782124E-2</v>
          </cell>
          <cell r="G27">
            <v>4.1235117817410676E-2</v>
          </cell>
          <cell r="H27">
            <v>6.2550733659100417E-3</v>
          </cell>
          <cell r="I27">
            <v>8.4758188151361335E-3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4.3871716539991867</v>
          </cell>
          <cell r="E28">
            <v>5.0342814420335618</v>
          </cell>
          <cell r="F28">
            <v>4.8746435449512413</v>
          </cell>
          <cell r="G28">
            <v>4.8456322166617642</v>
          </cell>
          <cell r="H28">
            <v>0.48641917295459114</v>
          </cell>
          <cell r="I28">
            <v>7.5465020357583928E-2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6.0932939638877608</v>
          </cell>
          <cell r="E29">
            <v>6.9920575583799529</v>
          </cell>
          <cell r="F29">
            <v>6.7703382568767214</v>
          </cell>
          <cell r="G29">
            <v>6.7300447453635686</v>
          </cell>
          <cell r="H29">
            <v>0.67558218465915387</v>
          </cell>
          <cell r="I29">
            <v>0.10481252827442217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5.2901868555201001E-2</v>
          </cell>
          <cell r="F30">
            <v>1.4619394440347099E-5</v>
          </cell>
          <cell r="G30">
            <v>1.11674364643392E-5</v>
          </cell>
          <cell r="H30">
            <v>1.64980765897396E-4</v>
          </cell>
          <cell r="I30">
            <v>7.1572232003671802E-3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0.40732716716440409</v>
          </cell>
          <cell r="F31">
            <v>0.40720226895559708</v>
          </cell>
          <cell r="G31">
            <v>0.40681228394519364</v>
          </cell>
          <cell r="H31">
            <v>4.0868567799246636E-2</v>
          </cell>
          <cell r="I31">
            <v>7.1952213961511162E-3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0.11094514293471334</v>
          </cell>
          <cell r="I32">
            <v>0.18795881038298909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0.11206580094415486</v>
          </cell>
          <cell r="I33">
            <v>0.18985738422524129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1.00787721526726E-4</v>
          </cell>
          <cell r="H34">
            <v>2.34509661853648E-2</v>
          </cell>
          <cell r="I34">
            <v>3.2258360997530398E-2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1.00787721526726E-4</v>
          </cell>
          <cell r="H35">
            <v>2.3551753906891501E-2</v>
          </cell>
          <cell r="I35">
            <v>5.5810114904421899E-2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6.1735633004228241</v>
          </cell>
          <cell r="E36">
            <v>7.1755655101178499</v>
          </cell>
          <cell r="F36">
            <v>4.4631615124656863</v>
          </cell>
          <cell r="G36">
            <v>6.0618215737195591</v>
          </cell>
          <cell r="H36">
            <v>0.6725785873463811</v>
          </cell>
          <cell r="I36">
            <v>0.21223533349449278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8.5743934728094793</v>
          </cell>
          <cell r="E37">
            <v>9.9660632084970171</v>
          </cell>
          <cell r="F37">
            <v>6.1988354339801193</v>
          </cell>
          <cell r="G37">
            <v>8.4191966301660521</v>
          </cell>
          <cell r="H37">
            <v>0.93413692686997385</v>
          </cell>
          <cell r="I37">
            <v>0.29477129652012884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1.57015181880994E-4</v>
          </cell>
          <cell r="E38">
            <v>7.79820275269449E-2</v>
          </cell>
          <cell r="F38">
            <v>4.8930994222559899E-5</v>
          </cell>
          <cell r="G38">
            <v>4.2694082090077603E-5</v>
          </cell>
          <cell r="H38">
            <v>1.00061166504646E-3</v>
          </cell>
          <cell r="I38">
            <v>1.96448696245679E-2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0.47857729299899299</v>
          </cell>
          <cell r="E39">
            <v>0.55654921140319302</v>
          </cell>
          <cell r="F39">
            <v>0.55173971252457743</v>
          </cell>
          <cell r="G39">
            <v>0.54977732896409814</v>
          </cell>
          <cell r="H39">
            <v>5.6527232052204161E-2</v>
          </cell>
          <cell r="I39">
            <v>1.9880102714896118E-2</v>
          </cell>
        </row>
        <row r="40">
          <cell r="A40" t="str">
            <v>RHSA-WHSTG-NGAHP</v>
          </cell>
          <cell r="B40" t="str">
            <v>VAR_fout</v>
          </cell>
          <cell r="C40" t="str">
            <v>RHSA-WHANGAH</v>
          </cell>
          <cell r="D40"/>
          <cell r="E40"/>
          <cell r="F40">
            <v>5.7052762434089646E-2</v>
          </cell>
          <cell r="G40">
            <v>5.9474848838266807E-2</v>
          </cell>
          <cell r="H40">
            <v>4.6242451947710005E-2</v>
          </cell>
          <cell r="I40">
            <v>0.1394812367585202</v>
          </cell>
        </row>
        <row r="41">
          <cell r="A41" t="str">
            <v>RHSA-WHSTG-NGAHP</v>
          </cell>
          <cell r="B41" t="str">
            <v>VAR_fin</v>
          </cell>
          <cell r="C41" t="str">
            <v>RHSA-WHANGAH</v>
          </cell>
          <cell r="D41"/>
          <cell r="E41"/>
          <cell r="F41">
            <v>5.7058148830018897E-2</v>
          </cell>
          <cell r="G41">
            <v>5.9480280709790855E-2</v>
          </cell>
          <cell r="H41">
            <v>4.6246427707328085E-2</v>
          </cell>
          <cell r="I41">
            <v>0.13949282283917824</v>
          </cell>
          <cell r="J41"/>
          <cell r="K41"/>
        </row>
        <row r="42">
          <cell r="A42" t="str">
            <v>RHSA-WHSTG-NGAHP</v>
          </cell>
          <cell r="B42" t="str">
            <v>VAR_ncap</v>
          </cell>
          <cell r="C42" t="str">
            <v>-</v>
          </cell>
          <cell r="D42">
            <v>1.47961245133096E-3</v>
          </cell>
          <cell r="E42">
            <v>4.0738464268972302E-5</v>
          </cell>
          <cell r="F42">
            <v>1.2172879700637801E-2</v>
          </cell>
          <cell r="G42">
            <v>1.6813182264678601E-3</v>
          </cell>
          <cell r="H42">
            <v>5.0964394694247798E-3</v>
          </cell>
          <cell r="I42">
            <v>2.61083634644933E-2</v>
          </cell>
          <cell r="J42"/>
          <cell r="K42"/>
        </row>
        <row r="43">
          <cell r="A43" t="str">
            <v>RHSA-WHSTG-NGAHP</v>
          </cell>
          <cell r="B43" t="str">
            <v>VAR_cap</v>
          </cell>
          <cell r="C43" t="str">
            <v>-</v>
          </cell>
          <cell r="D43">
            <v>1.4796167911710204E-3</v>
          </cell>
          <cell r="E43">
            <v>6.413776655404043E-5</v>
          </cell>
          <cell r="F43">
            <v>1.2218574780548271E-2</v>
          </cell>
          <cell r="G43">
            <v>1.228939958191648E-2</v>
          </cell>
          <cell r="H43">
            <v>9.1316877589792365E-3</v>
          </cell>
          <cell r="I43">
            <v>2.6881485492054612E-2</v>
          </cell>
          <cell r="J43"/>
          <cell r="K43"/>
        </row>
        <row r="44">
          <cell r="A44" t="str">
            <v>D-RES_LTH</v>
          </cell>
          <cell r="B44" t="str">
            <v>VAR_fout</v>
          </cell>
          <cell r="C44" t="str">
            <v>RHNS_LTH_DH</v>
          </cell>
          <cell r="D44"/>
          <cell r="E44">
            <v>5.4507441923416118E-2</v>
          </cell>
          <cell r="F44">
            <v>0.38053290427654141</v>
          </cell>
          <cell r="G44">
            <v>1.0913527739183089</v>
          </cell>
          <cell r="H44">
            <v>1.7524615514058441</v>
          </cell>
          <cell r="I44">
            <v>1.7051046415116977</v>
          </cell>
          <cell r="J44"/>
          <cell r="K44"/>
          <cell r="L44"/>
        </row>
        <row r="45">
          <cell r="A45" t="str">
            <v>D-RES_LTH</v>
          </cell>
          <cell r="B45" t="str">
            <v>VAR_fout</v>
          </cell>
          <cell r="C45" t="str">
            <v>RHEM_LTH_DH</v>
          </cell>
          <cell r="D45">
            <v>2.3074752246426278</v>
          </cell>
          <cell r="E45">
            <v>3.8270431160366232</v>
          </cell>
          <cell r="F45">
            <v>2.7126451977288437</v>
          </cell>
          <cell r="G45">
            <v>2.4456948638286256</v>
          </cell>
          <cell r="H45">
            <v>2.5486037299108335</v>
          </cell>
          <cell r="I45">
            <v>2.4017825013774301</v>
          </cell>
          <cell r="J45"/>
          <cell r="K45"/>
        </row>
        <row r="46">
          <cell r="A46" t="str">
            <v>D-RES_LTH</v>
          </cell>
          <cell r="B46" t="str">
            <v>VAR_fout</v>
          </cell>
          <cell r="C46" t="str">
            <v>RHES_LTH_DH</v>
          </cell>
          <cell r="D46">
            <v>2.0225437056533226</v>
          </cell>
          <cell r="E46">
            <v>3.5392358918624964</v>
          </cell>
          <cell r="F46">
            <v>3.9066377862130373</v>
          </cell>
          <cell r="G46">
            <v>3.4667576742611006</v>
          </cell>
          <cell r="H46">
            <v>54.79366925715248</v>
          </cell>
          <cell r="I46">
            <v>58.639634868602727</v>
          </cell>
          <cell r="J46"/>
          <cell r="K46"/>
        </row>
        <row r="47">
          <cell r="A47" t="str">
            <v>D-RES_LTH</v>
          </cell>
          <cell r="B47" t="str">
            <v>VAR_fout</v>
          </cell>
          <cell r="C47" t="str">
            <v>RHSA_LTH</v>
          </cell>
          <cell r="D47">
            <v>4.0100369113864511</v>
          </cell>
          <cell r="E47">
            <v>1.963797240359916</v>
          </cell>
          <cell r="F47">
            <v>5.6162653301791678</v>
          </cell>
          <cell r="G47">
            <v>6.6486313531219299</v>
          </cell>
          <cell r="H47">
            <v>11.648493895438952</v>
          </cell>
          <cell r="I47">
            <v>11.655210840356196</v>
          </cell>
          <cell r="J47"/>
          <cell r="K47"/>
        </row>
        <row r="48">
          <cell r="A48" t="str">
            <v>D-RES_LTH</v>
          </cell>
          <cell r="B48" t="str">
            <v>VAR_fout</v>
          </cell>
          <cell r="C48" t="str">
            <v>RHNM_LTH_DH</v>
          </cell>
          <cell r="D48"/>
          <cell r="E48">
            <v>0.35013672205767865</v>
          </cell>
          <cell r="F48">
            <v>0.46084178029495831</v>
          </cell>
          <cell r="G48">
            <v>0.51918368278371618</v>
          </cell>
          <cell r="H48">
            <v>0.46116880736203186</v>
          </cell>
          <cell r="I48">
            <v>0.46996754558878306</v>
          </cell>
          <cell r="J48"/>
          <cell r="K48"/>
        </row>
        <row r="49">
          <cell r="A49" t="str">
            <v>D-RES_LTH</v>
          </cell>
          <cell r="B49" t="str">
            <v>VAR_fin</v>
          </cell>
          <cell r="C49" t="str">
            <v>LTH</v>
          </cell>
          <cell r="D49">
            <v>9.2187897746930663</v>
          </cell>
          <cell r="E49">
            <v>10.760157868063006</v>
          </cell>
          <cell r="F49">
            <v>14.422386980795178</v>
          </cell>
          <cell r="G49">
            <v>15.572067173514231</v>
          </cell>
          <cell r="H49">
            <v>77.668674247224345</v>
          </cell>
          <cell r="I49">
            <v>81.075022052813239</v>
          </cell>
          <cell r="J49"/>
          <cell r="K49"/>
        </row>
        <row r="50">
          <cell r="A50" t="str">
            <v>D-RES_LTH</v>
          </cell>
          <cell r="B50" t="str">
            <v>VAR_ncap</v>
          </cell>
          <cell r="C50" t="str">
            <v>-</v>
          </cell>
          <cell r="D50">
            <v>0.34593551512977799</v>
          </cell>
          <cell r="E50">
            <v>0.115905415317411</v>
          </cell>
          <cell r="F50">
            <v>8.7633397814080694E-2</v>
          </cell>
          <cell r="G50">
            <v>4.90900233810199E-2</v>
          </cell>
          <cell r="H50">
            <v>3.1974091456071001</v>
          </cell>
          <cell r="I50">
            <v>0.18628700677037</v>
          </cell>
          <cell r="J50"/>
          <cell r="K50"/>
        </row>
        <row r="51">
          <cell r="A51" t="str">
            <v>D-RES_LTH</v>
          </cell>
          <cell r="B51" t="str">
            <v>VAR_cap</v>
          </cell>
          <cell r="C51" t="str">
            <v>-</v>
          </cell>
          <cell r="D51">
            <v>0.34593551512977799</v>
          </cell>
          <cell r="E51">
            <v>0.46184093044718899</v>
          </cell>
          <cell r="F51">
            <v>0.54947432826126996</v>
          </cell>
          <cell r="G51">
            <v>0.59856435164229005</v>
          </cell>
          <cell r="H51">
            <v>3.7959734972493901</v>
          </cell>
          <cell r="I51">
            <v>3.9822605040197598</v>
          </cell>
          <cell r="J51"/>
          <cell r="K51"/>
        </row>
        <row r="52">
          <cell r="A52" t="str">
            <v>D-RHEM_NKEV_GAS_ELC_CHP</v>
          </cell>
          <cell r="B52" t="str">
            <v>VAR_fout</v>
          </cell>
          <cell r="C52" t="str">
            <v>ELC5</v>
          </cell>
          <cell r="D52">
            <v>2.6283932443450769E-2</v>
          </cell>
          <cell r="E52">
            <v>5.5915714982912685E-3</v>
          </cell>
          <cell r="F52">
            <v>0.1979951682493693</v>
          </cell>
          <cell r="G52">
            <v>0.2914213624293453</v>
          </cell>
          <cell r="H52">
            <v>0.29574698219689688</v>
          </cell>
          <cell r="I52">
            <v>0.51522384486263328</v>
          </cell>
          <cell r="J52"/>
          <cell r="K52"/>
        </row>
        <row r="53">
          <cell r="A53" t="str">
            <v>D-RHEM_NKEV_GAS_ELC_CHP</v>
          </cell>
          <cell r="B53" t="str">
            <v>VAR_fout</v>
          </cell>
          <cell r="C53" t="str">
            <v>RHEM_ELC</v>
          </cell>
          <cell r="D53">
            <v>2.630985374736006E-2</v>
          </cell>
          <cell r="E53">
            <v>5.5946198986441455E-3</v>
          </cell>
          <cell r="F53">
            <v>0.19499183265144385</v>
          </cell>
          <cell r="G53">
            <v>0.24031261836817605</v>
          </cell>
          <cell r="H53">
            <v>0.23976798570413224</v>
          </cell>
          <cell r="I53">
            <v>0.38834461410906429</v>
          </cell>
          <cell r="J53"/>
          <cell r="K53"/>
        </row>
        <row r="54">
          <cell r="A54" t="str">
            <v>D-RHEM_NKEV_GAS_ELC_CHP</v>
          </cell>
          <cell r="B54" t="str">
            <v>VAR_fin</v>
          </cell>
          <cell r="C54" t="str">
            <v>RHEM_NKEV_GAS_ELC_CHP</v>
          </cell>
          <cell r="D54">
            <v>5.2593786190810822E-2</v>
          </cell>
          <cell r="E54">
            <v>1.1186191396935418E-2</v>
          </cell>
          <cell r="F54">
            <v>0.39296789729166043</v>
          </cell>
          <cell r="G54">
            <v>0.53173398079752121</v>
          </cell>
          <cell r="H54">
            <v>0.53551496790102859</v>
          </cell>
          <cell r="I54">
            <v>0.90356845897169724</v>
          </cell>
          <cell r="J54"/>
          <cell r="K54"/>
        </row>
        <row r="55">
          <cell r="A55" t="str">
            <v>SCOM-SHDEM</v>
          </cell>
          <cell r="B55" t="str">
            <v>VAR_fout</v>
          </cell>
          <cell r="C55" t="str">
            <v>SCOM-SHD</v>
          </cell>
          <cell r="D55">
            <v>73.238516859973728</v>
          </cell>
          <cell r="E55">
            <v>78.63998271088424</v>
          </cell>
          <cell r="F55">
            <v>79.215914069085343</v>
          </cell>
          <cell r="G55">
            <v>77.943534470270365</v>
          </cell>
          <cell r="H55">
            <v>74.067586815710314</v>
          </cell>
          <cell r="I55">
            <v>70.097858156357816</v>
          </cell>
          <cell r="J55"/>
          <cell r="K55"/>
        </row>
        <row r="56">
          <cell r="A56" t="str">
            <v>SCOM-SHDEM</v>
          </cell>
          <cell r="B56" t="str">
            <v>VAR_fin</v>
          </cell>
          <cell r="C56" t="str">
            <v>SCOM-SHCON</v>
          </cell>
          <cell r="D56"/>
          <cell r="E56">
            <v>5.5831920768583201</v>
          </cell>
          <cell r="F56">
            <v>5.5846678740637641</v>
          </cell>
          <cell r="G56">
            <v>5.5858351288776475</v>
          </cell>
          <cell r="H56">
            <v>5.5965057388112802</v>
          </cell>
          <cell r="I56">
            <v>2.9859552542778314</v>
          </cell>
          <cell r="J56"/>
          <cell r="K56"/>
        </row>
        <row r="57">
          <cell r="A57" t="str">
            <v>SCOM-SHDEM</v>
          </cell>
          <cell r="B57" t="str">
            <v>VAR_fin</v>
          </cell>
          <cell r="C57" t="str">
            <v>SCOM-SHWOD</v>
          </cell>
          <cell r="D57">
            <v>6.1735633004228241</v>
          </cell>
          <cell r="E57">
            <v>7.1755655101178499</v>
          </cell>
          <cell r="F57">
            <v>4.4631615124656863</v>
          </cell>
          <cell r="G57">
            <v>6.0618215737195591</v>
          </cell>
          <cell r="H57">
            <v>0.6725785873463811</v>
          </cell>
          <cell r="I57">
            <v>0.21223533349449278</v>
          </cell>
          <cell r="J57"/>
          <cell r="K57"/>
        </row>
        <row r="58">
          <cell r="A58" t="str">
            <v>SCOM-SHDEM</v>
          </cell>
          <cell r="B58" t="str">
            <v>VAR_fin</v>
          </cell>
          <cell r="C58" t="str">
            <v>SCOM-SHH2B</v>
          </cell>
          <cell r="D58"/>
          <cell r="E58"/>
          <cell r="F58"/>
          <cell r="G58">
            <v>5.5268394476175597E-2</v>
          </cell>
          <cell r="H58">
            <v>7.4031147146260481E-2</v>
          </cell>
          <cell r="I58">
            <v>0.12787359481490965</v>
          </cell>
          <cell r="J58"/>
          <cell r="K58"/>
        </row>
        <row r="59">
          <cell r="A59" t="str">
            <v>SCOM-SHDEM</v>
          </cell>
          <cell r="B59" t="str">
            <v>VAR_fin</v>
          </cell>
          <cell r="C59" t="str">
            <v>SCOM-SHLTHD</v>
          </cell>
          <cell r="D59">
            <v>5.5539190649214287</v>
          </cell>
          <cell r="E59">
            <v>6.0159544011122019</v>
          </cell>
          <cell r="F59">
            <v>7.3260293791717643</v>
          </cell>
          <cell r="G59">
            <v>6.9476208466765348</v>
          </cell>
          <cell r="H59">
            <v>5.1593407499769617</v>
          </cell>
          <cell r="I59">
            <v>5.8617623451954861</v>
          </cell>
          <cell r="J59"/>
          <cell r="K59"/>
        </row>
        <row r="60">
          <cell r="A60" t="str">
            <v>SCOM-SHDEM</v>
          </cell>
          <cell r="B60" t="str">
            <v>VAR_fin</v>
          </cell>
          <cell r="C60" t="str">
            <v>SCOM-SHELCB</v>
          </cell>
          <cell r="D60">
            <v>2.3940531861087986</v>
          </cell>
          <cell r="E60">
            <v>0.58480779292804508</v>
          </cell>
          <cell r="F60">
            <v>0.44855524076076425</v>
          </cell>
          <cell r="G60">
            <v>0.26760897576333148</v>
          </cell>
          <cell r="H60">
            <v>0.17068868179732424</v>
          </cell>
          <cell r="I60">
            <v>0.32150366431965577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SCOM-SHBIO</v>
          </cell>
          <cell r="D61">
            <v>1.2230844708686046</v>
          </cell>
          <cell r="E61">
            <v>1.3407846332960041</v>
          </cell>
          <cell r="F61">
            <v>1.2823373128672442</v>
          </cell>
          <cell r="G61">
            <v>0.36081646451333971</v>
          </cell>
          <cell r="H61">
            <v>0.71064150096486844</v>
          </cell>
          <cell r="I61">
            <v>0.72736125680872621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SCOM-SHELCH</v>
          </cell>
          <cell r="D62">
            <v>4.261223592962244</v>
          </cell>
          <cell r="E62">
            <v>4.6176669035940021</v>
          </cell>
          <cell r="F62">
            <v>4.3296913808613002</v>
          </cell>
          <cell r="G62">
            <v>4.3716250659811964</v>
          </cell>
          <cell r="H62">
            <v>0.50010504901015229</v>
          </cell>
          <cell r="I62">
            <v>0.47158836643533969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SCOM-SHPLT</v>
          </cell>
          <cell r="D63">
            <v>1.8770887904869311</v>
          </cell>
          <cell r="E63">
            <v>2.1601007297004076</v>
          </cell>
          <cell r="F63">
            <v>1.8436587401319904</v>
          </cell>
          <cell r="G63">
            <v>1.844937258652634</v>
          </cell>
          <cell r="H63">
            <v>0.25772042549846053</v>
          </cell>
          <cell r="I63">
            <v>0.26959558154822505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SCOM-SHLTHC-NGA</v>
          </cell>
          <cell r="D64">
            <v>0.68566743255383367</v>
          </cell>
          <cell r="E64">
            <v>0.74270730696309817</v>
          </cell>
          <cell r="F64">
            <v>0.8169061875992053</v>
          </cell>
          <cell r="G64">
            <v>1.4843460558192083</v>
          </cell>
          <cell r="H64">
            <v>1.3523927550416917</v>
          </cell>
          <cell r="I64">
            <v>2.4864599122576863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SCOM-SHSOL</v>
          </cell>
          <cell r="D65">
            <v>0.62701245340085054</v>
          </cell>
          <cell r="E65">
            <v>0.68735037243727992</v>
          </cell>
          <cell r="F65">
            <v>0.63495237682352557</v>
          </cell>
          <cell r="G65">
            <v>0.65623779488654377</v>
          </cell>
          <cell r="H65">
            <v>6.496374434449001E-2</v>
          </cell>
          <cell r="I65">
            <v>0.17461056045884152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SCOM-SHLTHC-WOD</v>
          </cell>
          <cell r="D66"/>
          <cell r="E66"/>
          <cell r="F66"/>
          <cell r="G66">
            <v>0.36771652274504601</v>
          </cell>
          <cell r="H66">
            <v>0.24761651961846362</v>
          </cell>
          <cell r="I66">
            <v>0.44375834052647872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SCOM-SHNGA</v>
          </cell>
          <cell r="D67">
            <v>24.189732848408152</v>
          </cell>
          <cell r="E67">
            <v>25.29244904282918</v>
          </cell>
          <cell r="F67">
            <v>33.162308947707366</v>
          </cell>
          <cell r="G67">
            <v>33.345575172713062</v>
          </cell>
          <cell r="H67">
            <v>57.716996847977477</v>
          </cell>
          <cell r="I67">
            <v>54.428316391632144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SCOM-SHNGAH</v>
          </cell>
          <cell r="D68"/>
          <cell r="E68"/>
          <cell r="F68">
            <v>0.16037901080976152</v>
          </cell>
          <cell r="G68">
            <v>0.16993769451891702</v>
          </cell>
          <cell r="H68">
            <v>0.25996481806574601</v>
          </cell>
          <cell r="I68">
            <v>0.57802896397301018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SCOM-SHLTHC-BIO</v>
          </cell>
          <cell r="D69">
            <v>1.4100834822522796</v>
          </cell>
          <cell r="E69">
            <v>1.5273883624278235</v>
          </cell>
          <cell r="F69">
            <v>1.3774919573013553</v>
          </cell>
          <cell r="G69">
            <v>1.183726929402442</v>
          </cell>
          <cell r="H69">
            <v>0.78192110250151559</v>
          </cell>
          <cell r="I69">
            <v>0.67430395907790586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SCOM-SHLTHC-HFC</v>
          </cell>
          <cell r="D70"/>
          <cell r="E70"/>
          <cell r="F70"/>
          <cell r="G70">
            <v>6.2568507156015585E-2</v>
          </cell>
          <cell r="H70">
            <v>6.1128760370596745E-2</v>
          </cell>
          <cell r="I70">
            <v>0.17295899970022527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SCOM-SHLFO</v>
          </cell>
          <cell r="D71">
            <v>24.843088237587803</v>
          </cell>
          <cell r="E71">
            <v>22.912317286288324</v>
          </cell>
          <cell r="F71">
            <v>17.786105214339241</v>
          </cell>
          <cell r="G71">
            <v>15.178281170008519</v>
          </cell>
          <cell r="H71">
            <v>0.44140000951596553</v>
          </cell>
          <cell r="I71">
            <v>0.16201373863507784</v>
          </cell>
          <cell r="J71"/>
          <cell r="K71"/>
        </row>
        <row r="72">
          <cell r="A72" t="str">
            <v>ITOT-STG-ELCSPEC</v>
          </cell>
          <cell r="B72" t="str">
            <v>VAR_ncap</v>
          </cell>
          <cell r="C72" t="str">
            <v>-</v>
          </cell>
          <cell r="D72"/>
          <cell r="E72">
            <v>4.8938857710129101E-5</v>
          </cell>
          <cell r="F72">
            <v>4.8624292513082503E-5</v>
          </cell>
          <cell r="G72">
            <v>4.5587888315151901E-5</v>
          </cell>
          <cell r="H72">
            <v>7.4664010782768506E-5</v>
          </cell>
          <cell r="I72">
            <v>1.2693782977784001E-4</v>
          </cell>
          <cell r="J72"/>
          <cell r="K72"/>
        </row>
        <row r="73">
          <cell r="A73" t="str">
            <v>ITOT-STG-ELCSPEC</v>
          </cell>
          <cell r="B73" t="str">
            <v>VAR_cap</v>
          </cell>
          <cell r="C73" t="str">
            <v>-</v>
          </cell>
          <cell r="D73"/>
          <cell r="E73">
            <v>4.8938857710129101E-5</v>
          </cell>
          <cell r="F73">
            <v>7.9960762233188893E-5</v>
          </cell>
          <cell r="G73">
            <v>9.7052740011432617E-5</v>
          </cell>
          <cell r="H73">
            <v>1.211520440889587E-4</v>
          </cell>
          <cell r="I73">
            <v>1.690148830936788E-4</v>
          </cell>
          <cell r="J73"/>
        </row>
        <row r="74">
          <cell r="A74" t="str">
            <v>D-RHES_LTH_CHPNGA</v>
          </cell>
          <cell r="B74" t="str">
            <v>VAR_fout</v>
          </cell>
          <cell r="C74" t="str">
            <v>RHSA_LTH</v>
          </cell>
          <cell r="D74">
            <v>6.3629364786567293E-3</v>
          </cell>
          <cell r="E74">
            <v>5.4202173460315495E-4</v>
          </cell>
          <cell r="F74">
            <v>2.4123950861167118E-2</v>
          </cell>
          <cell r="G74">
            <v>3.3362216862900647E-2</v>
          </cell>
          <cell r="H74">
            <v>2.0282015189468882E-2</v>
          </cell>
          <cell r="I74">
            <v>8.2909646922389932E-2</v>
          </cell>
          <cell r="J74"/>
        </row>
        <row r="75">
          <cell r="A75" t="str">
            <v>D-RHES_LTH_CHPNGA</v>
          </cell>
          <cell r="B75" t="str">
            <v>VAR_fout</v>
          </cell>
          <cell r="C75" t="str">
            <v>LTH</v>
          </cell>
          <cell r="D75"/>
          <cell r="E75">
            <v>1.9717916920513703E-5</v>
          </cell>
          <cell r="F75">
            <v>9.1462474853518295E-5</v>
          </cell>
          <cell r="G75">
            <v>1.7220014442641328E-4</v>
          </cell>
          <cell r="H75">
            <v>3.2694454703222807E-4</v>
          </cell>
          <cell r="I75">
            <v>8.9171850496219045E-4</v>
          </cell>
          <cell r="J75"/>
        </row>
        <row r="76">
          <cell r="A76" t="str">
            <v>D-RHES_LTH_CHPNGA</v>
          </cell>
          <cell r="B76" t="str">
            <v>VAR_fout</v>
          </cell>
          <cell r="C76" t="str">
            <v>RHES_LTH_CHPNGA_ON</v>
          </cell>
          <cell r="D76">
            <v>6.8641957754179778E-2</v>
          </cell>
          <cell r="E76">
            <v>1.5622894383178723E-2</v>
          </cell>
          <cell r="F76">
            <v>0.21063791520858521</v>
          </cell>
          <cell r="G76">
            <v>0.21494576777277238</v>
          </cell>
          <cell r="H76">
            <v>0.23477953119280642</v>
          </cell>
          <cell r="I76">
            <v>0.39981946778640132</v>
          </cell>
          <cell r="J76"/>
          <cell r="K76"/>
        </row>
        <row r="77">
          <cell r="A77" t="str">
            <v>D-RHES_LTH_CHPNGA</v>
          </cell>
          <cell r="B77" t="str">
            <v>VAR_fin</v>
          </cell>
          <cell r="C77" t="str">
            <v>RHES_LTH_CHPNGA</v>
          </cell>
          <cell r="D77">
            <v>7.5004894232836503E-2</v>
          </cell>
          <cell r="E77">
            <v>1.6184634034702387E-2</v>
          </cell>
          <cell r="F77">
            <v>0.23485332854460597</v>
          </cell>
          <cell r="G77">
            <v>0.24848018478009951</v>
          </cell>
          <cell r="H77">
            <v>0.25538849092930749</v>
          </cell>
          <cell r="I77">
            <v>0.48362083321375415</v>
          </cell>
          <cell r="J77"/>
          <cell r="K77"/>
        </row>
        <row r="78">
          <cell r="A78" t="str">
            <v>D-ICOA</v>
          </cell>
          <cell r="B78" t="str">
            <v>VAR_fout</v>
          </cell>
          <cell r="C78" t="str">
            <v>ICOA</v>
          </cell>
          <cell r="D78">
            <v>3.7337952592987333</v>
          </cell>
          <cell r="E78">
            <v>3.7378192304600719</v>
          </cell>
          <cell r="F78">
            <v>3.7373356227643222</v>
          </cell>
          <cell r="G78">
            <v>10.464441523056204</v>
          </cell>
          <cell r="H78">
            <v>1.3240096505356491</v>
          </cell>
          <cell r="I78">
            <v>1.8990412908078873</v>
          </cell>
          <cell r="J78"/>
          <cell r="K78"/>
        </row>
        <row r="79">
          <cell r="A79" t="str">
            <v>D-ICOA</v>
          </cell>
          <cell r="B79" t="str">
            <v>VAR_fout</v>
          </cell>
          <cell r="C79" t="str">
            <v>CO2</v>
          </cell>
          <cell r="D79">
            <v>346.12282053699101</v>
          </cell>
          <cell r="E79">
            <v>346.49584266364701</v>
          </cell>
          <cell r="F79">
            <v>346.451012230255</v>
          </cell>
          <cell r="G79">
            <v>970.05372918731098</v>
          </cell>
          <cell r="H79">
            <v>122.735694604655</v>
          </cell>
          <cell r="I79">
            <v>176.041127657891</v>
          </cell>
          <cell r="J79"/>
          <cell r="K79"/>
        </row>
        <row r="80">
          <cell r="A80" t="str">
            <v>D-ICOA</v>
          </cell>
          <cell r="B80" t="str">
            <v>VAR_fin</v>
          </cell>
          <cell r="C80" t="str">
            <v>COA</v>
          </cell>
          <cell r="D80">
            <v>3.7337952592987333</v>
          </cell>
          <cell r="E80">
            <v>3.7378192304600719</v>
          </cell>
          <cell r="F80">
            <v>3.7373356227643222</v>
          </cell>
          <cell r="G80">
            <v>10.464441523056204</v>
          </cell>
          <cell r="H80">
            <v>1.3240096505356491</v>
          </cell>
          <cell r="I80">
            <v>1.8990412908078873</v>
          </cell>
          <cell r="J80"/>
          <cell r="K80"/>
        </row>
        <row r="81">
          <cell r="A81" t="str">
            <v>RHEM-SHCONBR1</v>
          </cell>
          <cell r="B81" t="str">
            <v>VAR_fout</v>
          </cell>
          <cell r="C81" t="str">
            <v>RHEM-SHCON</v>
          </cell>
          <cell r="D81">
            <v>0.38998699654369123</v>
          </cell>
          <cell r="E81">
            <v>0.78009192690681239</v>
          </cell>
          <cell r="F81">
            <v>0.78002007268509244</v>
          </cell>
          <cell r="G81">
            <v>0.78014816950647192</v>
          </cell>
          <cell r="H81">
            <v>0.78031391081615487</v>
          </cell>
          <cell r="I81">
            <v>0.36093554163141689</v>
          </cell>
          <cell r="J81"/>
          <cell r="K81"/>
        </row>
        <row r="82">
          <cell r="A82" t="str">
            <v>RHEM-SHCONBR1</v>
          </cell>
          <cell r="B82" t="str">
            <v>VAR_fin</v>
          </cell>
          <cell r="C82" t="str">
            <v>CON</v>
          </cell>
          <cell r="D82">
            <v>0.38998699654369123</v>
          </cell>
          <cell r="E82">
            <v>0.78009192690681239</v>
          </cell>
          <cell r="F82">
            <v>0.78002007268509244</v>
          </cell>
          <cell r="G82">
            <v>0.78014816950647192</v>
          </cell>
          <cell r="H82">
            <v>0.78031391081615487</v>
          </cell>
          <cell r="I82">
            <v>0.36093554163141689</v>
          </cell>
          <cell r="J82"/>
        </row>
        <row r="83">
          <cell r="A83" t="str">
            <v>RHEM-SHCONBR1</v>
          </cell>
          <cell r="B83" t="str">
            <v>VAR_ncap</v>
          </cell>
          <cell r="C83" t="str">
            <v>-</v>
          </cell>
          <cell r="D83">
            <v>2.7550994380196599E-2</v>
          </cell>
          <cell r="E83">
            <v>2.7547151163890199E-2</v>
          </cell>
          <cell r="F83">
            <v>7.4153019519837898E-6</v>
          </cell>
          <cell r="G83">
            <v>8.1830695821787397E-6</v>
          </cell>
          <cell r="H83">
            <v>1.07138914513293E-5</v>
          </cell>
          <cell r="I83">
            <v>4.5591655686095098E-5</v>
          </cell>
          <cell r="J83"/>
          <cell r="K83"/>
        </row>
        <row r="84">
          <cell r="A84" t="str">
            <v>RHEM-SHCONBR1</v>
          </cell>
          <cell r="B84" t="str">
            <v>VAR_cap</v>
          </cell>
          <cell r="C84" t="str">
            <v>-</v>
          </cell>
          <cell r="D84">
            <v>2.7550994380196599E-2</v>
          </cell>
          <cell r="E84">
            <v>5.50981455440867E-2</v>
          </cell>
          <cell r="F84">
            <v>5.5105560846038702E-2</v>
          </cell>
          <cell r="G84">
            <v>5.5113743915620898E-2</v>
          </cell>
          <cell r="H84">
            <v>5.5124457807072202E-2</v>
          </cell>
          <cell r="I84">
            <v>2.549845730065E-2</v>
          </cell>
          <cell r="J84"/>
          <cell r="K84"/>
        </row>
        <row r="85">
          <cell r="A85" t="str">
            <v>RHEM-SHELCBR</v>
          </cell>
          <cell r="B85" t="str">
            <v>VAR_fout</v>
          </cell>
          <cell r="C85" t="str">
            <v>RHEM-SHAELCB</v>
          </cell>
          <cell r="D85">
            <v>4.6280426612060515</v>
          </cell>
          <cell r="E85">
            <v>3.1684464307148068</v>
          </cell>
          <cell r="F85">
            <v>1.6954135043637004</v>
          </cell>
          <cell r="G85">
            <v>0.61737379088640076</v>
          </cell>
          <cell r="H85">
            <v>0.34318741506825301</v>
          </cell>
          <cell r="I85">
            <v>0.59567335251168663</v>
          </cell>
          <cell r="J85"/>
          <cell r="K85"/>
        </row>
        <row r="86">
          <cell r="A86" t="str">
            <v>RHEM-SHELCBR</v>
          </cell>
          <cell r="B86" t="str">
            <v>VAR_fin</v>
          </cell>
          <cell r="C86" t="str">
            <v>RHEM_ELC</v>
          </cell>
          <cell r="D86">
            <v>4.8716238539011059</v>
          </cell>
          <cell r="E86">
            <v>3.3352067691734826</v>
          </cell>
          <cell r="F86">
            <v>1.7846457940670537</v>
          </cell>
          <cell r="G86">
            <v>0.64986714830147441</v>
          </cell>
          <cell r="H86">
            <v>0.36124991059816064</v>
          </cell>
          <cell r="I86">
            <v>0.62702458159124996</v>
          </cell>
          <cell r="J86"/>
          <cell r="K86"/>
        </row>
        <row r="87">
          <cell r="A87" t="str">
            <v>RHEM-SHELCBR</v>
          </cell>
          <cell r="B87" t="str">
            <v>VAR_ncap</v>
          </cell>
          <cell r="C87" t="str">
            <v>-</v>
          </cell>
          <cell r="D87">
            <v>1.9370232899864199E-4</v>
          </cell>
          <cell r="E87">
            <v>1.91726950279207E-4</v>
          </cell>
          <cell r="F87">
            <v>4.3106930690606001E-3</v>
          </cell>
          <cell r="G87">
            <v>2.936214866066E-4</v>
          </cell>
          <cell r="H87">
            <v>2.5231399823834599E-2</v>
          </cell>
          <cell r="I87">
            <v>5.3296026299013297E-2</v>
          </cell>
          <cell r="J87"/>
          <cell r="K87"/>
          <cell r="L87"/>
        </row>
        <row r="88">
          <cell r="A88" t="str">
            <v>RHEM-SHELCBR</v>
          </cell>
          <cell r="B88" t="str">
            <v>VAR_cap</v>
          </cell>
          <cell r="C88" t="str">
            <v>-</v>
          </cell>
          <cell r="D88">
            <v>0.3269948462773376</v>
          </cell>
          <cell r="E88">
            <v>0.32615295044734161</v>
          </cell>
          <cell r="F88">
            <v>0.18308465790608641</v>
          </cell>
          <cell r="G88">
            <v>7.6196425694108005E-2</v>
          </cell>
          <cell r="H88">
            <v>3.3524666641761396E-2</v>
          </cell>
          <cell r="I88">
            <v>6.0040098890263988E-2</v>
          </cell>
          <cell r="J88"/>
          <cell r="K88"/>
        </row>
        <row r="89">
          <cell r="A89" t="str">
            <v>RHNM-SHLTHCHPNGA</v>
          </cell>
          <cell r="B89" t="str">
            <v>VAR_fout</v>
          </cell>
          <cell r="C89" t="str">
            <v>RHNM-SHLTHC-NGA</v>
          </cell>
          <cell r="D89"/>
          <cell r="E89">
            <v>2.5709007968772921E-3</v>
          </cell>
          <cell r="F89">
            <v>0.47097070226552573</v>
          </cell>
          <cell r="G89">
            <v>0.70374662423348266</v>
          </cell>
          <cell r="H89">
            <v>0.55685351664207006</v>
          </cell>
          <cell r="I89">
            <v>0.88672108672506189</v>
          </cell>
          <cell r="J89"/>
          <cell r="K89"/>
        </row>
        <row r="90">
          <cell r="A90" t="str">
            <v>RHNM-SHLTHCHPNGA</v>
          </cell>
          <cell r="B90" t="str">
            <v>VAR_fin</v>
          </cell>
          <cell r="C90" t="str">
            <v>RHNMLTHCHPC</v>
          </cell>
          <cell r="D90"/>
          <cell r="E90">
            <v>2.5709007968772921E-3</v>
          </cell>
          <cell r="F90">
            <v>0.47097070226552573</v>
          </cell>
          <cell r="G90">
            <v>0.70374662423348266</v>
          </cell>
          <cell r="H90">
            <v>0.55685351664207006</v>
          </cell>
          <cell r="I90">
            <v>0.88672108672506189</v>
          </cell>
          <cell r="J90"/>
          <cell r="K90"/>
        </row>
        <row r="91">
          <cell r="A91" t="str">
            <v>RHNM-SHLTHCHPNGA</v>
          </cell>
          <cell r="B91" t="str">
            <v>VAR_fin</v>
          </cell>
          <cell r="C91" t="str">
            <v>RHNM_LTH_CHPNGA_ON</v>
          </cell>
          <cell r="D91"/>
          <cell r="E91">
            <v>2.5968694917952446E-3</v>
          </cell>
          <cell r="F91">
            <v>0.47572798208638933</v>
          </cell>
          <cell r="G91">
            <v>0.71085517599341697</v>
          </cell>
          <cell r="H91">
            <v>0.56247829963845464</v>
          </cell>
          <cell r="I91">
            <v>0.89567786537885019</v>
          </cell>
          <cell r="J91"/>
          <cell r="K91"/>
        </row>
        <row r="92">
          <cell r="A92" t="str">
            <v>RHNM-SHLTHCHPNGA</v>
          </cell>
          <cell r="B92" t="str">
            <v>VAR_ncap</v>
          </cell>
          <cell r="C92" t="str">
            <v>-</v>
          </cell>
          <cell r="D92"/>
          <cell r="E92">
            <v>3.4007985936341899E-4</v>
          </cell>
          <cell r="F92">
            <v>6.2040120998372403E-2</v>
          </cell>
          <cell r="G92">
            <v>6.6530005125398903E-2</v>
          </cell>
          <cell r="H92">
            <v>5.12551853910716E-2</v>
          </cell>
          <cell r="I92">
            <v>0.104402362917593</v>
          </cell>
          <cell r="J92"/>
          <cell r="K92"/>
        </row>
        <row r="93">
          <cell r="A93" t="str">
            <v>RHNM-SHLTHCHPNGA</v>
          </cell>
          <cell r="B93" t="str">
            <v>VAR_cap</v>
          </cell>
          <cell r="C93" t="str">
            <v>-</v>
          </cell>
          <cell r="D93"/>
          <cell r="E93">
            <v>3.4007985936341899E-4</v>
          </cell>
          <cell r="F93">
            <v>6.227264255520136E-2</v>
          </cell>
          <cell r="G93">
            <v>9.2263614272667688E-2</v>
          </cell>
          <cell r="H93">
            <v>6.6568423393917608E-2</v>
          </cell>
          <cell r="I93">
            <v>0.11107071820302931</v>
          </cell>
          <cell r="J93"/>
        </row>
        <row r="94">
          <cell r="A94" t="str">
            <v>RHEM-SHCONBR2</v>
          </cell>
          <cell r="B94" t="str">
            <v>VAR_fout</v>
          </cell>
          <cell r="C94" t="str">
            <v>RHEM-SHCON</v>
          </cell>
          <cell r="D94">
            <v>0.60740531851552204</v>
          </cell>
          <cell r="E94">
            <v>1.21508066191428</v>
          </cell>
          <cell r="F94">
            <v>1.2148510304032698</v>
          </cell>
          <cell r="G94">
            <v>1.2149805271460639</v>
          </cell>
          <cell r="H94">
            <v>1.2150948458249582</v>
          </cell>
          <cell r="I94">
            <v>0.56141820736644255</v>
          </cell>
          <cell r="J94"/>
        </row>
        <row r="95">
          <cell r="A95" t="str">
            <v>RHEM-SHCONBR2</v>
          </cell>
          <cell r="B95" t="str">
            <v>VAR_fin</v>
          </cell>
          <cell r="C95" t="str">
            <v>CON</v>
          </cell>
          <cell r="D95">
            <v>0.60740531851552204</v>
          </cell>
          <cell r="E95">
            <v>1.21508066191428</v>
          </cell>
          <cell r="F95">
            <v>1.2148510304032698</v>
          </cell>
          <cell r="G95">
            <v>1.2149805271460639</v>
          </cell>
          <cell r="H95">
            <v>1.2150948458249582</v>
          </cell>
          <cell r="I95">
            <v>0.56141820736644255</v>
          </cell>
          <cell r="J95"/>
          <cell r="K95"/>
        </row>
        <row r="96">
          <cell r="A96" t="str">
            <v>RHEM-SHCONBR2</v>
          </cell>
          <cell r="B96" t="str">
            <v>VAR_ncap</v>
          </cell>
          <cell r="C96" t="str">
            <v>-</v>
          </cell>
          <cell r="D96">
            <v>4.2911436944481199E-2</v>
          </cell>
          <cell r="E96">
            <v>4.2906758528127302E-2</v>
          </cell>
          <cell r="F96">
            <v>6.4343645305472397E-6</v>
          </cell>
          <cell r="G96">
            <v>7.1350440567455898E-6</v>
          </cell>
          <cell r="H96">
            <v>5.9701107206226901E-6</v>
          </cell>
          <cell r="I96">
            <v>3.8549685953534703E-5</v>
          </cell>
          <cell r="J96"/>
          <cell r="K96"/>
        </row>
        <row r="97">
          <cell r="A97" t="str">
            <v>RHEM-SHCONBR2</v>
          </cell>
          <cell r="B97" t="str">
            <v>VAR_cap</v>
          </cell>
          <cell r="C97" t="str">
            <v>-</v>
          </cell>
          <cell r="D97">
            <v>4.2911436944481199E-2</v>
          </cell>
          <cell r="E97">
            <v>8.5818195472608494E-2</v>
          </cell>
          <cell r="F97">
            <v>8.5824629837138997E-2</v>
          </cell>
          <cell r="G97">
            <v>8.5831764881195802E-2</v>
          </cell>
          <cell r="H97">
            <v>8.5837734991916395E-2</v>
          </cell>
          <cell r="I97">
            <v>3.96619219747796E-2</v>
          </cell>
          <cell r="J97"/>
          <cell r="K97"/>
        </row>
        <row r="98">
          <cell r="A98" t="str">
            <v>D-RHSA_LTH</v>
          </cell>
          <cell r="B98" t="str">
            <v>VAR_fout</v>
          </cell>
          <cell r="C98" t="str">
            <v>RHSA_LTH</v>
          </cell>
          <cell r="D98">
            <v>3.2065911336006711E-2</v>
          </cell>
          <cell r="E98">
            <v>3.9923057880404331E-3</v>
          </cell>
          <cell r="F98">
            <v>0.4305781917232247</v>
          </cell>
          <cell r="G98">
            <v>0.5480860362294705</v>
          </cell>
          <cell r="H98">
            <v>0.30808392438986804</v>
          </cell>
          <cell r="I98">
            <v>1.0173161202410252</v>
          </cell>
          <cell r="J98"/>
        </row>
        <row r="99">
          <cell r="A99" t="str">
            <v>D-RHSA_LTH</v>
          </cell>
          <cell r="B99" t="str">
            <v>VAR_fin</v>
          </cell>
          <cell r="C99" t="str">
            <v>RHEM_LTH_CHPWOD_ON</v>
          </cell>
          <cell r="D99">
            <v>1.1510717166005386E-5</v>
          </cell>
          <cell r="E99">
            <v>5.3103602189917218E-6</v>
          </cell>
          <cell r="F99">
            <v>8.7649454270837659E-6</v>
          </cell>
          <cell r="G99">
            <v>7.927466307735664E-5</v>
          </cell>
          <cell r="H99">
            <v>1.1653560831250926E-4</v>
          </cell>
          <cell r="I99">
            <v>2.4541043642931315E-4</v>
          </cell>
          <cell r="J99"/>
        </row>
        <row r="100">
          <cell r="A100" t="str">
            <v>D-RHSA_LTH</v>
          </cell>
          <cell r="B100" t="str">
            <v>VAR_fin</v>
          </cell>
          <cell r="C100" t="str">
            <v>RHNM_LTH_CHPWOD_ON</v>
          </cell>
          <cell r="D100">
            <v>1.1920353140341555E-5</v>
          </cell>
          <cell r="E100">
            <v>1.9522657821365287E-6</v>
          </cell>
          <cell r="F100">
            <v>6.8005838665910988E-6</v>
          </cell>
          <cell r="G100">
            <v>3.1639042292402341E-5</v>
          </cell>
          <cell r="H100">
            <v>2.1338693273706832E-5</v>
          </cell>
          <cell r="I100">
            <v>1.1911350479050506E-4</v>
          </cell>
          <cell r="J100"/>
          <cell r="K100"/>
        </row>
        <row r="101">
          <cell r="A101" t="str">
            <v>D-RHSA_LTH</v>
          </cell>
          <cell r="B101" t="str">
            <v>VAR_fin</v>
          </cell>
          <cell r="C101" t="str">
            <v>RHES_LTH_CHPWOD_ON</v>
          </cell>
          <cell r="D101">
            <v>1.1375181471976184E-5</v>
          </cell>
          <cell r="E101">
            <v>5.3881087970992398E-6</v>
          </cell>
          <cell r="F101">
            <v>6.422689563958626E-6</v>
          </cell>
          <cell r="G101">
            <v>7.1263311470164551E-3</v>
          </cell>
          <cell r="H101">
            <v>3.3483502576797069E-3</v>
          </cell>
          <cell r="I101">
            <v>1.5377377793686581E-2</v>
          </cell>
          <cell r="J101"/>
          <cell r="K101"/>
        </row>
        <row r="102">
          <cell r="A102" t="str">
            <v>D-RHSA_LTH</v>
          </cell>
          <cell r="B102" t="str">
            <v>VAR_fin</v>
          </cell>
          <cell r="C102" t="str">
            <v>RHNS_LTH_CHPWOD_ON</v>
          </cell>
          <cell r="D102">
            <v>4.4278588674277715E-6</v>
          </cell>
          <cell r="E102">
            <v>4.1383632814529053E-6</v>
          </cell>
          <cell r="F102">
            <v>2.040206790075196E-6</v>
          </cell>
          <cell r="G102">
            <v>3.0868350069767049E-2</v>
          </cell>
          <cell r="H102">
            <v>2.6511998746742722E-2</v>
          </cell>
          <cell r="I102">
            <v>2.2386747904672755E-2</v>
          </cell>
          <cell r="J102"/>
          <cell r="K102"/>
        </row>
        <row r="103">
          <cell r="A103" t="str">
            <v>D-RHSA_LTH</v>
          </cell>
          <cell r="B103" t="str">
            <v>VAR_fin</v>
          </cell>
          <cell r="C103" t="str">
            <v>RHEM_LTH_CHPNGA_ON</v>
          </cell>
          <cell r="D103">
            <v>8.5425669441887789E-3</v>
          </cell>
          <cell r="E103">
            <v>4.1202838511765445E-4</v>
          </cell>
          <cell r="F103">
            <v>0.14360936448819661</v>
          </cell>
          <cell r="G103">
            <v>0.27862871031560482</v>
          </cell>
          <cell r="H103">
            <v>0.17677038601449982</v>
          </cell>
          <cell r="I103">
            <v>0.59267637627939984</v>
          </cell>
          <cell r="J103"/>
        </row>
        <row r="104">
          <cell r="A104" t="str">
            <v>D-RHSA_LTH</v>
          </cell>
          <cell r="B104" t="str">
            <v>VAR_fin</v>
          </cell>
          <cell r="C104" t="str">
            <v>RHNM_LTH_CHPNGA_ON</v>
          </cell>
          <cell r="D104">
            <v>1.1716368761724206E-5</v>
          </cell>
          <cell r="E104">
            <v>1.3556041283590465E-3</v>
          </cell>
          <cell r="F104">
            <v>0.22118014430596633</v>
          </cell>
          <cell r="G104">
            <v>0.12496147151725602</v>
          </cell>
          <cell r="H104">
            <v>7.3744226621130587E-2</v>
          </cell>
          <cell r="I104">
            <v>0.30520450843605007</v>
          </cell>
          <cell r="J104"/>
        </row>
        <row r="105">
          <cell r="A105" t="str">
            <v>D-RHSA_LTH</v>
          </cell>
          <cell r="B105" t="str">
            <v>VAR_fin</v>
          </cell>
          <cell r="C105" t="str">
            <v>RHES_LTH_CHPNGA_ON</v>
          </cell>
          <cell r="D105">
            <v>2.3464696153743234E-2</v>
          </cell>
          <cell r="E105">
            <v>6.5357375376401405E-4</v>
          </cell>
          <cell r="F105">
            <v>2.4194667644823614E-2</v>
          </cell>
          <cell r="G105">
            <v>3.1537098700011923E-2</v>
          </cell>
          <cell r="H105">
            <v>2.2695500831597246E-2</v>
          </cell>
          <cell r="I105">
            <v>9.5876967552277069E-4</v>
          </cell>
          <cell r="J105"/>
          <cell r="K105"/>
        </row>
        <row r="106">
          <cell r="A106" t="str">
            <v>D-RHSA_LTH</v>
          </cell>
          <cell r="B106" t="str">
            <v>VAR_fin</v>
          </cell>
          <cell r="C106" t="str">
            <v>RHNS_LTH_CHPNGA_ON</v>
          </cell>
          <cell r="D106">
            <v>7.6977586672291109E-6</v>
          </cell>
          <cell r="E106">
            <v>1.5543104227200343E-3</v>
          </cell>
          <cell r="F106">
            <v>4.1569986858590542E-2</v>
          </cell>
          <cell r="G106">
            <v>7.4853160774444136E-2</v>
          </cell>
          <cell r="H106">
            <v>4.8755876166317168E-3</v>
          </cell>
          <cell r="I106">
            <v>8.0347816210472545E-2</v>
          </cell>
          <cell r="J106"/>
          <cell r="K106"/>
        </row>
        <row r="107">
          <cell r="A107" t="str">
            <v>RHEM-SHLTHCHPWOD</v>
          </cell>
          <cell r="B107" t="str">
            <v>VAR_fout</v>
          </cell>
          <cell r="C107" t="str">
            <v>RHEM-SHLTHC-WOD</v>
          </cell>
          <cell r="D107"/>
          <cell r="E107"/>
          <cell r="F107"/>
          <cell r="G107">
            <v>1.4056251228650141E-4</v>
          </cell>
          <cell r="H107">
            <v>1.7915544665134358E-4</v>
          </cell>
          <cell r="I107">
            <v>2.5095238152373267E-4</v>
          </cell>
          <cell r="J107"/>
          <cell r="K107"/>
        </row>
        <row r="108">
          <cell r="A108" t="str">
            <v>RHEM-SHLTHCHPWOD</v>
          </cell>
          <cell r="B108" t="str">
            <v>VAR_fin</v>
          </cell>
          <cell r="C108" t="str">
            <v>RHEM_LTH_CHPWOD_ON</v>
          </cell>
          <cell r="D108"/>
          <cell r="E108"/>
          <cell r="F108"/>
          <cell r="G108">
            <v>1.4198233564293093E-4</v>
          </cell>
          <cell r="H108">
            <v>1.8096509762761961E-4</v>
          </cell>
          <cell r="I108">
            <v>2.5348725406437668E-4</v>
          </cell>
          <cell r="J108"/>
          <cell r="K108"/>
        </row>
        <row r="109">
          <cell r="A109" t="str">
            <v>RHEM-SHLTHCHPWOD</v>
          </cell>
          <cell r="B109" t="str">
            <v>VAR_fin</v>
          </cell>
          <cell r="C109" t="str">
            <v>RHEMLTHCHPC</v>
          </cell>
          <cell r="D109"/>
          <cell r="E109"/>
          <cell r="F109"/>
          <cell r="G109">
            <v>1.4056251228650141E-4</v>
          </cell>
          <cell r="H109">
            <v>1.7915544665134358E-4</v>
          </cell>
          <cell r="I109">
            <v>2.5095238152373267E-4</v>
          </cell>
          <cell r="J109"/>
        </row>
        <row r="110">
          <cell r="A110" t="str">
            <v>RHEM-SHLTHCHPWOD</v>
          </cell>
          <cell r="B110" t="str">
            <v>VAR_ncap</v>
          </cell>
          <cell r="C110" t="str">
            <v>-</v>
          </cell>
          <cell r="D110"/>
          <cell r="E110"/>
          <cell r="F110"/>
          <cell r="G110">
            <v>1.5027130318795901E-5</v>
          </cell>
          <cell r="H110">
            <v>1.6668079861928001E-5</v>
          </cell>
          <cell r="I110">
            <v>2.6310488531504699E-5</v>
          </cell>
          <cell r="J110"/>
        </row>
        <row r="111">
          <cell r="A111" t="str">
            <v>RHEM-SHLTHCHPWOD</v>
          </cell>
          <cell r="B111" t="str">
            <v>VAR_cap</v>
          </cell>
          <cell r="C111" t="str">
            <v>-</v>
          </cell>
          <cell r="D111"/>
          <cell r="E111"/>
          <cell r="F111"/>
          <cell r="G111">
            <v>1.5027130318795901E-5</v>
          </cell>
          <cell r="H111">
            <v>1.9724264299654739E-5</v>
          </cell>
          <cell r="I111">
            <v>2.8445942927608481E-5</v>
          </cell>
          <cell r="J111"/>
          <cell r="K111"/>
        </row>
        <row r="112">
          <cell r="A112" t="str">
            <v>D-RHEM_LTH_CHPWOD</v>
          </cell>
          <cell r="B112" t="str">
            <v>VAR_fout</v>
          </cell>
          <cell r="C112" t="str">
            <v>RHEM_LTH_CHPWOD_ON</v>
          </cell>
          <cell r="D112">
            <v>1.1510717166005386E-5</v>
          </cell>
          <cell r="E112">
            <v>5.3103602189917218E-6</v>
          </cell>
          <cell r="F112">
            <v>8.7649454270837659E-6</v>
          </cell>
          <cell r="G112">
            <v>2.2125699872028751E-4</v>
          </cell>
          <cell r="H112">
            <v>2.975007059401288E-4</v>
          </cell>
          <cell r="I112">
            <v>4.9889769049369021E-4</v>
          </cell>
          <cell r="J112"/>
        </row>
        <row r="113">
          <cell r="A113" t="str">
            <v>D-RHEM_LTH_CHPWOD</v>
          </cell>
          <cell r="B113" t="str">
            <v>VAR_fout</v>
          </cell>
          <cell r="C113" t="str">
            <v>RHSA_LTH</v>
          </cell>
          <cell r="D113">
            <v>3.2023056747739055E-6</v>
          </cell>
          <cell r="E113">
            <v>1.1558375132401312E-5</v>
          </cell>
          <cell r="F113">
            <v>7.5557456626072949E-6</v>
          </cell>
          <cell r="G113">
            <v>9.3597552602846178E-5</v>
          </cell>
          <cell r="H113">
            <v>1.0844702326247528E-4</v>
          </cell>
          <cell r="I113">
            <v>7.6862331919457031E-5</v>
          </cell>
          <cell r="J113"/>
        </row>
        <row r="114">
          <cell r="A114" t="str">
            <v>D-RHEM_LTH_CHPWOD</v>
          </cell>
          <cell r="B114" t="str">
            <v>VAR_fout</v>
          </cell>
          <cell r="C114" t="str">
            <v>LTH</v>
          </cell>
          <cell r="D114"/>
          <cell r="E114">
            <v>9.0964370756802943E-6</v>
          </cell>
          <cell r="F114">
            <v>8.9297647795210098E-6</v>
          </cell>
          <cell r="G114">
            <v>1.7432866293287917E-5</v>
          </cell>
          <cell r="H114">
            <v>1.8033089712198104E-5</v>
          </cell>
          <cell r="I114">
            <v>1.8904191522615293E-5</v>
          </cell>
          <cell r="J114"/>
        </row>
        <row r="115">
          <cell r="A115" t="str">
            <v>D-RHEM_LTH_CHPWOD</v>
          </cell>
          <cell r="B115" t="str">
            <v>VAR_fin</v>
          </cell>
          <cell r="C115" t="str">
            <v>RHEM_LTH_CHPWOD</v>
          </cell>
          <cell r="D115">
            <v>1.4713022840779289E-5</v>
          </cell>
          <cell r="E115">
            <v>2.5965172427073328E-5</v>
          </cell>
          <cell r="F115">
            <v>2.5250455869212073E-5</v>
          </cell>
          <cell r="G115">
            <v>3.3228741761642165E-4</v>
          </cell>
          <cell r="H115">
            <v>4.2398081891480258E-4</v>
          </cell>
          <cell r="I115">
            <v>5.9466421393576218E-4</v>
          </cell>
          <cell r="J115"/>
        </row>
        <row r="116">
          <cell r="A116" t="str">
            <v>RHES-SHLTHDH</v>
          </cell>
          <cell r="B116" t="str">
            <v>VAR_fout</v>
          </cell>
          <cell r="C116" t="str">
            <v>RHES-SHLTHD</v>
          </cell>
          <cell r="D116">
            <v>2.0023182685967882</v>
          </cell>
          <cell r="E116">
            <v>3.5038435329438724</v>
          </cell>
          <cell r="F116">
            <v>3.8675714083509054</v>
          </cell>
          <cell r="G116">
            <v>3.4320900975184911</v>
          </cell>
          <cell r="H116">
            <v>54.245732564580983</v>
          </cell>
          <cell r="I116">
            <v>58.05323851991669</v>
          </cell>
          <cell r="J116"/>
          <cell r="K116"/>
        </row>
        <row r="117">
          <cell r="A117" t="str">
            <v>RHES-SHLTHDH</v>
          </cell>
          <cell r="B117" t="str">
            <v>VAR_fin</v>
          </cell>
          <cell r="C117" t="str">
            <v>RHESLTHDHC</v>
          </cell>
          <cell r="D117">
            <v>2.0023182685967882</v>
          </cell>
          <cell r="E117">
            <v>3.5038435329438724</v>
          </cell>
          <cell r="F117">
            <v>3.8675714083509054</v>
          </cell>
          <cell r="G117">
            <v>3.4320900975184911</v>
          </cell>
          <cell r="H117">
            <v>54.245732564580983</v>
          </cell>
          <cell r="I117">
            <v>58.05323851991669</v>
          </cell>
          <cell r="J117"/>
        </row>
        <row r="118">
          <cell r="A118" t="str">
            <v>RHES-SHLTHDH</v>
          </cell>
          <cell r="B118" t="str">
            <v>VAR_fin</v>
          </cell>
          <cell r="C118" t="str">
            <v>RHES_LTH_DH</v>
          </cell>
          <cell r="D118">
            <v>2.0225437056533226</v>
          </cell>
          <cell r="E118">
            <v>3.5392358918624964</v>
          </cell>
          <cell r="F118">
            <v>3.9066377862130373</v>
          </cell>
          <cell r="G118">
            <v>3.4667576742611006</v>
          </cell>
          <cell r="H118">
            <v>54.79366925715248</v>
          </cell>
          <cell r="I118">
            <v>58.639634868602727</v>
          </cell>
          <cell r="J118"/>
          <cell r="K118"/>
        </row>
        <row r="119">
          <cell r="A119" t="str">
            <v>RHES-SHLTHDH</v>
          </cell>
          <cell r="B119" t="str">
            <v>VAR_ncap</v>
          </cell>
          <cell r="C119" t="str">
            <v>-</v>
          </cell>
          <cell r="D119"/>
          <cell r="E119">
            <v>0.14269354183411601</v>
          </cell>
          <cell r="F119">
            <v>1.6803042581446499E-2</v>
          </cell>
          <cell r="G119">
            <v>3.2105957340216799E-3</v>
          </cell>
          <cell r="H119">
            <v>7.2626623396853702</v>
          </cell>
          <cell r="I119">
            <v>0.37783243901407798</v>
          </cell>
          <cell r="J119"/>
          <cell r="K119"/>
        </row>
        <row r="120">
          <cell r="A120" t="str">
            <v>RHES-SHLTHDH</v>
          </cell>
          <cell r="B120" t="str">
            <v>VAR_cap</v>
          </cell>
          <cell r="C120" t="str">
            <v>-</v>
          </cell>
          <cell r="D120">
            <v>0.31204626794151202</v>
          </cell>
          <cell r="E120">
            <v>0.454739809775628</v>
          </cell>
          <cell r="F120">
            <v>0.47154285235707405</v>
          </cell>
          <cell r="G120">
            <v>0.47475344809109599</v>
          </cell>
          <cell r="H120">
            <v>7.7374157877764622</v>
          </cell>
          <cell r="I120">
            <v>8.1152482267905413</v>
          </cell>
          <cell r="J120"/>
          <cell r="K120"/>
        </row>
        <row r="121">
          <cell r="A121" t="str">
            <v>RHEM-SHCONBR3</v>
          </cell>
          <cell r="B121" t="str">
            <v>VAR_fout</v>
          </cell>
          <cell r="C121" t="str">
            <v>RHEM-SHCON</v>
          </cell>
          <cell r="D121">
            <v>0.48805089484902742</v>
          </cell>
          <cell r="E121">
            <v>0.97607292699065351</v>
          </cell>
          <cell r="F121">
            <v>0.97588332415067003</v>
          </cell>
          <cell r="G121">
            <v>0.97595750701626827</v>
          </cell>
          <cell r="H121">
            <v>0.97603332264143572</v>
          </cell>
          <cell r="I121">
            <v>0.45077236724763037</v>
          </cell>
          <cell r="J121"/>
          <cell r="K121"/>
        </row>
        <row r="122">
          <cell r="A122" t="str">
            <v>RHEM-SHCONBR3</v>
          </cell>
          <cell r="B122" t="str">
            <v>VAR_fin</v>
          </cell>
          <cell r="C122" t="str">
            <v>CON</v>
          </cell>
          <cell r="D122">
            <v>0.48805089484902742</v>
          </cell>
          <cell r="E122">
            <v>0.97607292699065351</v>
          </cell>
          <cell r="F122">
            <v>0.97588332415067003</v>
          </cell>
          <cell r="G122">
            <v>0.97595750701626827</v>
          </cell>
          <cell r="H122">
            <v>0.97603332264143572</v>
          </cell>
          <cell r="I122">
            <v>0.45077236724763037</v>
          </cell>
          <cell r="J122"/>
          <cell r="K122"/>
        </row>
        <row r="123">
          <cell r="A123" t="str">
            <v>RHEM-SHCONBR3</v>
          </cell>
          <cell r="B123" t="str">
            <v>VAR_ncap</v>
          </cell>
          <cell r="C123" t="str">
            <v>-</v>
          </cell>
          <cell r="D123">
            <v>3.4479132691914403E-2</v>
          </cell>
          <cell r="E123">
            <v>3.4459955312158001E-2</v>
          </cell>
          <cell r="F123">
            <v>3.5347002501196702E-6</v>
          </cell>
          <cell r="G123">
            <v>3.9365822383379703E-6</v>
          </cell>
          <cell r="H123">
            <v>3.9123296746975296E-6</v>
          </cell>
          <cell r="I123">
            <v>2.0199155842023701E-5</v>
          </cell>
          <cell r="J123"/>
          <cell r="K123"/>
        </row>
        <row r="124">
          <cell r="A124" t="str">
            <v>RHEM-SHCONBR3</v>
          </cell>
          <cell r="B124" t="str">
            <v>VAR_cap</v>
          </cell>
          <cell r="C124" t="str">
            <v>-</v>
          </cell>
          <cell r="D124">
            <v>3.4479132691914403E-2</v>
          </cell>
          <cell r="E124">
            <v>6.8939088004072294E-2</v>
          </cell>
          <cell r="F124">
            <v>6.8942622704322498E-2</v>
          </cell>
          <cell r="G124">
            <v>6.8946559286560793E-2</v>
          </cell>
          <cell r="H124">
            <v>6.8950471616235506E-2</v>
          </cell>
          <cell r="I124">
            <v>3.18451690826679E-2</v>
          </cell>
          <cell r="J124"/>
          <cell r="K124"/>
        </row>
        <row r="125">
          <cell r="A125" t="str">
            <v>D-RHSA_ELC</v>
          </cell>
          <cell r="B125" t="str">
            <v>VAR_fout</v>
          </cell>
          <cell r="C125" t="str">
            <v>RHSA_ELC</v>
          </cell>
          <cell r="D125">
            <v>54.170549224618874</v>
          </cell>
          <cell r="E125">
            <v>55.292621310985972</v>
          </cell>
          <cell r="F125">
            <v>48.539941939834236</v>
          </cell>
          <cell r="G125">
            <v>49.354913393227584</v>
          </cell>
          <cell r="H125">
            <v>50.094457372940113</v>
          </cell>
          <cell r="I125">
            <v>50.188292638052296</v>
          </cell>
          <cell r="J125"/>
          <cell r="K125"/>
        </row>
        <row r="126">
          <cell r="A126" t="str">
            <v>D-RHSA_ELC</v>
          </cell>
          <cell r="B126" t="str">
            <v>VAR_fin</v>
          </cell>
          <cell r="C126" t="str">
            <v>RHNS_ELC</v>
          </cell>
          <cell r="D126">
            <v>13.808589951769497</v>
          </cell>
          <cell r="E126">
            <v>14.868423772711676</v>
          </cell>
          <cell r="F126">
            <v>12.904297021596204</v>
          </cell>
          <cell r="G126">
            <v>12.884483898673849</v>
          </cell>
          <cell r="H126">
            <v>12.362322107172732</v>
          </cell>
          <cell r="I126">
            <v>12.449832537609405</v>
          </cell>
          <cell r="J126"/>
          <cell r="K126"/>
        </row>
        <row r="127">
          <cell r="A127" t="str">
            <v>D-RHSA_ELC</v>
          </cell>
          <cell r="B127" t="str">
            <v>VAR_fin</v>
          </cell>
          <cell r="C127" t="str">
            <v>RHES_ELC</v>
          </cell>
          <cell r="D127">
            <v>15.457872448768871</v>
          </cell>
          <cell r="E127">
            <v>12.822505885541355</v>
          </cell>
          <cell r="F127">
            <v>11.336622972723942</v>
          </cell>
          <cell r="G127">
            <v>11.777949497410789</v>
          </cell>
          <cell r="H127">
            <v>12.546879807495351</v>
          </cell>
          <cell r="I127">
            <v>12.205504699245173</v>
          </cell>
          <cell r="J127"/>
        </row>
        <row r="128">
          <cell r="A128" t="str">
            <v>D-RHSA_ELC</v>
          </cell>
          <cell r="B128" t="str">
            <v>VAR_fin</v>
          </cell>
          <cell r="C128" t="str">
            <v>RHNM_ELC</v>
          </cell>
          <cell r="D128">
            <v>9.8393345902880966</v>
          </cell>
          <cell r="E128">
            <v>14.840976807323187</v>
          </cell>
          <cell r="F128">
            <v>12.90766303525716</v>
          </cell>
          <cell r="G128">
            <v>12.91215562534323</v>
          </cell>
          <cell r="H128">
            <v>12.428785109254619</v>
          </cell>
          <cell r="I128">
            <v>12.523361587953168</v>
          </cell>
          <cell r="J128"/>
          <cell r="K128"/>
        </row>
        <row r="129">
          <cell r="A129" t="str">
            <v>D-RHSA_ELC</v>
          </cell>
          <cell r="B129" t="str">
            <v>VAR_fin</v>
          </cell>
          <cell r="C129" t="str">
            <v>RHEM_ELC</v>
          </cell>
          <cell r="D129">
            <v>15.064753117018405</v>
          </cell>
          <cell r="E129">
            <v>12.76072217196111</v>
          </cell>
          <cell r="F129">
            <v>11.391366349297602</v>
          </cell>
          <cell r="G129">
            <v>11.780331996486051</v>
          </cell>
          <cell r="H129">
            <v>12.756478624819149</v>
          </cell>
          <cell r="I129">
            <v>13.009602600426904</v>
          </cell>
          <cell r="J129"/>
          <cell r="K129"/>
          <cell r="L129"/>
          <cell r="M129"/>
        </row>
        <row r="130">
          <cell r="A130" t="str">
            <v>SCOM-SHLTHDH</v>
          </cell>
          <cell r="B130" t="str">
            <v>VAR_fout</v>
          </cell>
          <cell r="C130" t="str">
            <v>SCOM-SHLTHD</v>
          </cell>
          <cell r="D130">
            <v>5.5539190649214287</v>
          </cell>
          <cell r="E130">
            <v>6.0159544011122019</v>
          </cell>
          <cell r="F130">
            <v>7.3260293791717643</v>
          </cell>
          <cell r="G130">
            <v>6.9476208466765348</v>
          </cell>
          <cell r="H130">
            <v>5.1593407499769617</v>
          </cell>
          <cell r="I130">
            <v>5.8617623451954861</v>
          </cell>
          <cell r="J130"/>
          <cell r="K130"/>
        </row>
        <row r="131">
          <cell r="A131" t="str">
            <v>SCOM-SHLTHDH</v>
          </cell>
          <cell r="B131" t="str">
            <v>VAR_fin</v>
          </cell>
          <cell r="C131" t="str">
            <v>SCOMLTHDHC</v>
          </cell>
          <cell r="D131">
            <v>5.5539190649214287</v>
          </cell>
          <cell r="E131">
            <v>6.0159544011122019</v>
          </cell>
          <cell r="F131">
            <v>7.3260293791717643</v>
          </cell>
          <cell r="G131">
            <v>6.9476208466765348</v>
          </cell>
          <cell r="H131">
            <v>5.1593407499769617</v>
          </cell>
          <cell r="I131">
            <v>5.8617623451954861</v>
          </cell>
          <cell r="J131"/>
        </row>
        <row r="132">
          <cell r="A132" t="str">
            <v>SCOM-SHLTHDH</v>
          </cell>
          <cell r="B132" t="str">
            <v>VAR_fin</v>
          </cell>
          <cell r="C132" t="str">
            <v>SCOM_LTH_DH</v>
          </cell>
          <cell r="D132">
            <v>5.6100192574963899</v>
          </cell>
          <cell r="E132">
            <v>6.0767216172850578</v>
          </cell>
          <cell r="F132">
            <v>7.4000296759310729</v>
          </cell>
          <cell r="G132">
            <v>7.0177988350267961</v>
          </cell>
          <cell r="H132">
            <v>5.2114553030070372</v>
          </cell>
          <cell r="I132">
            <v>5.9209720658540279</v>
          </cell>
          <cell r="J132"/>
          <cell r="K132"/>
        </row>
        <row r="133">
          <cell r="A133" t="str">
            <v>SCOM-SHLTHDH</v>
          </cell>
          <cell r="B133" t="str">
            <v>VAR_ncap</v>
          </cell>
          <cell r="C133" t="str">
            <v>-</v>
          </cell>
          <cell r="D133">
            <v>2.6917428025007998E-6</v>
          </cell>
          <cell r="E133">
            <v>2.57736148227674E-5</v>
          </cell>
          <cell r="F133">
            <v>8.0143587666416406E-5</v>
          </cell>
          <cell r="G133">
            <v>9.2681276172705502E-5</v>
          </cell>
          <cell r="H133">
            <v>0.56409249320452504</v>
          </cell>
          <cell r="I133">
            <v>0.54279467355195299</v>
          </cell>
          <cell r="J133"/>
        </row>
        <row r="134">
          <cell r="A134" t="str">
            <v>SCOM-SHLTHDH</v>
          </cell>
          <cell r="B134" t="str">
            <v>VAR_cap</v>
          </cell>
          <cell r="C134" t="str">
            <v>-</v>
          </cell>
          <cell r="D134">
            <v>0.84970294467300755</v>
          </cell>
          <cell r="E134">
            <v>0.84972871828783025</v>
          </cell>
          <cell r="F134">
            <v>0.84980886187549665</v>
          </cell>
          <cell r="G134">
            <v>0.84990154315166944</v>
          </cell>
          <cell r="H134">
            <v>0.63966847891725764</v>
          </cell>
          <cell r="I134">
            <v>0.69442991725259295</v>
          </cell>
          <cell r="J134"/>
          <cell r="K134"/>
        </row>
        <row r="135">
          <cell r="A135" t="str">
            <v>D-SCOM_SOLELC</v>
          </cell>
          <cell r="B135" t="str">
            <v>VAR_fout</v>
          </cell>
          <cell r="C135" t="str">
            <v>ELC5</v>
          </cell>
          <cell r="D135">
            <v>1.4936254169438856</v>
          </cell>
          <cell r="E135">
            <v>1.6741861828376781</v>
          </cell>
          <cell r="F135">
            <v>1.9027366149736868</v>
          </cell>
          <cell r="G135">
            <v>2.6275691343360066</v>
          </cell>
          <cell r="H135">
            <v>3.5302847286822354</v>
          </cell>
          <cell r="I135">
            <v>4.9243856073232628</v>
          </cell>
          <cell r="J135"/>
        </row>
        <row r="136">
          <cell r="A136" t="str">
            <v>D-SCOM_SOLELC</v>
          </cell>
          <cell r="B136" t="str">
            <v>VAR_fout</v>
          </cell>
          <cell r="C136" t="str">
            <v>SCOM_ELC</v>
          </cell>
          <cell r="D136">
            <v>1.3459982688280803</v>
          </cell>
          <cell r="E136">
            <v>1.6202924482722105</v>
          </cell>
          <cell r="F136">
            <v>1.7832856347810311</v>
          </cell>
          <cell r="G136">
            <v>2.1019714681784816</v>
          </cell>
          <cell r="H136">
            <v>2.8258678174352716</v>
          </cell>
          <cell r="I136">
            <v>3.6181595702421974</v>
          </cell>
          <cell r="J136"/>
          <cell r="K136"/>
        </row>
        <row r="137">
          <cell r="A137" t="str">
            <v>D-SCOM_SOLELC</v>
          </cell>
          <cell r="B137" t="str">
            <v>VAR_fin</v>
          </cell>
          <cell r="C137" t="str">
            <v>SCOM_SOL_ELC</v>
          </cell>
          <cell r="D137">
            <v>2.8396236857719668</v>
          </cell>
          <cell r="E137">
            <v>3.2944569591606845</v>
          </cell>
          <cell r="F137">
            <v>3.6860222497547168</v>
          </cell>
          <cell r="G137">
            <v>4.7295296577384045</v>
          </cell>
          <cell r="H137">
            <v>6.3561416013414354</v>
          </cell>
          <cell r="I137">
            <v>8.5425342327893823</v>
          </cell>
          <cell r="J137"/>
        </row>
        <row r="138">
          <cell r="A138" t="str">
            <v>D-ILFO</v>
          </cell>
          <cell r="B138" t="str">
            <v>VAR_fout</v>
          </cell>
          <cell r="C138" t="str">
            <v>CO2</v>
          </cell>
          <cell r="D138">
            <v>711.38067171708099</v>
          </cell>
          <cell r="E138">
            <v>659.57103981166495</v>
          </cell>
          <cell r="F138">
            <v>383.81752274058101</v>
          </cell>
          <cell r="G138">
            <v>187.75465332561001</v>
          </cell>
          <cell r="H138">
            <v>94.154531799321703</v>
          </cell>
          <cell r="I138">
            <v>107.973306483998</v>
          </cell>
          <cell r="J138"/>
          <cell r="K138"/>
        </row>
        <row r="139">
          <cell r="A139" t="str">
            <v>D-ILFO</v>
          </cell>
          <cell r="B139" t="str">
            <v>VAR_fout</v>
          </cell>
          <cell r="C139" t="str">
            <v>ILFO</v>
          </cell>
          <cell r="D139">
            <v>9.4911775503342888</v>
          </cell>
          <cell r="E139">
            <v>8.799938056794387</v>
          </cell>
          <cell r="F139">
            <v>5.1403774416093828</v>
          </cell>
          <cell r="G139">
            <v>2.5250634436334596</v>
          </cell>
          <cell r="H139">
            <v>1.2764630272499207</v>
          </cell>
          <cell r="I139">
            <v>1.4667015685030165</v>
          </cell>
          <cell r="J139"/>
          <cell r="K139"/>
        </row>
        <row r="140">
          <cell r="A140" t="str">
            <v>D-ILFO</v>
          </cell>
          <cell r="B140" t="str">
            <v>VAR_fin</v>
          </cell>
          <cell r="C140" t="str">
            <v>LFO</v>
          </cell>
          <cell r="D140">
            <v>9.6523836053878522</v>
          </cell>
          <cell r="E140">
            <v>8.9494035252600472</v>
          </cell>
          <cell r="F140">
            <v>5.2078361294515689</v>
          </cell>
          <cell r="G140">
            <v>2.5475529623556321</v>
          </cell>
          <cell r="H140">
            <v>1.2775377449026006</v>
          </cell>
          <cell r="I140">
            <v>1.4650380798371527</v>
          </cell>
          <cell r="J140"/>
        </row>
        <row r="141">
          <cell r="A141" t="str">
            <v>D-ILFO</v>
          </cell>
          <cell r="B141" t="str">
            <v>VAR_fin</v>
          </cell>
          <cell r="C141" t="str">
            <v>BDS</v>
          </cell>
          <cell r="D141"/>
          <cell r="E141"/>
          <cell r="F141">
            <v>1.9797269729456734E-2</v>
          </cell>
          <cell r="G141">
            <v>2.0398259359035862E-2</v>
          </cell>
          <cell r="H141">
            <v>2.0605792268602461E-2</v>
          </cell>
          <cell r="I141">
            <v>2.657516822778409E-2</v>
          </cell>
          <cell r="J141"/>
          <cell r="K141"/>
        </row>
        <row r="142">
          <cell r="A142" t="str">
            <v>RHEM-SHSTG-NGAHP</v>
          </cell>
          <cell r="B142" t="str">
            <v>VAR_fout</v>
          </cell>
          <cell r="C142" t="str">
            <v>RHEM-SHANGAH</v>
          </cell>
          <cell r="D142"/>
          <cell r="E142"/>
          <cell r="F142">
            <v>1.2228921366502256E-2</v>
          </cell>
          <cell r="G142">
            <v>1.3251239806975658E-2</v>
          </cell>
          <cell r="H142">
            <v>1.6482084328005658E-2</v>
          </cell>
          <cell r="I142">
            <v>3.7054975654143049E-2</v>
          </cell>
          <cell r="J142"/>
          <cell r="K142"/>
        </row>
        <row r="143">
          <cell r="A143" t="str">
            <v>RHEM-SHSTG-NGAHP</v>
          </cell>
          <cell r="B143" t="str">
            <v>VAR_fin</v>
          </cell>
          <cell r="C143" t="str">
            <v>RHEM-SHANGAH</v>
          </cell>
          <cell r="D143"/>
          <cell r="E143"/>
          <cell r="F143">
            <v>1.2231286814428375E-2</v>
          </cell>
          <cell r="G143">
            <v>1.3253614062098467E-2</v>
          </cell>
          <cell r="H143">
            <v>1.6484568549896588E-2</v>
          </cell>
          <cell r="I143">
            <v>3.7059506237536996E-2</v>
          </cell>
          <cell r="J143"/>
          <cell r="K143"/>
        </row>
        <row r="144">
          <cell r="A144" t="str">
            <v>RHEM-SHSTG-NGAHP</v>
          </cell>
          <cell r="B144" t="str">
            <v>VAR_ncap</v>
          </cell>
          <cell r="C144" t="str">
            <v>-</v>
          </cell>
          <cell r="D144">
            <v>1.6652446443265901E-3</v>
          </cell>
          <cell r="E144">
            <v>3.3640626042814102E-5</v>
          </cell>
          <cell r="F144">
            <v>3.5457056386214501E-3</v>
          </cell>
          <cell r="G144">
            <v>1.4336152426475399E-3</v>
          </cell>
          <cell r="H144">
            <v>2.9820114461579501E-3</v>
          </cell>
          <cell r="I144">
            <v>8.0887462356107401E-3</v>
          </cell>
          <cell r="J144"/>
          <cell r="K144"/>
        </row>
        <row r="145">
          <cell r="A145" t="str">
            <v>RHEM-SHSTG-NGAHP</v>
          </cell>
          <cell r="B145" t="str">
            <v>VAR_cap</v>
          </cell>
          <cell r="C145" t="str">
            <v>-</v>
          </cell>
          <cell r="D145">
            <v>1.6652446443265901E-3</v>
          </cell>
          <cell r="E145">
            <v>5.2874279926630116E-5</v>
          </cell>
          <cell r="F145">
            <v>3.5832741007619301E-3</v>
          </cell>
          <cell r="G145">
            <v>3.6020336543638397E-3</v>
          </cell>
          <cell r="H145">
            <v>3.8491434351600896E-3</v>
          </cell>
          <cell r="I145">
            <v>8.5062932459994082E-3</v>
          </cell>
          <cell r="J145"/>
          <cell r="K145"/>
        </row>
        <row r="146">
          <cell r="A146" t="str">
            <v>RHEM-SHCONBR4</v>
          </cell>
          <cell r="B146" t="str">
            <v>VAR_fout</v>
          </cell>
          <cell r="C146" t="str">
            <v>RHEM-SHCON</v>
          </cell>
          <cell r="D146">
            <v>4.4492341674942273E-2</v>
          </cell>
          <cell r="E146">
            <v>0.10365764444810958</v>
          </cell>
          <cell r="F146">
            <v>0.10369522210767364</v>
          </cell>
          <cell r="G146">
            <v>0.10374206660349018</v>
          </cell>
          <cell r="H146">
            <v>0.10377772856993329</v>
          </cell>
          <cell r="I146">
            <v>4.9188171549578975E-2</v>
          </cell>
          <cell r="J146"/>
          <cell r="K146"/>
        </row>
        <row r="147">
          <cell r="A147" t="str">
            <v>RHEM-SHCONBR4</v>
          </cell>
          <cell r="B147" t="str">
            <v>VAR_fin</v>
          </cell>
          <cell r="C147" t="str">
            <v>CON</v>
          </cell>
          <cell r="D147">
            <v>4.4492341674942273E-2</v>
          </cell>
          <cell r="E147">
            <v>0.10365764444810958</v>
          </cell>
          <cell r="F147">
            <v>0.10369522210767364</v>
          </cell>
          <cell r="G147">
            <v>0.10374206660349018</v>
          </cell>
          <cell r="H147">
            <v>0.10377772856993329</v>
          </cell>
          <cell r="I147">
            <v>4.9188171549578975E-2</v>
          </cell>
          <cell r="J147"/>
          <cell r="K147"/>
        </row>
        <row r="148">
          <cell r="A148" t="str">
            <v>RHEM-SHCONBR4</v>
          </cell>
          <cell r="B148" t="str">
            <v>VAR_ncap</v>
          </cell>
          <cell r="C148" t="str">
            <v>-</v>
          </cell>
          <cell r="D148">
            <v>3.1421057410203502E-3</v>
          </cell>
          <cell r="E148">
            <v>4.1797161137602998E-3</v>
          </cell>
          <cell r="F148">
            <v>3.0376109579603899E-6</v>
          </cell>
          <cell r="G148">
            <v>3.3639312090754602E-6</v>
          </cell>
          <cell r="H148">
            <v>2.5685112785834601E-6</v>
          </cell>
          <cell r="I148">
            <v>2.0948357086285901E-5</v>
          </cell>
          <cell r="J148"/>
          <cell r="K148"/>
        </row>
        <row r="149">
          <cell r="A149" t="str">
            <v>RHEM-SHCONBR4</v>
          </cell>
          <cell r="B149" t="str">
            <v>VAR_cap</v>
          </cell>
          <cell r="C149" t="str">
            <v>-</v>
          </cell>
          <cell r="D149">
            <v>3.1421057410203502E-3</v>
          </cell>
          <cell r="E149">
            <v>7.32182185478065E-3</v>
          </cell>
          <cell r="F149">
            <v>7.3248594657386104E-3</v>
          </cell>
          <cell r="G149">
            <v>7.32822339694769E-3</v>
          </cell>
          <cell r="H149">
            <v>7.3307919082262699E-3</v>
          </cell>
          <cell r="I149">
            <v>3.4741229764371599E-3</v>
          </cell>
          <cell r="J149"/>
          <cell r="K149"/>
        </row>
        <row r="150">
          <cell r="A150" t="str">
            <v>RHNM-SHCONBR</v>
          </cell>
          <cell r="B150" t="str">
            <v>VAR_fout</v>
          </cell>
          <cell r="C150" t="str">
            <v>RHNM-SHCON</v>
          </cell>
          <cell r="D150"/>
          <cell r="E150"/>
          <cell r="F150">
            <v>7.9669934763437773E-3</v>
          </cell>
          <cell r="G150">
            <v>8.4536979383780259E-3</v>
          </cell>
          <cell r="H150">
            <v>8.8225917192322739E-3</v>
          </cell>
          <cell r="I150">
            <v>1.2587966580365199E-2</v>
          </cell>
          <cell r="J150"/>
          <cell r="K150"/>
        </row>
        <row r="151">
          <cell r="A151" t="str">
            <v>RHNM-SHCONBR</v>
          </cell>
          <cell r="B151" t="str">
            <v>VAR_fin</v>
          </cell>
          <cell r="C151" t="str">
            <v>CON</v>
          </cell>
          <cell r="D151"/>
          <cell r="E151"/>
          <cell r="F151">
            <v>7.9669934763437773E-3</v>
          </cell>
          <cell r="G151">
            <v>8.4536979383780259E-3</v>
          </cell>
          <cell r="H151">
            <v>8.8225917192322739E-3</v>
          </cell>
          <cell r="I151">
            <v>1.2587966580365199E-2</v>
          </cell>
          <cell r="J151"/>
          <cell r="K151"/>
        </row>
        <row r="152">
          <cell r="A152" t="str">
            <v>RHNM-SHCONBR</v>
          </cell>
          <cell r="B152" t="str">
            <v>VAR_ncap</v>
          </cell>
          <cell r="C152" t="str">
            <v>-</v>
          </cell>
          <cell r="D152"/>
          <cell r="E152">
            <v>5.5804437033087797E-6</v>
          </cell>
          <cell r="F152">
            <v>8.1095460329482904E-4</v>
          </cell>
          <cell r="G152">
            <v>1.9975762892549E-5</v>
          </cell>
          <cell r="H152">
            <v>1.3572225124599501E-5</v>
          </cell>
          <cell r="I152">
            <v>3.9742756154692902E-4</v>
          </cell>
          <cell r="J152"/>
          <cell r="K152"/>
        </row>
        <row r="153">
          <cell r="A153" t="str">
            <v>RHNM-SHCONBR</v>
          </cell>
          <cell r="B153" t="str">
            <v>VAR_cap</v>
          </cell>
          <cell r="C153" t="str">
            <v>-</v>
          </cell>
          <cell r="D153"/>
          <cell r="E153">
            <v>5.5804437033087797E-6</v>
          </cell>
          <cell r="F153">
            <v>8.1603783322744476E-4</v>
          </cell>
          <cell r="G153">
            <v>8.3509451081428246E-4</v>
          </cell>
          <cell r="H153">
            <v>8.4730853919873987E-4</v>
          </cell>
          <cell r="I153">
            <v>1.2428597737897534E-3</v>
          </cell>
          <cell r="J153"/>
        </row>
        <row r="154">
          <cell r="A154" t="str">
            <v>RHEM-SHCONBR5</v>
          </cell>
          <cell r="B154" t="str">
            <v>VAR_fout</v>
          </cell>
          <cell r="C154" t="str">
            <v>RHEM-SHCON</v>
          </cell>
          <cell r="D154">
            <v>3.2479838243002802E-2</v>
          </cell>
          <cell r="E154">
            <v>5.3072017697606125E-2</v>
          </cell>
          <cell r="F154">
            <v>5.3112653272961531E-2</v>
          </cell>
          <cell r="G154">
            <v>5.315901035097572E-2</v>
          </cell>
          <cell r="H154">
            <v>5.3186757543771848E-2</v>
          </cell>
          <cell r="I154">
            <v>2.4189367131816852E-2</v>
          </cell>
          <cell r="J154"/>
        </row>
        <row r="155">
          <cell r="A155" t="str">
            <v>RHEM-SHCONBR5</v>
          </cell>
          <cell r="B155" t="str">
            <v>VAR_fin</v>
          </cell>
          <cell r="C155" t="str">
            <v>CON</v>
          </cell>
          <cell r="D155">
            <v>3.2479838243002802E-2</v>
          </cell>
          <cell r="E155">
            <v>5.3072017697606125E-2</v>
          </cell>
          <cell r="F155">
            <v>5.3112653272961531E-2</v>
          </cell>
          <cell r="G155">
            <v>5.315901035097572E-2</v>
          </cell>
          <cell r="H155">
            <v>5.3186757543771848E-2</v>
          </cell>
          <cell r="I155">
            <v>2.4189367131816852E-2</v>
          </cell>
          <cell r="J155"/>
        </row>
        <row r="156">
          <cell r="A156" t="str">
            <v>RHEM-SHCONBR5</v>
          </cell>
          <cell r="B156" t="str">
            <v>VAR_ncap</v>
          </cell>
          <cell r="C156" t="str">
            <v>-</v>
          </cell>
          <cell r="D156">
            <v>2.29343660256275E-3</v>
          </cell>
          <cell r="E156">
            <v>1.45479556248458E-3</v>
          </cell>
          <cell r="F156">
            <v>3.03002279921161E-6</v>
          </cell>
          <cell r="G156">
            <v>3.33933888524699E-6</v>
          </cell>
          <cell r="H156">
            <v>2.02184311733484E-6</v>
          </cell>
          <cell r="I156">
            <v>2.31246461905234E-5</v>
          </cell>
          <cell r="J156"/>
          <cell r="K156"/>
        </row>
        <row r="157">
          <cell r="A157" t="str">
            <v>RHEM-SHCONBR5</v>
          </cell>
          <cell r="B157" t="str">
            <v>VAR_cap</v>
          </cell>
          <cell r="C157" t="str">
            <v>-</v>
          </cell>
          <cell r="D157">
            <v>2.29343660256275E-3</v>
          </cell>
          <cell r="E157">
            <v>3.7482321650473302E-3</v>
          </cell>
          <cell r="F157">
            <v>3.7512621878465499E-3</v>
          </cell>
          <cell r="G157">
            <v>3.7546015267317899E-3</v>
          </cell>
          <cell r="H157">
            <v>3.7566233698491298E-3</v>
          </cell>
          <cell r="I157">
            <v>1.7079866372081999E-3</v>
          </cell>
          <cell r="J157"/>
        </row>
        <row r="158">
          <cell r="A158" t="str">
            <v>RHNM-SHSOLBR</v>
          </cell>
          <cell r="B158" t="str">
            <v>VAR_fout</v>
          </cell>
          <cell r="C158" t="str">
            <v>RHNM-SHASOL</v>
          </cell>
          <cell r="D158"/>
          <cell r="E158">
            <v>2.1536948242102002E-2</v>
          </cell>
          <cell r="F158">
            <v>0.10096146940647593</v>
          </cell>
          <cell r="G158">
            <v>0.10438482166195892</v>
          </cell>
          <cell r="H158">
            <v>0.11996325993059646</v>
          </cell>
          <cell r="I158">
            <v>0.24317944184128978</v>
          </cell>
          <cell r="J158"/>
        </row>
        <row r="159">
          <cell r="A159" t="str">
            <v>RHNM-SHSOLBR</v>
          </cell>
          <cell r="B159" t="str">
            <v>VAR_fin</v>
          </cell>
          <cell r="C159" t="str">
            <v>SOL</v>
          </cell>
          <cell r="D159"/>
          <cell r="E159">
            <v>2.1536948242102002E-2</v>
          </cell>
          <cell r="F159">
            <v>0.10096146940647593</v>
          </cell>
          <cell r="G159">
            <v>0.10438482166195892</v>
          </cell>
          <cell r="H159">
            <v>0.11996325993059646</v>
          </cell>
          <cell r="I159">
            <v>0.24317944184128978</v>
          </cell>
          <cell r="J159"/>
          <cell r="K159"/>
        </row>
        <row r="160">
          <cell r="A160" t="str">
            <v>RHNM-SHSOLBR</v>
          </cell>
          <cell r="B160" t="str">
            <v>VAR_ncap</v>
          </cell>
          <cell r="C160" t="str">
            <v>-</v>
          </cell>
          <cell r="D160"/>
          <cell r="E160">
            <v>3.1277886195947399E-3</v>
          </cell>
          <cell r="F160">
            <v>1.15347406987335E-2</v>
          </cell>
          <cell r="G160">
            <v>4.9716989172271205E-4</v>
          </cell>
          <cell r="H160">
            <v>1.1669547916479299E-2</v>
          </cell>
          <cell r="I160">
            <v>3.2179774665921201E-2</v>
          </cell>
          <cell r="J160"/>
          <cell r="K160"/>
        </row>
        <row r="161">
          <cell r="A161" t="str">
            <v>RHNM-SHSOLBR</v>
          </cell>
          <cell r="B161" t="str">
            <v>VAR_cap</v>
          </cell>
          <cell r="C161" t="str">
            <v>-</v>
          </cell>
          <cell r="D161"/>
          <cell r="E161">
            <v>3.1277886195947399E-3</v>
          </cell>
          <cell r="F161">
            <v>1.4662529318328199E-2</v>
          </cell>
          <cell r="G161">
            <v>1.5159699210050901E-2</v>
          </cell>
          <cell r="H161">
            <v>1.74221396161829E-2</v>
          </cell>
          <cell r="I161">
            <v>3.5316697712245201E-2</v>
          </cell>
          <cell r="J161"/>
          <cell r="K161"/>
        </row>
        <row r="162">
          <cell r="A162" t="str">
            <v>RHEM-SHPLTBR</v>
          </cell>
          <cell r="B162" t="str">
            <v>VAR_fout</v>
          </cell>
          <cell r="C162" t="str">
            <v>RHEM-SHPLT</v>
          </cell>
          <cell r="D162">
            <v>1.4011453189819243</v>
          </cell>
          <cell r="E162">
            <v>1.607815621470023</v>
          </cell>
          <cell r="F162">
            <v>1.461883816561818</v>
          </cell>
          <cell r="G162">
            <v>1.4211115784604658</v>
          </cell>
          <cell r="H162">
            <v>0.17725258675259428</v>
          </cell>
          <cell r="I162">
            <v>0.15812272143779565</v>
          </cell>
          <cell r="J162"/>
        </row>
        <row r="163">
          <cell r="A163" t="str">
            <v>RHEM-SHPLTBR</v>
          </cell>
          <cell r="B163" t="str">
            <v>VAR_fin</v>
          </cell>
          <cell r="C163" t="str">
            <v>RHEMPLTBRC</v>
          </cell>
          <cell r="D163">
            <v>1.4011453189819243</v>
          </cell>
          <cell r="E163">
            <v>1.607815621470023</v>
          </cell>
          <cell r="F163">
            <v>1.461883816561818</v>
          </cell>
          <cell r="G163">
            <v>1.4211115784604658</v>
          </cell>
          <cell r="H163">
            <v>0.17725258675259428</v>
          </cell>
          <cell r="I163">
            <v>0.15812272143779565</v>
          </cell>
          <cell r="J163"/>
        </row>
        <row r="164">
          <cell r="A164" t="str">
            <v>RHEM-SHPLTBR</v>
          </cell>
          <cell r="B164" t="str">
            <v>VAR_fin</v>
          </cell>
          <cell r="C164" t="str">
            <v>RPLT</v>
          </cell>
          <cell r="D164">
            <v>1.5568281322021398</v>
          </cell>
          <cell r="E164">
            <v>1.7864618016333584</v>
          </cell>
          <cell r="F164">
            <v>1.6243153517353535</v>
          </cell>
          <cell r="G164">
            <v>1.5790128649560726</v>
          </cell>
          <cell r="H164">
            <v>0.19694731861399364</v>
          </cell>
          <cell r="I164">
            <v>0.175691912708662</v>
          </cell>
          <cell r="J164"/>
          <cell r="K164"/>
        </row>
        <row r="165">
          <cell r="A165" t="str">
            <v>RHEM-SHPLTBR</v>
          </cell>
          <cell r="B165" t="str">
            <v>VAR_ncap</v>
          </cell>
          <cell r="C165" t="str">
            <v>-</v>
          </cell>
          <cell r="D165">
            <v>1.4898159673157199E-4</v>
          </cell>
          <cell r="E165">
            <v>1.5662659141559499E-2</v>
          </cell>
          <cell r="F165">
            <v>2.9250353746270499E-5</v>
          </cell>
          <cell r="G165">
            <v>2.10226583045483E-5</v>
          </cell>
          <cell r="H165">
            <v>2.0766199183248298E-3</v>
          </cell>
          <cell r="I165">
            <v>1.25321930697004E-2</v>
          </cell>
          <cell r="J165"/>
        </row>
        <row r="166">
          <cell r="A166" t="str">
            <v>RHEM-SHPLTBR</v>
          </cell>
          <cell r="B166" t="str">
            <v>VAR_cap</v>
          </cell>
          <cell r="C166" t="str">
            <v>-</v>
          </cell>
          <cell r="D166">
            <v>9.9848037717012172E-2</v>
          </cell>
          <cell r="E166">
            <v>0.11550680876795745</v>
          </cell>
          <cell r="F166">
            <v>0.11546809528887049</v>
          </cell>
          <cell r="G166">
            <v>0.11541558124435404</v>
          </cell>
          <cell r="H166">
            <v>1.3676347419031622E-2</v>
          </cell>
          <cell r="I166">
            <v>1.3084423909255152E-2</v>
          </cell>
          <cell r="J166"/>
          <cell r="K166"/>
        </row>
        <row r="167">
          <cell r="A167" t="str">
            <v>RHEM-SHCONBR6</v>
          </cell>
          <cell r="B167" t="str">
            <v>VAR_fout</v>
          </cell>
          <cell r="C167" t="str">
            <v>RHEM-SHCON</v>
          </cell>
          <cell r="D167"/>
          <cell r="E167">
            <v>2.0194858385842524E-2</v>
          </cell>
          <cell r="F167">
            <v>2.0236965157399794E-2</v>
          </cell>
          <cell r="G167">
            <v>2.0282457552790276E-2</v>
          </cell>
          <cell r="H167">
            <v>2.0322601399295447E-2</v>
          </cell>
          <cell r="I167">
            <v>1.118257847759827E-2</v>
          </cell>
          <cell r="J167"/>
          <cell r="K167"/>
        </row>
        <row r="168">
          <cell r="A168" t="str">
            <v>RHEM-SHCONBR6</v>
          </cell>
          <cell r="B168" t="str">
            <v>VAR_fin</v>
          </cell>
          <cell r="C168" t="str">
            <v>CON</v>
          </cell>
          <cell r="D168"/>
          <cell r="E168">
            <v>2.0194858385842524E-2</v>
          </cell>
          <cell r="F168">
            <v>2.0236965157399794E-2</v>
          </cell>
          <cell r="G168">
            <v>2.0282457552790276E-2</v>
          </cell>
          <cell r="H168">
            <v>2.0322601399295447E-2</v>
          </cell>
          <cell r="I168">
            <v>1.118257847759827E-2</v>
          </cell>
          <cell r="J168"/>
        </row>
        <row r="169">
          <cell r="A169" t="str">
            <v>RHEM-SHCONBR6</v>
          </cell>
          <cell r="B169" t="str">
            <v>VAR_ncap</v>
          </cell>
          <cell r="C169" t="str">
            <v>-</v>
          </cell>
          <cell r="D169"/>
          <cell r="E169">
            <v>1.4255053418337201E-3</v>
          </cell>
          <cell r="F169">
            <v>3.05818037551919E-6</v>
          </cell>
          <cell r="G169">
            <v>3.28193642246335E-6</v>
          </cell>
          <cell r="H169">
            <v>2.90257671247056E-6</v>
          </cell>
          <cell r="I169">
            <v>3.2228509079387597E-5</v>
          </cell>
          <cell r="J169"/>
          <cell r="K169"/>
        </row>
        <row r="170">
          <cell r="A170" t="str">
            <v>RHEM-SHCONBR6</v>
          </cell>
          <cell r="B170" t="str">
            <v>VAR_cap</v>
          </cell>
          <cell r="C170" t="str">
            <v>-</v>
          </cell>
          <cell r="D170"/>
          <cell r="E170">
            <v>1.4255053418337201E-3</v>
          </cell>
          <cell r="F170">
            <v>1.4285635222092399E-3</v>
          </cell>
          <cell r="G170">
            <v>1.4318454586317001E-3</v>
          </cell>
          <cell r="H170">
            <v>1.4347480353441701E-3</v>
          </cell>
          <cell r="I170">
            <v>7.8904467561925198E-4</v>
          </cell>
          <cell r="J170"/>
        </row>
        <row r="171">
          <cell r="A171" t="str">
            <v>RHEM-SHCONBR7</v>
          </cell>
          <cell r="B171" t="str">
            <v>VAR_fout</v>
          </cell>
          <cell r="C171" t="str">
            <v>RHEM-SHCON</v>
          </cell>
          <cell r="D171"/>
          <cell r="E171">
            <v>9.9048426244407236E-3</v>
          </cell>
          <cell r="F171">
            <v>9.946259922235242E-3</v>
          </cell>
          <cell r="G171">
            <v>9.9892041461982842E-3</v>
          </cell>
          <cell r="H171">
            <v>1.0028801856573668E-2</v>
          </cell>
          <cell r="I171">
            <v>6.6352548455086025E-3</v>
          </cell>
          <cell r="J171"/>
        </row>
        <row r="172">
          <cell r="A172" t="str">
            <v>RHEM-SHCONBR7</v>
          </cell>
          <cell r="B172" t="str">
            <v>VAR_fin</v>
          </cell>
          <cell r="C172" t="str">
            <v>CON</v>
          </cell>
          <cell r="D172"/>
          <cell r="E172">
            <v>9.9048426244407236E-3</v>
          </cell>
          <cell r="F172">
            <v>9.946259922235242E-3</v>
          </cell>
          <cell r="G172">
            <v>9.9892041461982842E-3</v>
          </cell>
          <cell r="H172">
            <v>1.0028801856573668E-2</v>
          </cell>
          <cell r="I172">
            <v>6.6352548455086025E-3</v>
          </cell>
          <cell r="J172"/>
        </row>
        <row r="173">
          <cell r="A173" t="str">
            <v>RHEM-SHCONBR7</v>
          </cell>
          <cell r="B173" t="str">
            <v>VAR_ncap</v>
          </cell>
          <cell r="C173" t="str">
            <v>-</v>
          </cell>
          <cell r="D173"/>
          <cell r="E173">
            <v>6.9853547192922705E-4</v>
          </cell>
          <cell r="F173">
            <v>3.0005138290265401E-6</v>
          </cell>
          <cell r="G173">
            <v>3.1022434780610801E-6</v>
          </cell>
          <cell r="H173">
            <v>2.86481334082592E-6</v>
          </cell>
          <cell r="I173">
            <v>9.26549871995309E-5</v>
          </cell>
          <cell r="J173"/>
        </row>
        <row r="174">
          <cell r="A174" t="str">
            <v>RHEM-SHCONBR7</v>
          </cell>
          <cell r="B174" t="str">
            <v>VAR_cap</v>
          </cell>
          <cell r="C174" t="str">
            <v>-</v>
          </cell>
          <cell r="D174"/>
          <cell r="E174">
            <v>6.9853547192922705E-4</v>
          </cell>
          <cell r="F174">
            <v>7.0153598575825398E-4</v>
          </cell>
          <cell r="G174">
            <v>7.0463822923631499E-4</v>
          </cell>
          <cell r="H174">
            <v>7.0750304257714098E-4</v>
          </cell>
          <cell r="I174">
            <v>4.6778149023765002E-4</v>
          </cell>
          <cell r="J174"/>
        </row>
        <row r="175">
          <cell r="A175" t="str">
            <v>RHEM-SHCONBR8</v>
          </cell>
          <cell r="B175" t="str">
            <v>VAR_fout</v>
          </cell>
          <cell r="C175" t="str">
            <v>RHEM-SHCON</v>
          </cell>
          <cell r="D175"/>
          <cell r="E175">
            <v>2.996061873333154E-3</v>
          </cell>
          <cell r="F175">
            <v>3.0313125282370001E-3</v>
          </cell>
          <cell r="G175">
            <v>3.0622192099037538E-3</v>
          </cell>
          <cell r="H175">
            <v>3.095043198698928E-3</v>
          </cell>
          <cell r="I175">
            <v>3.0789340059030048E-3</v>
          </cell>
          <cell r="J175"/>
        </row>
        <row r="176">
          <cell r="A176" t="str">
            <v>RHEM-SHCONBR8</v>
          </cell>
          <cell r="B176" t="str">
            <v>VAR_fin</v>
          </cell>
          <cell r="C176" t="str">
            <v>CON</v>
          </cell>
          <cell r="D176"/>
          <cell r="E176">
            <v>2.996061873333154E-3</v>
          </cell>
          <cell r="F176">
            <v>3.0313125282370001E-3</v>
          </cell>
          <cell r="G176">
            <v>3.0622192099037538E-3</v>
          </cell>
          <cell r="H176">
            <v>3.095043198698928E-3</v>
          </cell>
          <cell r="I176">
            <v>3.0789340059030048E-3</v>
          </cell>
          <cell r="J176"/>
        </row>
        <row r="177">
          <cell r="A177" t="str">
            <v>RHEM-SHCONBR8</v>
          </cell>
          <cell r="B177" t="str">
            <v>VAR_ncap</v>
          </cell>
          <cell r="C177" t="str">
            <v>-</v>
          </cell>
          <cell r="D177"/>
          <cell r="E177">
            <v>2.1043954833436899E-4</v>
          </cell>
          <cell r="F177">
            <v>2.5617411107274999E-6</v>
          </cell>
          <cell r="G177">
            <v>2.25175676015869E-6</v>
          </cell>
          <cell r="H177">
            <v>2.38668792693094E-6</v>
          </cell>
          <cell r="I177">
            <v>9.9211701879890006E-5</v>
          </cell>
          <cell r="J177"/>
        </row>
        <row r="178">
          <cell r="A178" t="str">
            <v>RHEM-SHCONBR8</v>
          </cell>
          <cell r="B178" t="str">
            <v>VAR_cap</v>
          </cell>
          <cell r="C178" t="str">
            <v>-</v>
          </cell>
          <cell r="D178"/>
          <cell r="E178">
            <v>2.1043954833436899E-4</v>
          </cell>
          <cell r="F178">
            <v>2.13001289445097E-4</v>
          </cell>
          <cell r="G178">
            <v>2.15253046205255E-4</v>
          </cell>
          <cell r="H178">
            <v>2.17639734132186E-4</v>
          </cell>
          <cell r="I178">
            <v>2.1653050820314099E-4</v>
          </cell>
          <cell r="J178"/>
        </row>
        <row r="179">
          <cell r="A179" t="str">
            <v>RHES-SHELCHP</v>
          </cell>
          <cell r="B179" t="str">
            <v>VAR_fout</v>
          </cell>
          <cell r="C179" t="str">
            <v>RHES-SHAELCH</v>
          </cell>
          <cell r="D179">
            <v>9.157824368666093</v>
          </cell>
          <cell r="E179">
            <v>10.275924886996068</v>
          </cell>
          <cell r="F179">
            <v>10.157334531201792</v>
          </cell>
          <cell r="G179">
            <v>10.159329413336904</v>
          </cell>
          <cell r="H179">
            <v>0.99533121457980334</v>
          </cell>
          <cell r="I179">
            <v>0.26323988827959793</v>
          </cell>
          <cell r="J179"/>
        </row>
        <row r="180">
          <cell r="A180" t="str">
            <v>RHES-SHELCHP</v>
          </cell>
          <cell r="B180" t="str">
            <v>VAR_fin</v>
          </cell>
          <cell r="C180" t="str">
            <v>RHES_ELC</v>
          </cell>
          <cell r="D180">
            <v>2.8618200901832891</v>
          </cell>
          <cell r="E180">
            <v>3.1585834431420676</v>
          </cell>
          <cell r="F180">
            <v>3.047200359360537</v>
          </cell>
          <cell r="G180">
            <v>2.9305757923087192</v>
          </cell>
          <cell r="H180">
            <v>0.26900843637291988</v>
          </cell>
          <cell r="I180">
            <v>6.7497407251178962E-2</v>
          </cell>
          <cell r="J180"/>
          <cell r="K180"/>
          <cell r="L180"/>
        </row>
        <row r="181">
          <cell r="A181" t="str">
            <v>RHES-SHELCHP</v>
          </cell>
          <cell r="B181" t="str">
            <v>VAR_fin</v>
          </cell>
          <cell r="C181" t="str">
            <v>RHESELCHPC</v>
          </cell>
          <cell r="D181">
            <v>9.157824368666093</v>
          </cell>
          <cell r="E181">
            <v>10.275924886996068</v>
          </cell>
          <cell r="F181">
            <v>10.157334531201792</v>
          </cell>
          <cell r="G181">
            <v>10.159329413336904</v>
          </cell>
          <cell r="H181">
            <v>0.99533121457980334</v>
          </cell>
          <cell r="I181">
            <v>0.26323988827959793</v>
          </cell>
          <cell r="J181"/>
        </row>
        <row r="182">
          <cell r="A182" t="str">
            <v>RHES-SHELCHP</v>
          </cell>
          <cell r="B182" t="str">
            <v>VAR_ncap</v>
          </cell>
          <cell r="C182" t="str">
            <v>-</v>
          </cell>
          <cell r="D182">
            <v>1.6420802816026499E-7</v>
          </cell>
          <cell r="E182">
            <v>9.0343999982963094E-2</v>
          </cell>
          <cell r="F182">
            <v>3.6294777694135898E-5</v>
          </cell>
          <cell r="G182">
            <v>3.8060597960699102E-5</v>
          </cell>
          <cell r="H182">
            <v>1.42171705874393E-4</v>
          </cell>
          <cell r="I182">
            <v>2.32497552750663E-2</v>
          </cell>
          <cell r="J182"/>
        </row>
        <row r="183">
          <cell r="A183" t="str">
            <v>RHES-SHELCHP</v>
          </cell>
          <cell r="B183" t="str">
            <v>VAR_cap</v>
          </cell>
          <cell r="C183" t="str">
            <v>-</v>
          </cell>
          <cell r="D183">
            <v>0.73983809213339313</v>
          </cell>
          <cell r="E183">
            <v>0.83017977295500611</v>
          </cell>
          <cell r="F183">
            <v>0.83016339785046089</v>
          </cell>
          <cell r="G183">
            <v>0.83016469794775438</v>
          </cell>
          <cell r="H183">
            <v>8.1724619587874067E-2</v>
          </cell>
          <cell r="I183">
            <v>2.328210204484811E-2</v>
          </cell>
          <cell r="J183"/>
        </row>
        <row r="184">
          <cell r="A184" t="str">
            <v>RHSA-WHELCHP</v>
          </cell>
          <cell r="B184" t="str">
            <v>VAR_fout</v>
          </cell>
          <cell r="C184" t="str">
            <v>RHSA-WHAELCH</v>
          </cell>
          <cell r="D184">
            <v>3.239908330832296</v>
          </cell>
          <cell r="E184">
            <v>3.6354749234266319</v>
          </cell>
          <cell r="F184">
            <v>3.6366124756760545</v>
          </cell>
          <cell r="G184">
            <v>3.641836227622532</v>
          </cell>
          <cell r="H184">
            <v>0.43656970844562437</v>
          </cell>
          <cell r="I184">
            <v>0.82268686669276436</v>
          </cell>
          <cell r="J184"/>
        </row>
        <row r="185">
          <cell r="A185" t="str">
            <v>RHSA-WHELCHP</v>
          </cell>
          <cell r="B185" t="str">
            <v>VAR_fin</v>
          </cell>
          <cell r="C185" t="str">
            <v>RHSA_ELC</v>
          </cell>
          <cell r="D185">
            <v>1.1489036634157073</v>
          </cell>
          <cell r="E185">
            <v>1.2864384017787085</v>
          </cell>
          <cell r="F185">
            <v>1.2827557233425242</v>
          </cell>
          <cell r="G185">
            <v>1.2778372728500123</v>
          </cell>
          <cell r="H185">
            <v>0.14503977024771558</v>
          </cell>
          <cell r="I185">
            <v>0.26368168804255271</v>
          </cell>
          <cell r="J185"/>
        </row>
        <row r="186">
          <cell r="A186" t="str">
            <v>RHSA-WHELCHP</v>
          </cell>
          <cell r="B186" t="str">
            <v>VAR_ncap</v>
          </cell>
          <cell r="C186" t="str">
            <v>-</v>
          </cell>
          <cell r="D186">
            <v>4.9629461946251404E-4</v>
          </cell>
          <cell r="E186">
            <v>3.4387235655373598E-2</v>
          </cell>
          <cell r="F186">
            <v>2.9206865347839399E-4</v>
          </cell>
          <cell r="G186">
            <v>1.0529271888175499E-4</v>
          </cell>
          <cell r="H186">
            <v>5.2191447614000699E-3</v>
          </cell>
          <cell r="I186">
            <v>5.6608434430965901E-2</v>
          </cell>
          <cell r="J186"/>
          <cell r="K186"/>
        </row>
        <row r="187">
          <cell r="A187" t="str">
            <v>RHSA-WHELCHP</v>
          </cell>
          <cell r="B187" t="str">
            <v>VAR_cap</v>
          </cell>
          <cell r="C187" t="str">
            <v>-</v>
          </cell>
          <cell r="D187">
            <v>0.21384895703870352</v>
          </cell>
          <cell r="E187">
            <v>0.24820842747361727</v>
          </cell>
          <cell r="F187">
            <v>0.24848599048236558</v>
          </cell>
          <cell r="G187">
            <v>0.24856624754141937</v>
          </cell>
          <cell r="H187">
            <v>3.0403947255625445E-2</v>
          </cell>
          <cell r="I187">
            <v>5.8002741161941061E-2</v>
          </cell>
          <cell r="J187"/>
          <cell r="K187"/>
        </row>
        <row r="188">
          <cell r="A188" t="str">
            <v>D-ITOT_LTH_CHP</v>
          </cell>
          <cell r="B188" t="str">
            <v>VAR_fout</v>
          </cell>
          <cell r="C188" t="str">
            <v>ITOT_LTH_CHP_ON</v>
          </cell>
          <cell r="D188">
            <v>1.260857154866362E-5</v>
          </cell>
          <cell r="E188">
            <v>0.17121439196475741</v>
          </cell>
          <cell r="F188">
            <v>0.89198120350902876</v>
          </cell>
          <cell r="G188">
            <v>1.4423408681541394</v>
          </cell>
          <cell r="H188">
            <v>1.0135867503197136</v>
          </cell>
          <cell r="I188">
            <v>1.7990677484701996</v>
          </cell>
          <cell r="J188"/>
          <cell r="K188"/>
        </row>
        <row r="189">
          <cell r="A189" t="str">
            <v>D-ITOT_LTH_CHP</v>
          </cell>
          <cell r="B189" t="str">
            <v>VAR_fout</v>
          </cell>
          <cell r="C189" t="str">
            <v>LTH</v>
          </cell>
          <cell r="D189"/>
          <cell r="E189">
            <v>4.0727233427219365E-5</v>
          </cell>
          <cell r="F189">
            <v>2.9917455733168187E-4</v>
          </cell>
          <cell r="G189">
            <v>9.388704879171603E-4</v>
          </cell>
          <cell r="H189">
            <v>1.3446923626545329E-3</v>
          </cell>
          <cell r="I189">
            <v>3.5999956869114543E-3</v>
          </cell>
          <cell r="J189"/>
        </row>
        <row r="190">
          <cell r="A190" t="str">
            <v>D-ITOT_LTH_CHP</v>
          </cell>
          <cell r="B190" t="str">
            <v>VAR_fin</v>
          </cell>
          <cell r="C190" t="str">
            <v>ITOT_LTH_CHP</v>
          </cell>
          <cell r="D190">
            <v>1.260857154866362E-5</v>
          </cell>
          <cell r="E190">
            <v>0.17125511919818476</v>
          </cell>
          <cell r="F190">
            <v>0.89228037806636085</v>
          </cell>
          <cell r="G190">
            <v>1.4432797386420566</v>
          </cell>
          <cell r="H190">
            <v>1.0149314426823683</v>
          </cell>
          <cell r="I190">
            <v>1.8026677441571095</v>
          </cell>
          <cell r="J190"/>
        </row>
        <row r="191">
          <cell r="A191" t="str">
            <v>RHEM-SHCONBR9</v>
          </cell>
          <cell r="B191" t="str">
            <v>VAR_fout</v>
          </cell>
          <cell r="C191" t="str">
            <v>RHEM-SHCON</v>
          </cell>
          <cell r="D191"/>
          <cell r="E191">
            <v>1.0830994602649155E-3</v>
          </cell>
          <cell r="F191">
            <v>1.1082151283287012E-3</v>
          </cell>
          <cell r="G191">
            <v>1.1256723156797064E-3</v>
          </cell>
          <cell r="H191">
            <v>1.1461218339588717E-3</v>
          </cell>
          <cell r="I191">
            <v>1.370594605899768E-3</v>
          </cell>
          <cell r="J191"/>
          <cell r="K191"/>
        </row>
        <row r="192">
          <cell r="A192" t="str">
            <v>RHEM-SHCONBR9</v>
          </cell>
          <cell r="B192" t="str">
            <v>VAR_fin</v>
          </cell>
          <cell r="C192" t="str">
            <v>CON</v>
          </cell>
          <cell r="D192"/>
          <cell r="E192">
            <v>1.0830994602649155E-3</v>
          </cell>
          <cell r="F192">
            <v>1.1082151283287012E-3</v>
          </cell>
          <cell r="G192">
            <v>1.1256723156797064E-3</v>
          </cell>
          <cell r="H192">
            <v>1.1461218339588717E-3</v>
          </cell>
          <cell r="I192">
            <v>1.370594605899768E-3</v>
          </cell>
          <cell r="J192"/>
        </row>
        <row r="193">
          <cell r="A193" t="str">
            <v>RHEM-SHCONBR9</v>
          </cell>
          <cell r="B193" t="str">
            <v>VAR_ncap</v>
          </cell>
          <cell r="C193" t="str">
            <v>-</v>
          </cell>
          <cell r="D193"/>
          <cell r="E193">
            <v>7.5282233885972196E-5</v>
          </cell>
          <cell r="F193">
            <v>1.8457394784675099E-6</v>
          </cell>
          <cell r="G193">
            <v>1.3010517583759601E-6</v>
          </cell>
          <cell r="H193">
            <v>1.5127038113885199E-6</v>
          </cell>
          <cell r="I193">
            <v>5.1885684627307898E-5</v>
          </cell>
          <cell r="J193"/>
        </row>
        <row r="194">
          <cell r="A194" t="str">
            <v>RHEM-SHCONBR9</v>
          </cell>
          <cell r="B194" t="str">
            <v>VAR_cap</v>
          </cell>
          <cell r="C194" t="str">
            <v>-</v>
          </cell>
          <cell r="D194"/>
          <cell r="E194">
            <v>7.5282233885972196E-5</v>
          </cell>
          <cell r="F194">
            <v>7.7127973364439704E-5</v>
          </cell>
          <cell r="G194">
            <v>7.8429025122815697E-5</v>
          </cell>
          <cell r="H194">
            <v>7.9941728934204202E-5</v>
          </cell>
          <cell r="I194">
            <v>9.5832425038715703E-5</v>
          </cell>
          <cell r="J194"/>
        </row>
        <row r="195">
          <cell r="A195" t="str">
            <v>SCOM-SHELCHP</v>
          </cell>
          <cell r="B195" t="str">
            <v>VAR_fout</v>
          </cell>
          <cell r="C195" t="str">
            <v>SCOM-SHAELCH</v>
          </cell>
          <cell r="D195">
            <v>4.2612235929619766</v>
          </cell>
          <cell r="E195">
            <v>4.6176669036005631</v>
          </cell>
          <cell r="F195">
            <v>4.426415764219648</v>
          </cell>
          <cell r="G195">
            <v>4.4354655795426652</v>
          </cell>
          <cell r="H195">
            <v>0.54846585260307934</v>
          </cell>
          <cell r="I195">
            <v>0.56148792305979534</v>
          </cell>
          <cell r="J195"/>
        </row>
        <row r="196">
          <cell r="A196" t="str">
            <v>SCOM-SHELCHP</v>
          </cell>
          <cell r="B196" t="str">
            <v>VAR_fin</v>
          </cell>
          <cell r="C196" t="str">
            <v>SCOMELCHPC</v>
          </cell>
          <cell r="D196">
            <v>4.2612235929619766</v>
          </cell>
          <cell r="E196">
            <v>4.6176669036005631</v>
          </cell>
          <cell r="F196">
            <v>4.426415764219648</v>
          </cell>
          <cell r="G196">
            <v>4.4354655795426652</v>
          </cell>
          <cell r="H196">
            <v>0.54846585260307934</v>
          </cell>
          <cell r="I196">
            <v>0.56148792305979534</v>
          </cell>
          <cell r="J196"/>
          <cell r="K196"/>
        </row>
        <row r="197">
          <cell r="A197" t="str">
            <v>SCOM-SHELCHP</v>
          </cell>
          <cell r="B197" t="str">
            <v>VAR_fin</v>
          </cell>
          <cell r="C197" t="str">
            <v>SCOM_ELC</v>
          </cell>
          <cell r="D197">
            <v>1.3316323728006176</v>
          </cell>
          <cell r="E197">
            <v>1.4252058344446172</v>
          </cell>
          <cell r="F197">
            <v>1.3413381103695896</v>
          </cell>
          <cell r="G197">
            <v>1.3045486998654898</v>
          </cell>
          <cell r="H197">
            <v>0.15235162572307773</v>
          </cell>
          <cell r="I197">
            <v>0.14775997975257787</v>
          </cell>
          <cell r="J197"/>
          <cell r="K197"/>
        </row>
        <row r="198">
          <cell r="A198" t="str">
            <v>SCOM-SHELCHP</v>
          </cell>
          <cell r="B198" t="str">
            <v>VAR_ncap</v>
          </cell>
          <cell r="C198" t="str">
            <v>-</v>
          </cell>
          <cell r="D198">
            <v>2.9635772147918799E-5</v>
          </cell>
          <cell r="E198">
            <v>8.8791278433124996E-5</v>
          </cell>
          <cell r="F198">
            <v>8.3330788302446598E-5</v>
          </cell>
          <cell r="G198">
            <v>5.7249530104554498E-5</v>
          </cell>
          <cell r="H198">
            <v>4.1763365935185799E-3</v>
          </cell>
          <cell r="I198">
            <v>4.2419892717126401E-2</v>
          </cell>
          <cell r="J198"/>
          <cell r="K198"/>
          <cell r="L198"/>
          <cell r="M198"/>
        </row>
        <row r="199">
          <cell r="A199" t="str">
            <v>SCOM-SHELCHP</v>
          </cell>
          <cell r="B199" t="str">
            <v>VAR_cap</v>
          </cell>
          <cell r="C199" t="str">
            <v>-</v>
          </cell>
          <cell r="D199">
            <v>0.43064694922593594</v>
          </cell>
          <cell r="E199">
            <v>0.43059828454489901</v>
          </cell>
          <cell r="F199">
            <v>0.43059592560068216</v>
          </cell>
          <cell r="G199">
            <v>0.43058010972105965</v>
          </cell>
          <cell r="H199">
            <v>4.2454076405695269E-2</v>
          </cell>
          <cell r="I199">
            <v>4.3530461009040192E-2</v>
          </cell>
          <cell r="J199"/>
          <cell r="K199"/>
        </row>
        <row r="200">
          <cell r="A200" t="str">
            <v>D-ITOT_NKEV_OIL_ELC_CHP</v>
          </cell>
          <cell r="B200" t="str">
            <v>VAR_fout</v>
          </cell>
          <cell r="C200" t="str">
            <v>ITOT_ELC</v>
          </cell>
          <cell r="D200"/>
          <cell r="E200">
            <v>3.9645501423109302E-3</v>
          </cell>
          <cell r="F200">
            <v>1.9673430710411745E-2</v>
          </cell>
          <cell r="G200">
            <v>2.7345261335112447E-2</v>
          </cell>
          <cell r="H200">
            <v>2.3958871371073772E-2</v>
          </cell>
          <cell r="I200">
            <v>2.6009588072052007E-2</v>
          </cell>
          <cell r="J200"/>
          <cell r="K200"/>
        </row>
        <row r="201">
          <cell r="A201" t="str">
            <v>D-ITOT_NKEV_OIL_ELC_CHP</v>
          </cell>
          <cell r="B201" t="str">
            <v>VAR_fout</v>
          </cell>
          <cell r="C201" t="str">
            <v>ELC5</v>
          </cell>
          <cell r="D201"/>
          <cell r="E201">
            <v>3.8002437989536333E-3</v>
          </cell>
          <cell r="F201">
            <v>1.6536850208308883E-2</v>
          </cell>
          <cell r="G201">
            <v>1.6108994201000489E-2</v>
          </cell>
          <cell r="H201">
            <v>1.3152306827241613E-2</v>
          </cell>
          <cell r="I201">
            <v>1.878689112151731E-2</v>
          </cell>
          <cell r="J201"/>
          <cell r="K201"/>
          <cell r="M201"/>
        </row>
        <row r="202">
          <cell r="A202" t="str">
            <v>D-ITOT_NKEV_OIL_ELC_CHP</v>
          </cell>
          <cell r="B202" t="str">
            <v>VAR_fin</v>
          </cell>
          <cell r="C202" t="str">
            <v>ITOT_NKEV_OIL_ELC_CHP</v>
          </cell>
          <cell r="D202"/>
          <cell r="E202">
            <v>7.7647939412645662E-3</v>
          </cell>
          <cell r="F202">
            <v>3.6191177309567842E-2</v>
          </cell>
          <cell r="G202">
            <v>4.3435151926960125E-2</v>
          </cell>
          <cell r="H202">
            <v>3.7092074589162617E-2</v>
          </cell>
          <cell r="I202">
            <v>4.4777375584416537E-2</v>
          </cell>
          <cell r="J202"/>
        </row>
        <row r="203">
          <cell r="A203" t="str">
            <v>RHNS-SHELCBR</v>
          </cell>
          <cell r="B203" t="str">
            <v>VAR_fout</v>
          </cell>
          <cell r="C203" t="str">
            <v>RHNS-SHAELCB</v>
          </cell>
          <cell r="D203"/>
          <cell r="E203">
            <v>6.9079952953883292E-2</v>
          </cell>
          <cell r="F203">
            <v>9.4213172366320153E-2</v>
          </cell>
          <cell r="G203">
            <v>9.8254280361009749E-2</v>
          </cell>
          <cell r="H203">
            <v>2.2118451256157717E-2</v>
          </cell>
          <cell r="I203"/>
          <cell r="J203"/>
        </row>
        <row r="204">
          <cell r="A204" t="str">
            <v>RHNS-SHELCBR</v>
          </cell>
          <cell r="B204" t="str">
            <v>VAR_fin</v>
          </cell>
          <cell r="C204" t="str">
            <v>RHNS_ELC</v>
          </cell>
          <cell r="D204"/>
          <cell r="E204">
            <v>7.2715739951456054E-2</v>
          </cell>
          <cell r="F204">
            <v>9.9171760385600188E-2</v>
          </cell>
          <cell r="G204">
            <v>0.10342555827474711</v>
          </cell>
          <cell r="H204">
            <v>2.3282580269639711E-2</v>
          </cell>
          <cell r="I204"/>
          <cell r="J204"/>
        </row>
        <row r="205">
          <cell r="A205" t="str">
            <v>RHNS-SHELCBR</v>
          </cell>
          <cell r="B205" t="str">
            <v>VAR_ncap</v>
          </cell>
          <cell r="C205" t="str">
            <v>-</v>
          </cell>
          <cell r="D205"/>
          <cell r="E205">
            <v>1.10913502443344E-2</v>
          </cell>
          <cell r="F205"/>
          <cell r="G205"/>
          <cell r="H205"/>
          <cell r="I205"/>
          <cell r="J205"/>
        </row>
        <row r="206">
          <cell r="A206" t="str">
            <v>RHNS-SHELCBR</v>
          </cell>
          <cell r="B206" t="str">
            <v>VAR_cap</v>
          </cell>
          <cell r="C206" t="str">
            <v>-</v>
          </cell>
          <cell r="D206"/>
          <cell r="E206">
            <v>1.10913502443344E-2</v>
          </cell>
          <cell r="F206">
            <v>1.108396984571007E-2</v>
          </cell>
          <cell r="G206">
            <v>1.1072196180670237E-2</v>
          </cell>
          <cell r="H206">
            <v>1.9390430099075328E-3</v>
          </cell>
          <cell r="I206"/>
          <cell r="J206"/>
          <cell r="K206"/>
        </row>
        <row r="207">
          <cell r="A207" t="str">
            <v>RHES-SHLTHCHPNGA</v>
          </cell>
          <cell r="B207" t="str">
            <v>VAR_fout</v>
          </cell>
          <cell r="C207" t="str">
            <v>RHES-SHLTHC-NGA</v>
          </cell>
          <cell r="D207">
            <v>4.4725488984432148E-2</v>
          </cell>
          <cell r="E207">
            <v>1.4819627423120556E-2</v>
          </cell>
          <cell r="F207">
            <v>0.1845788150881239</v>
          </cell>
          <cell r="G207">
            <v>0.18157458238203297</v>
          </cell>
          <cell r="H207">
            <v>0.20996319005759692</v>
          </cell>
          <cell r="I207">
            <v>0.39487209112976979</v>
          </cell>
          <cell r="J207"/>
          <cell r="K207"/>
        </row>
        <row r="208">
          <cell r="A208" t="str">
            <v>RHES-SHLTHCHPNGA</v>
          </cell>
          <cell r="B208" t="str">
            <v>VAR_fin</v>
          </cell>
          <cell r="C208" t="str">
            <v>RHESLTHCHPC</v>
          </cell>
          <cell r="D208">
            <v>4.4725488984432148E-2</v>
          </cell>
          <cell r="E208">
            <v>1.4819627423120556E-2</v>
          </cell>
          <cell r="F208">
            <v>0.1845788150881239</v>
          </cell>
          <cell r="G208">
            <v>0.18157458238203297</v>
          </cell>
          <cell r="H208">
            <v>0.20996319005759692</v>
          </cell>
          <cell r="I208">
            <v>0.39487209112976979</v>
          </cell>
          <cell r="J208"/>
          <cell r="K208"/>
        </row>
        <row r="209">
          <cell r="A209" t="str">
            <v>RHES-SHLTHCHPNGA</v>
          </cell>
          <cell r="B209" t="str">
            <v>VAR_fin</v>
          </cell>
          <cell r="C209" t="str">
            <v>RHES_LTH_CHPNGA_ON</v>
          </cell>
          <cell r="D209">
            <v>4.5177261600436537E-2</v>
          </cell>
          <cell r="E209">
            <v>1.4969320629414702E-2</v>
          </cell>
          <cell r="F209">
            <v>0.18644324756376157</v>
          </cell>
          <cell r="G209">
            <v>0.18340866907276041</v>
          </cell>
          <cell r="H209">
            <v>0.21208403036120915</v>
          </cell>
          <cell r="I209">
            <v>0.3988606981108786</v>
          </cell>
          <cell r="J209"/>
        </row>
        <row r="210">
          <cell r="A210" t="str">
            <v>RHES-SHLTHCHPNGA</v>
          </cell>
          <cell r="B210" t="str">
            <v>VAR_ncap</v>
          </cell>
          <cell r="C210" t="str">
            <v>-</v>
          </cell>
          <cell r="D210"/>
          <cell r="E210">
            <v>1.3370142825662799E-3</v>
          </cell>
          <cell r="F210">
            <v>2.4439292386408299E-2</v>
          </cell>
          <cell r="G210">
            <v>1.6814057826387601E-2</v>
          </cell>
          <cell r="H210">
            <v>2.1993252505622202E-2</v>
          </cell>
          <cell r="I210">
            <v>4.95478286373588E-2</v>
          </cell>
          <cell r="J210"/>
          <cell r="K210"/>
        </row>
        <row r="211">
          <cell r="A211" t="str">
            <v>RHES-SHLTHCHPNGA</v>
          </cell>
          <cell r="B211" t="str">
            <v>VAR_cap</v>
          </cell>
          <cell r="C211" t="str">
            <v>-</v>
          </cell>
          <cell r="D211">
            <v>5.3757649990155603E-3</v>
          </cell>
          <cell r="E211">
            <v>2.0272911601385696E-3</v>
          </cell>
          <cell r="F211">
            <v>2.5826707773212949E-2</v>
          </cell>
          <cell r="G211">
            <v>2.5092192520137561E-2</v>
          </cell>
          <cell r="H211">
            <v>2.7012898504915357E-2</v>
          </cell>
          <cell r="I211">
            <v>5.2418470157925605E-2</v>
          </cell>
          <cell r="J211"/>
          <cell r="K211"/>
        </row>
        <row r="212">
          <cell r="A212" t="str">
            <v>RHSA-WHSTG-ELC</v>
          </cell>
          <cell r="B212" t="str">
            <v>VAR_fout</v>
          </cell>
          <cell r="C212" t="str">
            <v>RHSA-WHAELCB</v>
          </cell>
          <cell r="D212"/>
          <cell r="E212"/>
          <cell r="F212">
            <v>0.37699813391823972</v>
          </cell>
          <cell r="G212">
            <v>6.8253945966227428E-2</v>
          </cell>
          <cell r="H212">
            <v>1.1898209036139586E-2</v>
          </cell>
          <cell r="I212">
            <v>2.0918629850835542E-2</v>
          </cell>
          <cell r="J212"/>
          <cell r="K212"/>
        </row>
        <row r="213">
          <cell r="A213" t="str">
            <v>RHSA-WHSTG-ELC</v>
          </cell>
          <cell r="B213" t="str">
            <v>VAR_fin</v>
          </cell>
          <cell r="C213" t="str">
            <v>RHSA-WHAELCB</v>
          </cell>
          <cell r="D213"/>
          <cell r="E213"/>
          <cell r="F213">
            <v>0.37701803183255561</v>
          </cell>
          <cell r="G213">
            <v>6.8260599360848592E-2</v>
          </cell>
          <cell r="H213">
            <v>1.1900236011498203E-2</v>
          </cell>
          <cell r="I213">
            <v>2.0922343638390656E-2</v>
          </cell>
          <cell r="J213"/>
        </row>
        <row r="214">
          <cell r="A214" t="str">
            <v>RHSA-WHSTG-ELC</v>
          </cell>
          <cell r="B214" t="str">
            <v>VAR_ncap</v>
          </cell>
          <cell r="C214" t="str">
            <v>-</v>
          </cell>
          <cell r="D214">
            <v>0.119115100815109</v>
          </cell>
          <cell r="E214">
            <v>2.9700349910400498E-3</v>
          </cell>
          <cell r="F214">
            <v>2.0361031761080102E-3</v>
          </cell>
          <cell r="G214">
            <v>1.48283232571431E-3</v>
          </cell>
          <cell r="H214">
            <v>3.03429701241484E-3</v>
          </cell>
          <cell r="I214">
            <v>7.8370580248319499E-3</v>
          </cell>
          <cell r="J214"/>
          <cell r="K214"/>
        </row>
        <row r="215">
          <cell r="A215" t="str">
            <v>RHSA-WHSTG-ELC</v>
          </cell>
          <cell r="B215" t="str">
            <v>VAR_cap</v>
          </cell>
          <cell r="C215" t="str">
            <v>-</v>
          </cell>
          <cell r="D215">
            <v>0.11911601018399771</v>
          </cell>
          <cell r="E215">
            <v>0.11182918827763302</v>
          </cell>
          <cell r="F215">
            <v>4.6585598125196331E-2</v>
          </cell>
          <cell r="G215">
            <v>1.4890664437660711E-2</v>
          </cell>
          <cell r="H215">
            <v>4.5110233432839406E-3</v>
          </cell>
          <cell r="I215">
            <v>8.2642041907341444E-3</v>
          </cell>
          <cell r="J215"/>
        </row>
        <row r="216">
          <cell r="A216" t="str">
            <v>D-SCOM_LTH_CHPNGA</v>
          </cell>
          <cell r="B216" t="str">
            <v>VAR_fout</v>
          </cell>
          <cell r="C216" t="str">
            <v>LTH</v>
          </cell>
          <cell r="D216"/>
          <cell r="E216">
            <v>9.5093887371990957E-5</v>
          </cell>
          <cell r="F216">
            <v>2.724240224293475E-4</v>
          </cell>
          <cell r="G216">
            <v>9.1601962990909289E-4</v>
          </cell>
          <cell r="H216">
            <v>1.6355969572835914E-3</v>
          </cell>
          <cell r="I216">
            <v>4.562075170889939E-3</v>
          </cell>
          <cell r="J216"/>
        </row>
        <row r="217">
          <cell r="A217" t="str">
            <v>D-SCOM_LTH_CHPNGA</v>
          </cell>
          <cell r="B217" t="str">
            <v>VAR_fout</v>
          </cell>
          <cell r="C217" t="str">
            <v>SCOM_LTH_CHPNGA_ON</v>
          </cell>
          <cell r="D217">
            <v>0.6925933662159941</v>
          </cell>
          <cell r="E217">
            <v>0.75020940097282696</v>
          </cell>
          <cell r="F217">
            <v>0.8251577652517218</v>
          </cell>
          <cell r="G217">
            <v>1.499339450322434</v>
          </cell>
          <cell r="H217">
            <v>1.3660532879209024</v>
          </cell>
          <cell r="I217">
            <v>2.51157566894716</v>
          </cell>
          <cell r="J217"/>
          <cell r="K217"/>
        </row>
        <row r="218">
          <cell r="A218" t="str">
            <v>D-SCOM_LTH_CHPNGA</v>
          </cell>
          <cell r="B218" t="str">
            <v>VAR_fin</v>
          </cell>
          <cell r="C218" t="str">
            <v>SCOM_LTH_CHPNGA</v>
          </cell>
          <cell r="D218">
            <v>0.6925933662159941</v>
          </cell>
          <cell r="E218">
            <v>0.75030449486019923</v>
          </cell>
          <cell r="F218">
            <v>0.82543018927415168</v>
          </cell>
          <cell r="G218">
            <v>1.5002554699523429</v>
          </cell>
          <cell r="H218">
            <v>1.3676888848781839</v>
          </cell>
          <cell r="I218">
            <v>2.5161377441180508</v>
          </cell>
          <cell r="J218"/>
        </row>
        <row r="219">
          <cell r="A219" t="str">
            <v>D-IWOD</v>
          </cell>
          <cell r="B219" t="str">
            <v>VAR_fout</v>
          </cell>
          <cell r="C219" t="str">
            <v>IWOD</v>
          </cell>
          <cell r="D219">
            <v>8.3363055174906524</v>
          </cell>
          <cell r="E219">
            <v>4.2391517326565156</v>
          </cell>
          <cell r="F219">
            <v>8.0043096753047305</v>
          </cell>
          <cell r="G219">
            <v>6.8200126154157248</v>
          </cell>
          <cell r="H219">
            <v>12.972652252649642</v>
          </cell>
          <cell r="I219">
            <v>15.96804452212481</v>
          </cell>
          <cell r="J219"/>
        </row>
        <row r="220">
          <cell r="A220" t="str">
            <v>D-IWOD</v>
          </cell>
          <cell r="B220" t="str">
            <v>VAR_fin</v>
          </cell>
          <cell r="C220" t="str">
            <v>WOD</v>
          </cell>
          <cell r="D220">
            <v>8.3363055174906524</v>
          </cell>
          <cell r="E220">
            <v>4.2391517326565156</v>
          </cell>
          <cell r="F220">
            <v>8.0043096753047305</v>
          </cell>
          <cell r="G220">
            <v>6.8200126154157248</v>
          </cell>
          <cell r="H220">
            <v>12.972652252649642</v>
          </cell>
          <cell r="I220">
            <v>15.96804452212481</v>
          </cell>
          <cell r="J220"/>
        </row>
        <row r="221">
          <cell r="A221" t="str">
            <v>SCOM-ELCSPEC</v>
          </cell>
          <cell r="B221" t="str">
            <v>VAR_fout</v>
          </cell>
          <cell r="C221" t="str">
            <v>SCOM-ELS</v>
          </cell>
          <cell r="D221">
            <v>56.994774574912441</v>
          </cell>
          <cell r="E221">
            <v>58.701913218774038</v>
          </cell>
          <cell r="F221">
            <v>59.663292747430781</v>
          </cell>
          <cell r="G221">
            <v>60.533227490544689</v>
          </cell>
          <cell r="H221">
            <v>60.817324919290627</v>
          </cell>
          <cell r="I221">
            <v>61.982071798217014</v>
          </cell>
          <cell r="J221"/>
        </row>
        <row r="222">
          <cell r="A222" t="str">
            <v>SCOM-ELCSPEC</v>
          </cell>
          <cell r="B222" t="str">
            <v>VAR_fin</v>
          </cell>
          <cell r="C222" t="str">
            <v>SCOM_ELC</v>
          </cell>
          <cell r="D222">
            <v>56.994774574912441</v>
          </cell>
          <cell r="E222">
            <v>58.701913218774038</v>
          </cell>
          <cell r="F222">
            <v>59.663292747430781</v>
          </cell>
          <cell r="G222">
            <v>60.533227490544689</v>
          </cell>
          <cell r="H222">
            <v>60.817324919290627</v>
          </cell>
          <cell r="I222">
            <v>61.982071798217014</v>
          </cell>
          <cell r="J222"/>
          <cell r="K222"/>
        </row>
        <row r="223">
          <cell r="A223" t="str">
            <v>SCOM-ELCSPEC</v>
          </cell>
          <cell r="B223" t="str">
            <v>VAR_ncap</v>
          </cell>
          <cell r="C223" t="str">
            <v>-</v>
          </cell>
          <cell r="D223">
            <v>6.1730084507418702E-5</v>
          </cell>
          <cell r="E223">
            <v>2.6188275549650001E-4</v>
          </cell>
          <cell r="F223">
            <v>2.1899514391141801E-4</v>
          </cell>
          <cell r="G223">
            <v>1.45251097805671E-4</v>
          </cell>
          <cell r="H223">
            <v>0.88404103788213095</v>
          </cell>
          <cell r="I223">
            <v>5.6676296138586704</v>
          </cell>
          <cell r="J223"/>
          <cell r="K223"/>
        </row>
        <row r="224">
          <cell r="A224" t="str">
            <v>SCOM-ELCSPEC</v>
          </cell>
          <cell r="B224" t="str">
            <v>VAR_cap</v>
          </cell>
          <cell r="C224" t="str">
            <v>-</v>
          </cell>
          <cell r="D224">
            <v>6.6055929984383672</v>
          </cell>
          <cell r="E224">
            <v>6.4008064393463204</v>
          </cell>
          <cell r="F224">
            <v>6.4008514175901565</v>
          </cell>
          <cell r="G224">
            <v>6.4007244819259288</v>
          </cell>
          <cell r="H224">
            <v>6.4284387494833792</v>
          </cell>
          <cell r="I224">
            <v>6.5516706694710978</v>
          </cell>
          <cell r="J224"/>
        </row>
        <row r="225">
          <cell r="A225" t="str">
            <v>D-ITOT_KEV_WST_ELC_CHP</v>
          </cell>
          <cell r="B225" t="str">
            <v>VAR_fout</v>
          </cell>
          <cell r="C225" t="str">
            <v>ITOT_ELC</v>
          </cell>
          <cell r="D225"/>
          <cell r="E225">
            <v>2.7205290624076439E-3</v>
          </cell>
          <cell r="F225">
            <v>9.1571599871386918E-3</v>
          </cell>
          <cell r="G225"/>
          <cell r="H225">
            <v>1.3728466838575627E-2</v>
          </cell>
          <cell r="I225">
            <v>2.1710465647906744E-2</v>
          </cell>
          <cell r="J225"/>
        </row>
        <row r="226">
          <cell r="A226" t="str">
            <v>D-ITOT_KEV_WST_ELC_CHP</v>
          </cell>
          <cell r="B226" t="str">
            <v>VAR_fout</v>
          </cell>
          <cell r="C226" t="str">
            <v>ELC5</v>
          </cell>
          <cell r="D226"/>
          <cell r="E226">
            <v>3.3422334334049868E-3</v>
          </cell>
          <cell r="F226">
            <v>1.262409754653978E-2</v>
          </cell>
          <cell r="G226"/>
          <cell r="H226">
            <v>1.0767058338491264E-2</v>
          </cell>
          <cell r="I226">
            <v>1.7946685801147867E-2</v>
          </cell>
          <cell r="J226"/>
        </row>
        <row r="227">
          <cell r="A227" t="str">
            <v>D-ITOT_KEV_WST_ELC_CHP</v>
          </cell>
          <cell r="B227" t="str">
            <v>VAR_fin</v>
          </cell>
          <cell r="C227" t="str">
            <v>ITOT_KEV_WST_ELC_CHP</v>
          </cell>
          <cell r="D227"/>
          <cell r="E227">
            <v>6.062762495812629E-3</v>
          </cell>
          <cell r="F227">
            <v>2.1762153924525678E-2</v>
          </cell>
          <cell r="G227"/>
          <cell r="H227">
            <v>2.4476421567914096E-2</v>
          </cell>
          <cell r="I227">
            <v>3.963804783990188E-2</v>
          </cell>
          <cell r="J227"/>
          <cell r="K227"/>
        </row>
        <row r="228">
          <cell r="A228" t="str">
            <v>D-RHNM_SOLELC</v>
          </cell>
          <cell r="B228" t="str">
            <v>VAR_fout</v>
          </cell>
          <cell r="C228" t="str">
            <v>ELC5</v>
          </cell>
          <cell r="D228"/>
          <cell r="E228">
            <v>4.364146207576762E-4</v>
          </cell>
          <cell r="F228">
            <v>2.4153905075411361E-2</v>
          </cell>
          <cell r="G228">
            <v>2.8901656757007056E-2</v>
          </cell>
          <cell r="H228">
            <v>3.7676936952207557E-2</v>
          </cell>
          <cell r="I228">
            <v>5.3522157016696124E-2</v>
          </cell>
          <cell r="J228"/>
          <cell r="K228"/>
        </row>
        <row r="229">
          <cell r="A229" t="str">
            <v>D-RHNM_SOLELC</v>
          </cell>
          <cell r="B229" t="str">
            <v>VAR_fout</v>
          </cell>
          <cell r="C229" t="str">
            <v>RHNM_ELC</v>
          </cell>
          <cell r="D229"/>
          <cell r="E229">
            <v>4.373802184051527E-4</v>
          </cell>
          <cell r="F229">
            <v>2.3161923209949781E-2</v>
          </cell>
          <cell r="G229">
            <v>3.2299038470614438E-2</v>
          </cell>
          <cell r="H229">
            <v>4.4671914084898262E-2</v>
          </cell>
          <cell r="I229">
            <v>6.5704470627557188E-2</v>
          </cell>
          <cell r="J229"/>
          <cell r="K229"/>
        </row>
        <row r="230">
          <cell r="A230" t="str">
            <v>D-RHNM_SOLELC</v>
          </cell>
          <cell r="B230" t="str">
            <v>VAR_fin</v>
          </cell>
          <cell r="C230" t="str">
            <v>RHNM_SOL_ELC</v>
          </cell>
          <cell r="D230"/>
          <cell r="E230">
            <v>8.5209986226260717E-4</v>
          </cell>
          <cell r="F230">
            <v>4.7315828285361156E-2</v>
          </cell>
          <cell r="G230">
            <v>6.1189750451544365E-2</v>
          </cell>
          <cell r="H230">
            <v>8.233790626102859E-2</v>
          </cell>
          <cell r="I230">
            <v>0.11921568286817602</v>
          </cell>
          <cell r="J230"/>
        </row>
        <row r="231">
          <cell r="A231" t="str">
            <v>RHNM-SHSTG-ELCHP</v>
          </cell>
          <cell r="B231" t="str">
            <v>VAR_fout</v>
          </cell>
          <cell r="C231" t="str">
            <v>RHNM-SHAELCH</v>
          </cell>
          <cell r="D231"/>
          <cell r="E231">
            <v>6.6130045644333096E-3</v>
          </cell>
          <cell r="F231">
            <v>2.5741113922194175E-2</v>
          </cell>
          <cell r="G231">
            <v>2.8202300709877975E-2</v>
          </cell>
          <cell r="H231">
            <v>1.7815341629968773E-2</v>
          </cell>
          <cell r="I231">
            <v>4.5388129784644009E-2</v>
          </cell>
          <cell r="J231"/>
        </row>
        <row r="232">
          <cell r="A232" t="str">
            <v>RHNM-SHSTG-ELCHP</v>
          </cell>
          <cell r="B232" t="str">
            <v>VAR_fin</v>
          </cell>
          <cell r="C232" t="str">
            <v>RHNM-SHAELCH</v>
          </cell>
          <cell r="D232"/>
          <cell r="E232">
            <v>6.6142487234182564E-3</v>
          </cell>
          <cell r="F232">
            <v>2.5789365376393314E-2</v>
          </cell>
          <cell r="G232">
            <v>2.8253233261752411E-2</v>
          </cell>
          <cell r="H232">
            <v>1.7869792203649412E-2</v>
          </cell>
          <cell r="I232">
            <v>4.5450790038868379E-2</v>
          </cell>
          <cell r="J232"/>
        </row>
        <row r="233">
          <cell r="A233" t="str">
            <v>RHNM-SHSTG-ELCHP</v>
          </cell>
          <cell r="B233" t="str">
            <v>VAR_ncap</v>
          </cell>
          <cell r="C233" t="str">
            <v>-</v>
          </cell>
          <cell r="D233">
            <v>2.28231150270517E-3</v>
          </cell>
          <cell r="E233">
            <v>1.3020000771958699E-3</v>
          </cell>
          <cell r="F233">
            <v>6.2119669597795303E-3</v>
          </cell>
          <cell r="G233">
            <v>1.87576687356042E-3</v>
          </cell>
          <cell r="H233">
            <v>3.7577726869953598E-3</v>
          </cell>
          <cell r="I233">
            <v>1.53010197158995E-2</v>
          </cell>
          <cell r="J233"/>
        </row>
        <row r="234">
          <cell r="A234" t="str">
            <v>RHNM-SHSTG-ELCHP</v>
          </cell>
          <cell r="B234" t="str">
            <v>VAR_cap</v>
          </cell>
          <cell r="C234" t="str">
            <v>-</v>
          </cell>
          <cell r="D234">
            <v>2.28231150270517E-3</v>
          </cell>
          <cell r="E234">
            <v>2.3483887224520104E-3</v>
          </cell>
          <cell r="F234">
            <v>7.7913574662922293E-3</v>
          </cell>
          <cell r="G234">
            <v>8.0984519914656192E-3</v>
          </cell>
          <cell r="H234">
            <v>5.9933370179658385E-3</v>
          </cell>
          <cell r="I234">
            <v>1.5840068104119923E-2</v>
          </cell>
          <cell r="J234"/>
          <cell r="K234"/>
        </row>
        <row r="235">
          <cell r="A235" t="str">
            <v>D-SCOM_LTH</v>
          </cell>
          <cell r="B235" t="str">
            <v>VAR_fout</v>
          </cell>
          <cell r="C235" t="str">
            <v>SCOM_LTH_DH</v>
          </cell>
          <cell r="D235">
            <v>5.6100192574963899</v>
          </cell>
          <cell r="E235">
            <v>6.0767216172850578</v>
          </cell>
          <cell r="F235">
            <v>7.4000296759310729</v>
          </cell>
          <cell r="G235">
            <v>7.0177988350267961</v>
          </cell>
          <cell r="H235">
            <v>5.2114553030070372</v>
          </cell>
          <cell r="I235">
            <v>5.9209720658540279</v>
          </cell>
          <cell r="J235"/>
        </row>
        <row r="236">
          <cell r="A236" t="str">
            <v>D-SCOM_LTH</v>
          </cell>
          <cell r="B236" t="str">
            <v>VAR_fin</v>
          </cell>
          <cell r="C236" t="str">
            <v>LTH</v>
          </cell>
          <cell r="D236">
            <v>6.0987966690212847</v>
          </cell>
          <cell r="E236">
            <v>6.6044246659764339</v>
          </cell>
          <cell r="F236">
            <v>8.0394796061308895</v>
          </cell>
          <cell r="G236">
            <v>7.6192154257669973</v>
          </cell>
          <cell r="H236">
            <v>5.6506530082750324</v>
          </cell>
          <cell r="I236">
            <v>6.4115593153744603</v>
          </cell>
          <cell r="J236"/>
          <cell r="K236"/>
        </row>
        <row r="237">
          <cell r="A237" t="str">
            <v>D-SCOM_LTH</v>
          </cell>
          <cell r="B237" t="str">
            <v>VAR_ncap</v>
          </cell>
          <cell r="C237" t="str">
            <v>-</v>
          </cell>
          <cell r="D237">
            <v>0.38639071687874799</v>
          </cell>
          <cell r="E237">
            <v>1.51697302752486E-5</v>
          </cell>
          <cell r="F237">
            <v>1.18703402502376E-5</v>
          </cell>
          <cell r="G237">
            <v>8.8094974299353802E-6</v>
          </cell>
          <cell r="H237">
            <v>9.7651326196158901E-6</v>
          </cell>
          <cell r="I237">
            <v>9.7778549067378896E-5</v>
          </cell>
          <cell r="J237"/>
          <cell r="K237"/>
        </row>
        <row r="238">
          <cell r="A238" t="str">
            <v>D-SCOM_LTH</v>
          </cell>
          <cell r="B238" t="str">
            <v>VAR_cap</v>
          </cell>
          <cell r="C238" t="str">
            <v>-</v>
          </cell>
          <cell r="D238">
            <v>0.38639071687874799</v>
          </cell>
          <cell r="E238">
            <v>0.38640588660902297</v>
          </cell>
          <cell r="F238">
            <v>0.38641775694927299</v>
          </cell>
          <cell r="G238">
            <v>0.38642656644670298</v>
          </cell>
          <cell r="H238">
            <v>0.386436331579323</v>
          </cell>
          <cell r="I238">
            <v>0.38653411012839001</v>
          </cell>
          <cell r="J238"/>
          <cell r="K238"/>
        </row>
        <row r="239">
          <cell r="A239" t="str">
            <v>RHNS-SHPLTBR</v>
          </cell>
          <cell r="B239" t="str">
            <v>VAR_fout</v>
          </cell>
          <cell r="C239" t="str">
            <v>RHNS-SHPLT</v>
          </cell>
          <cell r="D239"/>
          <cell r="E239"/>
          <cell r="F239">
            <v>3.1008873013576386E-2</v>
          </cell>
          <cell r="G239">
            <v>3.2322809151313199E-2</v>
          </cell>
          <cell r="H239">
            <v>3.2063156591271E-2</v>
          </cell>
          <cell r="I239">
            <v>4.6018043536804387E-2</v>
          </cell>
          <cell r="J239"/>
          <cell r="K239"/>
        </row>
        <row r="240">
          <cell r="A240" t="str">
            <v>RHNS-SHPLTBR</v>
          </cell>
          <cell r="B240" t="str">
            <v>VAR_fin</v>
          </cell>
          <cell r="C240" t="str">
            <v>RPLT</v>
          </cell>
          <cell r="D240"/>
          <cell r="E240"/>
          <cell r="F240">
            <v>3.4454303348418203E-2</v>
          </cell>
          <cell r="G240">
            <v>3.5914232390347994E-2</v>
          </cell>
          <cell r="H240">
            <v>3.5625729545856667E-2</v>
          </cell>
          <cell r="I240">
            <v>5.1131159485338147E-2</v>
          </cell>
          <cell r="J240"/>
          <cell r="K240"/>
        </row>
        <row r="241">
          <cell r="A241" t="str">
            <v>RHNS-SHPLTBR</v>
          </cell>
          <cell r="B241" t="str">
            <v>VAR_ncap</v>
          </cell>
          <cell r="C241" t="str">
            <v>-</v>
          </cell>
          <cell r="D241"/>
          <cell r="E241">
            <v>3.3814016892955701E-5</v>
          </cell>
          <cell r="F241">
            <v>3.04670860456467E-3</v>
          </cell>
          <cell r="G241">
            <v>3.6514679711982597E-5</v>
          </cell>
          <cell r="H241">
            <v>1.51116671150673E-3</v>
          </cell>
          <cell r="I241">
            <v>3.8362199198696198E-3</v>
          </cell>
          <cell r="J241"/>
        </row>
        <row r="242">
          <cell r="A242" t="str">
            <v>RHNS-SHPLTBR</v>
          </cell>
          <cell r="B242" t="str">
            <v>VAR_cap</v>
          </cell>
          <cell r="C242" t="str">
            <v>-</v>
          </cell>
          <cell r="D242"/>
          <cell r="E242">
            <v>3.3814016892955701E-5</v>
          </cell>
          <cell r="F242">
            <v>3.0759939722862411E-3</v>
          </cell>
          <cell r="G242">
            <v>3.1004841614737104E-3</v>
          </cell>
          <cell r="H242">
            <v>2.8152298711237888E-3</v>
          </cell>
          <cell r="I242">
            <v>4.2359062768725E-3</v>
          </cell>
          <cell r="J242"/>
          <cell r="K242"/>
        </row>
        <row r="243">
          <cell r="A243" t="str">
            <v>D-RHNM_KEV_WOD_ELC_CHP</v>
          </cell>
          <cell r="B243" t="str">
            <v>VAR_fout</v>
          </cell>
          <cell r="C243" t="str">
            <v>ELC5</v>
          </cell>
          <cell r="D243"/>
          <cell r="E243"/>
          <cell r="F243"/>
          <cell r="G243">
            <v>9.9037165313226359E-5</v>
          </cell>
          <cell r="H243">
            <v>1.2419332881820374E-4</v>
          </cell>
          <cell r="I243">
            <v>1.7110780689539399E-4</v>
          </cell>
          <cell r="J243"/>
          <cell r="K243"/>
        </row>
        <row r="244">
          <cell r="A244" t="str">
            <v>D-RHNM_KEV_WOD_ELC_CHP</v>
          </cell>
          <cell r="B244" t="str">
            <v>VAR_fout</v>
          </cell>
          <cell r="C244" t="str">
            <v>RHNM_ELC</v>
          </cell>
          <cell r="D244"/>
          <cell r="E244"/>
          <cell r="F244"/>
          <cell r="G244">
            <v>9.9182876786011823E-5</v>
          </cell>
          <cell r="H244">
            <v>1.2469361364340504E-4</v>
          </cell>
          <cell r="I244">
            <v>1.7191771384453711E-4</v>
          </cell>
          <cell r="J244"/>
          <cell r="K244"/>
        </row>
        <row r="245">
          <cell r="A245" t="str">
            <v>D-RHNM_KEV_WOD_ELC_CHP</v>
          </cell>
          <cell r="B245" t="str">
            <v>VAR_fin</v>
          </cell>
          <cell r="C245" t="str">
            <v>RHNM_KEV_WOD_ELC_CHP</v>
          </cell>
          <cell r="D245"/>
          <cell r="E245"/>
          <cell r="F245"/>
          <cell r="G245">
            <v>1.791164329464641E-4</v>
          </cell>
          <cell r="H245">
            <v>2.2978333330883426E-4</v>
          </cell>
          <cell r="I245">
            <v>3.2392191158715739E-4</v>
          </cell>
          <cell r="J245"/>
        </row>
        <row r="246">
          <cell r="A246" t="str">
            <v>SCOM-SHLTHCHPNGA</v>
          </cell>
          <cell r="B246" t="str">
            <v>VAR_fout</v>
          </cell>
          <cell r="C246" t="str">
            <v>SCOM-SHLTHC-NGA</v>
          </cell>
          <cell r="D246">
            <v>0.68566743255383367</v>
          </cell>
          <cell r="E246">
            <v>0.74270730696309817</v>
          </cell>
          <cell r="F246">
            <v>0.8169061875992053</v>
          </cell>
          <cell r="G246">
            <v>1.4843460558192083</v>
          </cell>
          <cell r="H246">
            <v>1.3523927550416917</v>
          </cell>
          <cell r="I246">
            <v>2.4864599122576863</v>
          </cell>
          <cell r="J246"/>
          <cell r="K246"/>
        </row>
        <row r="247">
          <cell r="A247" t="str">
            <v>SCOM-SHLTHCHPNGA</v>
          </cell>
          <cell r="B247" t="str">
            <v>VAR_fin</v>
          </cell>
          <cell r="C247" t="str">
            <v>SCOMLTHCHPC</v>
          </cell>
          <cell r="D247">
            <v>0.68566743255383367</v>
          </cell>
          <cell r="E247">
            <v>0.74270730696309817</v>
          </cell>
          <cell r="F247">
            <v>0.8169061875992053</v>
          </cell>
          <cell r="G247">
            <v>1.4843460558192083</v>
          </cell>
          <cell r="H247">
            <v>1.3523927550416917</v>
          </cell>
          <cell r="I247">
            <v>2.4864599122576863</v>
          </cell>
          <cell r="J247"/>
          <cell r="K247"/>
        </row>
        <row r="248">
          <cell r="A248" t="str">
            <v>SCOM-SHLTHCHPNGA</v>
          </cell>
          <cell r="B248" t="str">
            <v>VAR_fin</v>
          </cell>
          <cell r="C248" t="str">
            <v>SCOM_LTH_CHPNGA_ON</v>
          </cell>
          <cell r="D248">
            <v>0.6925933662159941</v>
          </cell>
          <cell r="E248">
            <v>0.75020940097282696</v>
          </cell>
          <cell r="F248">
            <v>0.8251577652517218</v>
          </cell>
          <cell r="G248">
            <v>1.499339450322434</v>
          </cell>
          <cell r="H248">
            <v>1.3660532879209024</v>
          </cell>
          <cell r="I248">
            <v>2.51157566894716</v>
          </cell>
          <cell r="J248"/>
        </row>
        <row r="249">
          <cell r="A249" t="str">
            <v>SCOM-SHLTHCHPNGA</v>
          </cell>
          <cell r="B249" t="str">
            <v>VAR_ncap</v>
          </cell>
          <cell r="C249" t="str">
            <v>-</v>
          </cell>
          <cell r="D249">
            <v>1.2352868887619399E-4</v>
          </cell>
          <cell r="E249">
            <v>6.3770735709313603E-2</v>
          </cell>
          <cell r="F249">
            <v>6.3559962111878393E-2</v>
          </cell>
          <cell r="G249">
            <v>0.13316148403976799</v>
          </cell>
          <cell r="H249">
            <v>0.13186640539377101</v>
          </cell>
          <cell r="I249">
            <v>0.297877757435138</v>
          </cell>
          <cell r="J249"/>
        </row>
        <row r="250">
          <cell r="A250" t="str">
            <v>SCOM-SHLTHCHPNGA</v>
          </cell>
          <cell r="B250" t="str">
            <v>VAR_cap</v>
          </cell>
          <cell r="C250" t="str">
            <v>-</v>
          </cell>
          <cell r="D250">
            <v>7.6092797647403093E-2</v>
          </cell>
          <cell r="E250">
            <v>8.8894909038023606E-2</v>
          </cell>
          <cell r="F250">
            <v>0.1034034465504539</v>
          </cell>
          <cell r="G250">
            <v>0.18677664902819591</v>
          </cell>
          <cell r="H250">
            <v>0.16495033729227038</v>
          </cell>
          <cell r="I250">
            <v>0.31514356101901358</v>
          </cell>
          <cell r="J250"/>
        </row>
        <row r="251">
          <cell r="A251" t="str">
            <v>RHNM-SHWODBR</v>
          </cell>
          <cell r="B251" t="str">
            <v>VAR_fout</v>
          </cell>
          <cell r="C251" t="str">
            <v>RHNM-SHWOD</v>
          </cell>
          <cell r="D251"/>
          <cell r="E251">
            <v>8.1157256466154376E-2</v>
          </cell>
          <cell r="F251">
            <v>0.24251307954386472</v>
          </cell>
          <cell r="G251">
            <v>0.24742196920286771</v>
          </cell>
          <cell r="H251">
            <v>8.6655142062445137E-2</v>
          </cell>
          <cell r="I251"/>
          <cell r="J251"/>
        </row>
        <row r="252">
          <cell r="A252" t="str">
            <v>RHNM-SHWODBR</v>
          </cell>
          <cell r="B252" t="str">
            <v>VAR_fin</v>
          </cell>
          <cell r="C252" t="str">
            <v>RHNMWODBRC</v>
          </cell>
          <cell r="D252"/>
          <cell r="E252">
            <v>8.1157256466154376E-2</v>
          </cell>
          <cell r="F252">
            <v>0.24251307954386472</v>
          </cell>
          <cell r="G252">
            <v>0.24742196920286771</v>
          </cell>
          <cell r="H252">
            <v>8.6655142062445137E-2</v>
          </cell>
          <cell r="I252"/>
          <cell r="J252"/>
          <cell r="K252"/>
        </row>
        <row r="253">
          <cell r="A253" t="str">
            <v>RHNM-SHWODBR</v>
          </cell>
          <cell r="B253" t="str">
            <v>VAR_fin</v>
          </cell>
          <cell r="C253" t="str">
            <v>RWOD</v>
          </cell>
          <cell r="D253"/>
          <cell r="E253">
            <v>0.11271841175854785</v>
          </cell>
          <cell r="F253">
            <v>0.336823721588701</v>
          </cell>
          <cell r="G253">
            <v>0.34364162389287189</v>
          </cell>
          <cell r="H253">
            <v>0.12035436397561831</v>
          </cell>
          <cell r="I253"/>
          <cell r="J253"/>
          <cell r="K253"/>
        </row>
        <row r="254">
          <cell r="A254" t="str">
            <v>RHNM-SHWODBR</v>
          </cell>
          <cell r="B254" t="str">
            <v>VAR_ncap</v>
          </cell>
          <cell r="C254" t="str">
            <v>-</v>
          </cell>
          <cell r="D254"/>
          <cell r="E254">
            <v>8.0875089466438902E-3</v>
          </cell>
          <cell r="F254">
            <v>1.42642781729286E-2</v>
          </cell>
          <cell r="G254"/>
          <cell r="H254"/>
          <cell r="I254"/>
          <cell r="J254"/>
          <cell r="K254"/>
        </row>
        <row r="255">
          <cell r="A255" t="str">
            <v>RHNM-SHWODBR</v>
          </cell>
          <cell r="B255" t="str">
            <v>VAR_cap</v>
          </cell>
          <cell r="C255" t="str">
            <v>-</v>
          </cell>
          <cell r="D255"/>
          <cell r="E255">
            <v>8.0875089466438902E-3</v>
          </cell>
          <cell r="F255">
            <v>2.2306243077440925E-2</v>
          </cell>
          <cell r="G255">
            <v>2.2283473019624609E-2</v>
          </cell>
          <cell r="H255">
            <v>7.4284226491595547E-3</v>
          </cell>
          <cell r="I255"/>
          <cell r="J255"/>
        </row>
        <row r="256">
          <cell r="A256" t="str">
            <v>RHNS-SHDEM</v>
          </cell>
          <cell r="B256" t="str">
            <v>VAR_fout</v>
          </cell>
          <cell r="C256" t="str">
            <v>RHNS-SHD</v>
          </cell>
          <cell r="D256"/>
          <cell r="E256">
            <v>0.40498900274511701</v>
          </cell>
          <cell r="F256">
            <v>0.99391635777870935</v>
          </cell>
          <cell r="G256">
            <v>1.8460248800363404</v>
          </cell>
          <cell r="H256">
            <v>2.5788967122966504</v>
          </cell>
          <cell r="I256">
            <v>3.3274456281604796</v>
          </cell>
          <cell r="J256"/>
        </row>
        <row r="257">
          <cell r="A257" t="str">
            <v>RHNS-SHDEM</v>
          </cell>
          <cell r="B257" t="str">
            <v>VAR_fin</v>
          </cell>
          <cell r="C257" t="str">
            <v>RHNS-SHLTHC-WOD</v>
          </cell>
          <cell r="D257"/>
          <cell r="E257"/>
          <cell r="F257">
            <v>1.2339055094389827E-2</v>
          </cell>
          <cell r="G257">
            <v>7.6813435523694823E-2</v>
          </cell>
          <cell r="H257">
            <v>7.9281350518822721E-2</v>
          </cell>
          <cell r="I257">
            <v>0.15265039041918232</v>
          </cell>
          <cell r="J257"/>
          <cell r="K257"/>
        </row>
        <row r="258">
          <cell r="A258" t="str">
            <v>RHNS-SHDEM</v>
          </cell>
          <cell r="B258" t="str">
            <v>VAR_fin</v>
          </cell>
          <cell r="C258" t="str">
            <v>RHNS-SHLFO</v>
          </cell>
          <cell r="D258"/>
          <cell r="E258">
            <v>1.004862652338042E-2</v>
          </cell>
          <cell r="F258">
            <v>7.3427479654304392E-2</v>
          </cell>
          <cell r="G258">
            <v>8.7558852042429511E-2</v>
          </cell>
          <cell r="H258">
            <v>5.2181896083037617E-2</v>
          </cell>
          <cell r="I258">
            <v>1.5070534108337436E-2</v>
          </cell>
          <cell r="J258"/>
        </row>
        <row r="259">
          <cell r="A259" t="str">
            <v>RHNS-SHDEM</v>
          </cell>
          <cell r="B259" t="str">
            <v>VAR_fin</v>
          </cell>
          <cell r="C259" t="str">
            <v>RHNS-SHNGAH</v>
          </cell>
          <cell r="D259"/>
          <cell r="E259"/>
          <cell r="F259">
            <v>0.11845833609200901</v>
          </cell>
          <cell r="G259">
            <v>0.13502289233116679</v>
          </cell>
          <cell r="H259">
            <v>0.13232077789902502</v>
          </cell>
          <cell r="I259">
            <v>0.34005274799309881</v>
          </cell>
          <cell r="J259"/>
          <cell r="K259"/>
        </row>
        <row r="260">
          <cell r="A260" t="str">
            <v>RHNS-SHDEM</v>
          </cell>
          <cell r="B260" t="str">
            <v>VAR_fin</v>
          </cell>
          <cell r="C260" t="str">
            <v>RHNS-SHCON</v>
          </cell>
          <cell r="D260"/>
          <cell r="E260"/>
          <cell r="F260">
            <v>6.2643772156237591E-3</v>
          </cell>
          <cell r="G260">
            <v>6.6822129750713447E-3</v>
          </cell>
          <cell r="H260">
            <v>7.0430822437597372E-3</v>
          </cell>
          <cell r="I260">
            <v>1.0347953270122839E-2</v>
          </cell>
          <cell r="J260"/>
          <cell r="K260"/>
        </row>
        <row r="261">
          <cell r="A261" t="str">
            <v>RHNS-SHDEM</v>
          </cell>
          <cell r="B261" t="str">
            <v>VAR_fin</v>
          </cell>
          <cell r="C261" t="str">
            <v>RHNS-SHWOD</v>
          </cell>
          <cell r="D261"/>
          <cell r="E261">
            <v>2.3159201019649155E-2</v>
          </cell>
          <cell r="F261">
            <v>8.2936214955318402E-2</v>
          </cell>
          <cell r="G261">
            <v>9.7793765475475816E-2</v>
          </cell>
          <cell r="H261">
            <v>5.204432992384992E-2</v>
          </cell>
          <cell r="I261"/>
          <cell r="J261"/>
          <cell r="K261"/>
        </row>
        <row r="262">
          <cell r="A262" t="str">
            <v>RHNS-SHDEM</v>
          </cell>
          <cell r="B262" t="str">
            <v>VAR_fin</v>
          </cell>
          <cell r="C262" t="str">
            <v>RHNS-SHNST</v>
          </cell>
          <cell r="D262"/>
          <cell r="E262">
            <v>8.4255440741383438E-5</v>
          </cell>
          <cell r="F262">
            <v>9.146142688268669E-3</v>
          </cell>
          <cell r="G262">
            <v>2.3214545811951069E-2</v>
          </cell>
          <cell r="H262">
            <v>2.2858473195126766E-2</v>
          </cell>
          <cell r="I262">
            <v>1.64331042123065E-4</v>
          </cell>
          <cell r="J262"/>
          <cell r="K262"/>
        </row>
        <row r="263">
          <cell r="A263" t="str">
            <v>RHNS-SHDEM</v>
          </cell>
          <cell r="B263" t="str">
            <v>VAR_fin</v>
          </cell>
          <cell r="C263" t="str">
            <v>RHNS-SHPLT</v>
          </cell>
          <cell r="D263"/>
          <cell r="E263">
            <v>6.2760363879874291E-3</v>
          </cell>
          <cell r="F263">
            <v>3.9349227723483933E-2</v>
          </cell>
          <cell r="G263">
            <v>4.3697359610446324E-2</v>
          </cell>
          <cell r="H263">
            <v>4.5509384190744392E-2</v>
          </cell>
          <cell r="I263">
            <v>7.6868678254912809E-2</v>
          </cell>
          <cell r="J263"/>
        </row>
        <row r="264">
          <cell r="A264" t="str">
            <v>RHNS-SHDEM</v>
          </cell>
          <cell r="B264" t="str">
            <v>VAR_fin</v>
          </cell>
          <cell r="C264" t="str">
            <v>RHNS-SHLTHD</v>
          </cell>
          <cell r="D264"/>
          <cell r="E264">
            <v>4.4379827619806876E-2</v>
          </cell>
          <cell r="F264">
            <v>0.22319294902421022</v>
          </cell>
          <cell r="G264">
            <v>0.87129446802013844</v>
          </cell>
          <cell r="H264">
            <v>1.4834394022367228</v>
          </cell>
          <cell r="I264">
            <v>1.4794616725406651</v>
          </cell>
          <cell r="J264"/>
        </row>
        <row r="265">
          <cell r="A265" t="str">
            <v>RHNS-SHDEM</v>
          </cell>
          <cell r="B265" t="str">
            <v>VAR_fin</v>
          </cell>
          <cell r="C265" t="str">
            <v>RHNS-SHELCB</v>
          </cell>
          <cell r="D265"/>
          <cell r="E265">
            <v>5.8705770260090814E-2</v>
          </cell>
          <cell r="F265">
            <v>7.1756662603846139E-2</v>
          </cell>
          <cell r="G265">
            <v>8.5484991376541739E-2</v>
          </cell>
          <cell r="H265">
            <v>4.2740761878565979E-2</v>
          </cell>
          <cell r="I265">
            <v>2.5650240779899337E-2</v>
          </cell>
          <cell r="J265"/>
        </row>
        <row r="266">
          <cell r="A266" t="str">
            <v>RHNS-SHDEM</v>
          </cell>
          <cell r="B266" t="str">
            <v>VAR_fin</v>
          </cell>
          <cell r="C266" t="str">
            <v>RHNS-SHELCH</v>
          </cell>
          <cell r="D266"/>
          <cell r="E266">
            <v>0.14996992887608715</v>
          </cell>
          <cell r="F266">
            <v>0.14092391468405527</v>
          </cell>
          <cell r="G266">
            <v>0.15859634926612273</v>
          </cell>
          <cell r="H266">
            <v>0.1196726635021598</v>
          </cell>
          <cell r="I266">
            <v>0.29494149690643917</v>
          </cell>
          <cell r="J266"/>
        </row>
        <row r="267">
          <cell r="A267" t="str">
            <v>RHNS-SHDEM</v>
          </cell>
          <cell r="B267" t="str">
            <v>VAR_fin</v>
          </cell>
          <cell r="C267" t="str">
            <v>RHNS-SHSOL</v>
          </cell>
          <cell r="D267"/>
          <cell r="E267">
            <v>1.5380644195601558E-2</v>
          </cell>
          <cell r="F267">
            <v>5.0962416991779516E-2</v>
          </cell>
          <cell r="G267">
            <v>5.7451192123720997E-2</v>
          </cell>
          <cell r="H267">
            <v>5.3461982761074396E-2</v>
          </cell>
          <cell r="I267">
            <v>0.10997323552455839</v>
          </cell>
          <cell r="J267"/>
        </row>
        <row r="268">
          <cell r="A268" t="str">
            <v>RHNS-SHDEM</v>
          </cell>
          <cell r="B268" t="str">
            <v>VAR_fin</v>
          </cell>
          <cell r="C268" t="str">
            <v>RHNS-SHLTHC-NGA</v>
          </cell>
          <cell r="D268"/>
          <cell r="E268">
            <v>9.4731372283192086E-3</v>
          </cell>
          <cell r="F268">
            <v>8.6755369309648764E-2</v>
          </cell>
          <cell r="G268">
            <v>9.4995084397109839E-2</v>
          </cell>
          <cell r="H268">
            <v>9.7315933088970547E-2</v>
          </cell>
          <cell r="I268">
            <v>0.19140281151974303</v>
          </cell>
          <cell r="J268"/>
        </row>
        <row r="269">
          <cell r="A269" t="str">
            <v>RHNS-SHDEM</v>
          </cell>
          <cell r="B269" t="str">
            <v>VAR_fin</v>
          </cell>
          <cell r="C269" t="str">
            <v>RHNS-SHNGA</v>
          </cell>
          <cell r="D269"/>
          <cell r="E269">
            <v>8.7676340991586763E-2</v>
          </cell>
          <cell r="F269">
            <v>7.8623896299717652E-2</v>
          </cell>
          <cell r="G269">
            <v>0.10765771730981638</v>
          </cell>
          <cell r="H269">
            <v>0.39126465587865622</v>
          </cell>
          <cell r="I269">
            <v>0.63104458879748648</v>
          </cell>
          <cell r="J269"/>
        </row>
        <row r="270">
          <cell r="A270" t="str">
            <v>RES-ELCSPEC</v>
          </cell>
          <cell r="B270" t="str">
            <v>VAR_fout</v>
          </cell>
          <cell r="C270" t="str">
            <v>RHSA-ELS</v>
          </cell>
          <cell r="D270">
            <v>44.576924301572838</v>
          </cell>
          <cell r="E270">
            <v>44.827356896922247</v>
          </cell>
          <cell r="F270">
            <v>44.633509426207318</v>
          </cell>
          <cell r="G270">
            <v>44.838291183437093</v>
          </cell>
          <cell r="H270">
            <v>44.325547458702708</v>
          </cell>
          <cell r="I270">
            <v>43.18119193491578</v>
          </cell>
          <cell r="J270"/>
          <cell r="K270"/>
        </row>
        <row r="271">
          <cell r="A271" t="str">
            <v>RES-ELCSPEC</v>
          </cell>
          <cell r="B271" t="str">
            <v>VAR_fin</v>
          </cell>
          <cell r="C271" t="str">
            <v>RHSA_ELC</v>
          </cell>
          <cell r="D271">
            <v>44.576924301572838</v>
          </cell>
          <cell r="E271">
            <v>44.827356896922247</v>
          </cell>
          <cell r="F271">
            <v>44.633509426207318</v>
          </cell>
          <cell r="G271">
            <v>44.838291183437093</v>
          </cell>
          <cell r="H271">
            <v>44.325547458702708</v>
          </cell>
          <cell r="I271">
            <v>43.18119193491578</v>
          </cell>
          <cell r="J271"/>
          <cell r="K271"/>
        </row>
        <row r="272">
          <cell r="A272" t="str">
            <v>RES-ELCSPEC</v>
          </cell>
          <cell r="B272" t="str">
            <v>VAR_ncap</v>
          </cell>
          <cell r="C272" t="str">
            <v>-</v>
          </cell>
          <cell r="D272">
            <v>0.19337672073762799</v>
          </cell>
          <cell r="E272">
            <v>2.8727153527171998E-4</v>
          </cell>
          <cell r="F272">
            <v>3.1455169670259399E-4</v>
          </cell>
          <cell r="G272">
            <v>2.6063541852912401E-4</v>
          </cell>
          <cell r="H272">
            <v>0.55754366851242398</v>
          </cell>
          <cell r="I272">
            <v>4.0070393335003196</v>
          </cell>
          <cell r="J272"/>
          <cell r="K272"/>
        </row>
        <row r="273">
          <cell r="A273" t="str">
            <v>RES-ELCSPEC</v>
          </cell>
          <cell r="B273" t="str">
            <v>VAR_cap</v>
          </cell>
          <cell r="C273" t="str">
            <v>-</v>
          </cell>
          <cell r="D273">
            <v>4.7119134048680973</v>
          </cell>
          <cell r="E273">
            <v>4.7425774812242194</v>
          </cell>
          <cell r="F273">
            <v>4.7584092317460946</v>
          </cell>
          <cell r="G273">
            <v>4.7583522623605621</v>
          </cell>
          <cell r="H273">
            <v>4.6853891229805402</v>
          </cell>
          <cell r="I273">
            <v>4.5646745546327825</v>
          </cell>
          <cell r="J273"/>
          <cell r="K273"/>
        </row>
        <row r="274">
          <cell r="A274" t="str">
            <v>SCOM-SHCONBR1</v>
          </cell>
          <cell r="B274" t="str">
            <v>VAR_fout</v>
          </cell>
          <cell r="C274" t="str">
            <v>SCOM-SHCON</v>
          </cell>
          <cell r="D274"/>
          <cell r="E274">
            <v>1.5192812531874602</v>
          </cell>
          <cell r="F274">
            <v>1.5198591801862622</v>
          </cell>
          <cell r="G274">
            <v>1.5201374394584428</v>
          </cell>
          <cell r="H274">
            <v>1.5204255868816685</v>
          </cell>
          <cell r="I274">
            <v>0.79990801138008083</v>
          </cell>
          <cell r="J274"/>
          <cell r="K274"/>
        </row>
        <row r="275">
          <cell r="A275" t="str">
            <v>SCOM-SHCONBR1</v>
          </cell>
          <cell r="B275" t="str">
            <v>VAR_fin</v>
          </cell>
          <cell r="C275" t="str">
            <v>CON</v>
          </cell>
          <cell r="D275"/>
          <cell r="E275">
            <v>1.5192812531874602</v>
          </cell>
          <cell r="F275">
            <v>1.5198591801862622</v>
          </cell>
          <cell r="G275">
            <v>1.5201374394584428</v>
          </cell>
          <cell r="H275">
            <v>1.5204255868816685</v>
          </cell>
          <cell r="I275">
            <v>0.79990801138008083</v>
          </cell>
          <cell r="J275"/>
          <cell r="K275"/>
        </row>
        <row r="276">
          <cell r="A276" t="str">
            <v>SCOM-SHCONBR1</v>
          </cell>
          <cell r="B276" t="str">
            <v>VAR_ncap</v>
          </cell>
          <cell r="C276" t="str">
            <v>-</v>
          </cell>
          <cell r="D276"/>
          <cell r="E276">
            <v>0.117429862732009</v>
          </cell>
          <cell r="F276">
            <v>6.7619548129033201E-5</v>
          </cell>
          <cell r="G276">
            <v>2.66129793708825E-5</v>
          </cell>
          <cell r="H276">
            <v>3.3823870577188197E-5</v>
          </cell>
          <cell r="I276">
            <v>1.5617207043725401E-4</v>
          </cell>
          <cell r="J276"/>
          <cell r="K276"/>
        </row>
        <row r="277">
          <cell r="A277" t="str">
            <v>SCOM-SHCONBR1</v>
          </cell>
          <cell r="B277" t="str">
            <v>VAR_cap</v>
          </cell>
          <cell r="C277" t="str">
            <v>-</v>
          </cell>
          <cell r="D277"/>
          <cell r="E277">
            <v>0.117429862732009</v>
          </cell>
          <cell r="F277">
            <v>0.11749452712897533</v>
          </cell>
          <cell r="G277">
            <v>0.11751277153988168</v>
          </cell>
          <cell r="H277">
            <v>0.11753264063306217</v>
          </cell>
          <cell r="I277">
            <v>6.1837595996867209E-2</v>
          </cell>
          <cell r="J277"/>
          <cell r="K277"/>
        </row>
        <row r="278">
          <cell r="A278" t="str">
            <v>RHSA-WHSTG-SOL</v>
          </cell>
          <cell r="B278" t="str">
            <v>VAR_fout</v>
          </cell>
          <cell r="C278" t="str">
            <v>RHSA-WHASOL</v>
          </cell>
          <cell r="D278">
            <v>1.9548953965445243E-5</v>
          </cell>
          <cell r="E278">
            <v>1.9899714690904799E-5</v>
          </cell>
          <cell r="F278">
            <v>0.42015841723672259</v>
          </cell>
          <cell r="G278">
            <v>0.42103726993509616</v>
          </cell>
          <cell r="H278">
            <v>4.2052518141033494E-2</v>
          </cell>
          <cell r="I278">
            <v>0.11455492595714774</v>
          </cell>
          <cell r="J278"/>
        </row>
        <row r="279">
          <cell r="A279" t="str">
            <v>RHSA-WHSTG-SOL</v>
          </cell>
          <cell r="B279" t="str">
            <v>VAR_fin</v>
          </cell>
          <cell r="C279" t="str">
            <v>RHSA-WHASOL</v>
          </cell>
          <cell r="D279">
            <v>4.5738216674406419E-7</v>
          </cell>
          <cell r="E279">
            <v>8.0999041934269677E-7</v>
          </cell>
          <cell r="F279">
            <v>0.42016567973200702</v>
          </cell>
          <cell r="G279">
            <v>0.42104599738297771</v>
          </cell>
          <cell r="H279">
            <v>4.2069522579260749E-2</v>
          </cell>
          <cell r="I279">
            <v>0.11454556826351019</v>
          </cell>
          <cell r="J279"/>
          <cell r="K279"/>
        </row>
        <row r="280">
          <cell r="A280" t="str">
            <v>RHSA-WHSTG-SOL</v>
          </cell>
          <cell r="B280" t="str">
            <v>VAR_ncap</v>
          </cell>
          <cell r="C280" t="str">
            <v>-</v>
          </cell>
          <cell r="D280">
            <v>6.7617592948603394E-2</v>
          </cell>
          <cell r="E280">
            <v>2.7049445104995702E-4</v>
          </cell>
          <cell r="F280">
            <v>6.0640805592346097E-4</v>
          </cell>
          <cell r="G280">
            <v>6.4940484564388304E-6</v>
          </cell>
          <cell r="H280">
            <v>2.2445225497127199E-3</v>
          </cell>
          <cell r="I280">
            <v>2.1159063179308799E-2</v>
          </cell>
          <cell r="J280"/>
          <cell r="K280"/>
        </row>
        <row r="281">
          <cell r="A281" t="str">
            <v>RHSA-WHSTG-SOL</v>
          </cell>
          <cell r="B281" t="str">
            <v>VAR_cap</v>
          </cell>
          <cell r="C281" t="str">
            <v>-</v>
          </cell>
          <cell r="D281">
            <v>6.7618655501566996E-2</v>
          </cell>
          <cell r="E281">
            <v>6.7889149952616995E-2</v>
          </cell>
          <cell r="F281">
            <v>6.8495558008540403E-2</v>
          </cell>
          <cell r="G281">
            <v>6.8502052056996901E-2</v>
          </cell>
          <cell r="H281">
            <v>8.5591397390211502E-3</v>
          </cell>
          <cell r="I281">
            <v>2.17624194159497E-2</v>
          </cell>
          <cell r="J281"/>
        </row>
        <row r="282">
          <cell r="A282" t="str">
            <v>SCOM-SHCONBR2</v>
          </cell>
          <cell r="B282" t="str">
            <v>VAR_fout</v>
          </cell>
          <cell r="C282" t="str">
            <v>SCOM-SHCON</v>
          </cell>
          <cell r="D282"/>
          <cell r="E282">
            <v>2.3664220177857254</v>
          </cell>
          <cell r="F282">
            <v>2.3666186822314392</v>
          </cell>
          <cell r="G282">
            <v>2.3668426594720779</v>
          </cell>
          <cell r="H282">
            <v>2.3669704546742434</v>
          </cell>
          <cell r="I282">
            <v>1.2434037895197352</v>
          </cell>
          <cell r="J282"/>
          <cell r="K282"/>
        </row>
        <row r="283">
          <cell r="A283" t="str">
            <v>SCOM-SHCONBR2</v>
          </cell>
          <cell r="B283" t="str">
            <v>VAR_fin</v>
          </cell>
          <cell r="C283" t="str">
            <v>CON</v>
          </cell>
          <cell r="D283"/>
          <cell r="E283">
            <v>2.3664220177857254</v>
          </cell>
          <cell r="F283">
            <v>2.3666186822314392</v>
          </cell>
          <cell r="G283">
            <v>2.3668426594720779</v>
          </cell>
          <cell r="H283">
            <v>2.3669704546742434</v>
          </cell>
          <cell r="I283">
            <v>1.2434037895197352</v>
          </cell>
          <cell r="J283"/>
          <cell r="K283"/>
        </row>
        <row r="284">
          <cell r="A284" t="str">
            <v>SCOM-SHCONBR2</v>
          </cell>
          <cell r="B284" t="str">
            <v>VAR_ncap</v>
          </cell>
          <cell r="C284" t="str">
            <v>-</v>
          </cell>
          <cell r="D284"/>
          <cell r="E284">
            <v>0.18290005894637101</v>
          </cell>
          <cell r="F284">
            <v>5.5843590753157703E-5</v>
          </cell>
          <cell r="G284">
            <v>1.8679843356012401E-5</v>
          </cell>
          <cell r="H284">
            <v>1.9030272196049699E-5</v>
          </cell>
          <cell r="I284">
            <v>1.2310915427874599E-4</v>
          </cell>
          <cell r="J284"/>
          <cell r="K284"/>
        </row>
        <row r="285">
          <cell r="A285" t="str">
            <v>SCOM-SHCONBR2</v>
          </cell>
          <cell r="B285" t="str">
            <v>VAR_cap</v>
          </cell>
          <cell r="C285" t="str">
            <v>-</v>
          </cell>
          <cell r="D285"/>
          <cell r="E285">
            <v>0.18290005894637101</v>
          </cell>
          <cell r="F285">
            <v>0.18295281883949799</v>
          </cell>
          <cell r="G285">
            <v>0.18296309819669529</v>
          </cell>
          <cell r="H285">
            <v>0.18296817442898733</v>
          </cell>
          <cell r="I285">
            <v>9.6122215093182861E-2</v>
          </cell>
          <cell r="J285"/>
          <cell r="K285"/>
        </row>
        <row r="286">
          <cell r="A286" t="str">
            <v>SCOM-SHCONBR3</v>
          </cell>
          <cell r="B286" t="str">
            <v>VAR_fout</v>
          </cell>
          <cell r="C286" t="str">
            <v>SCOM-SHCON</v>
          </cell>
          <cell r="D286"/>
          <cell r="E286">
            <v>1.5698492455700048</v>
          </cell>
          <cell r="F286">
            <v>1.569905709736402</v>
          </cell>
          <cell r="G286">
            <v>1.5700200109347098</v>
          </cell>
          <cell r="H286">
            <v>1.57006834607257</v>
          </cell>
          <cell r="I286">
            <v>0.82435974202343232</v>
          </cell>
          <cell r="J286"/>
        </row>
        <row r="287">
          <cell r="A287" t="str">
            <v>SCOM-SHCONBR3</v>
          </cell>
          <cell r="B287" t="str">
            <v>VAR_fin</v>
          </cell>
          <cell r="C287" t="str">
            <v>CON</v>
          </cell>
          <cell r="D287"/>
          <cell r="E287">
            <v>1.5698492455700048</v>
          </cell>
          <cell r="F287">
            <v>1.569905709736402</v>
          </cell>
          <cell r="G287">
            <v>1.5700200109347098</v>
          </cell>
          <cell r="H287">
            <v>1.57006834607257</v>
          </cell>
          <cell r="I287">
            <v>0.82435974202343232</v>
          </cell>
          <cell r="J287"/>
          <cell r="K287"/>
        </row>
        <row r="288">
          <cell r="A288" t="str">
            <v>SCOM-SHCONBR3</v>
          </cell>
          <cell r="B288" t="str">
            <v>VAR_ncap</v>
          </cell>
          <cell r="C288" t="str">
            <v>-</v>
          </cell>
          <cell r="D288"/>
          <cell r="E288">
            <v>0.12133776888230401</v>
          </cell>
          <cell r="F288">
            <v>2.83190831030282E-5</v>
          </cell>
          <cell r="G288">
            <v>1.1847144722040301E-5</v>
          </cell>
          <cell r="H288">
            <v>1.16433463688311E-5</v>
          </cell>
          <cell r="I288">
            <v>5.4591773469352998E-5</v>
          </cell>
          <cell r="J288"/>
        </row>
        <row r="289">
          <cell r="A289" t="str">
            <v>SCOM-SHCONBR3</v>
          </cell>
          <cell r="B289" t="str">
            <v>VAR_cap</v>
          </cell>
          <cell r="C289" t="str">
            <v>-</v>
          </cell>
          <cell r="D289"/>
          <cell r="E289">
            <v>0.12133776888230401</v>
          </cell>
          <cell r="F289">
            <v>0.12136335720016471</v>
          </cell>
          <cell r="G289">
            <v>0.1213687064126172</v>
          </cell>
          <cell r="H289">
            <v>0.12136988498568725</v>
          </cell>
          <cell r="I289">
            <v>6.3727815156926299E-2</v>
          </cell>
          <cell r="J289"/>
          <cell r="K289"/>
        </row>
        <row r="290">
          <cell r="A290" t="str">
            <v>SCOM-SHCONBR4</v>
          </cell>
          <cell r="B290" t="str">
            <v>VAR_fout</v>
          </cell>
          <cell r="C290" t="str">
            <v>SCOM-SHCON</v>
          </cell>
          <cell r="D290"/>
          <cell r="E290">
            <v>6.9629681453262302E-2</v>
          </cell>
          <cell r="F290">
            <v>6.9958682713315998E-2</v>
          </cell>
          <cell r="G290">
            <v>7.0238465755268181E-2</v>
          </cell>
          <cell r="H290">
            <v>7.036935179761912E-2</v>
          </cell>
          <cell r="I290">
            <v>3.8292342113126161E-2</v>
          </cell>
          <cell r="J290"/>
          <cell r="K290"/>
        </row>
        <row r="291">
          <cell r="A291" t="str">
            <v>SCOM-SHCONBR4</v>
          </cell>
          <cell r="B291" t="str">
            <v>VAR_fin</v>
          </cell>
          <cell r="C291" t="str">
            <v>CON</v>
          </cell>
          <cell r="D291"/>
          <cell r="E291">
            <v>6.9629681453262302E-2</v>
          </cell>
          <cell r="F291">
            <v>6.9958682713315998E-2</v>
          </cell>
          <cell r="G291">
            <v>7.0238465755268181E-2</v>
          </cell>
          <cell r="H291">
            <v>7.036935179761912E-2</v>
          </cell>
          <cell r="I291">
            <v>3.8292342113126161E-2</v>
          </cell>
          <cell r="J291"/>
          <cell r="K291"/>
        </row>
        <row r="292">
          <cell r="A292" t="str">
            <v>SCOM-SHCONBR4</v>
          </cell>
          <cell r="B292" t="str">
            <v>VAR_ncap</v>
          </cell>
          <cell r="C292" t="str">
            <v>-</v>
          </cell>
          <cell r="D292"/>
          <cell r="E292">
            <v>5.3814938624604904E-3</v>
          </cell>
          <cell r="F292">
            <v>2.7213870246812101E-5</v>
          </cell>
          <cell r="G292">
            <v>2.5894049676811201E-5</v>
          </cell>
          <cell r="H292">
            <v>1.8034062528658501E-5</v>
          </cell>
          <cell r="I292">
            <v>9.5670642786040903E-5</v>
          </cell>
          <cell r="J292"/>
          <cell r="K292"/>
        </row>
        <row r="293">
          <cell r="A293" t="str">
            <v>SCOM-SHCONBR4</v>
          </cell>
          <cell r="B293" t="str">
            <v>VAR_cap</v>
          </cell>
          <cell r="C293" t="str">
            <v>-</v>
          </cell>
          <cell r="D293"/>
          <cell r="E293">
            <v>5.3814938624604904E-3</v>
          </cell>
          <cell r="F293">
            <v>5.4070157063647447E-3</v>
          </cell>
          <cell r="G293">
            <v>5.4286458719057171E-3</v>
          </cell>
          <cell r="H293">
            <v>5.4387597379157828E-3</v>
          </cell>
          <cell r="I293">
            <v>2.9589290718877756E-3</v>
          </cell>
          <cell r="J293"/>
          <cell r="K293"/>
        </row>
        <row r="294">
          <cell r="A294" t="str">
            <v>RHEM-SHNGABR</v>
          </cell>
          <cell r="B294" t="str">
            <v>VAR_fout</v>
          </cell>
          <cell r="C294" t="str">
            <v>CO2_R</v>
          </cell>
          <cell r="D294">
            <v>1127.9641175045799</v>
          </cell>
          <cell r="E294">
            <v>1113.30877916587</v>
          </cell>
          <cell r="F294">
            <v>1047.12147163232</v>
          </cell>
          <cell r="G294">
            <v>1074.44949143451</v>
          </cell>
          <cell r="H294">
            <v>3238.48580901893</v>
          </cell>
          <cell r="I294">
            <v>3418.7971745732898</v>
          </cell>
          <cell r="J294"/>
          <cell r="K294"/>
        </row>
        <row r="295">
          <cell r="A295" t="str">
            <v>RHEM-SHNGABR</v>
          </cell>
          <cell r="B295" t="str">
            <v>VAR_fout</v>
          </cell>
          <cell r="C295" t="str">
            <v>RHEM-SHNGA</v>
          </cell>
          <cell r="D295">
            <v>18.999395596265156</v>
          </cell>
          <cell r="E295">
            <v>18.752541493042198</v>
          </cell>
          <cell r="F295">
            <v>17.637684362601117</v>
          </cell>
          <cell r="G295">
            <v>18.097996752886207</v>
          </cell>
          <cell r="H295">
            <v>54.548963095176973</v>
          </cell>
          <cell r="I295">
            <v>57.586122621358705</v>
          </cell>
          <cell r="J295"/>
          <cell r="K295"/>
        </row>
        <row r="296">
          <cell r="A296" t="str">
            <v>RHEM-SHNGABR</v>
          </cell>
          <cell r="B296" t="str">
            <v>VAR_fin</v>
          </cell>
          <cell r="C296" t="str">
            <v>RNGA</v>
          </cell>
          <cell r="D296">
            <v>19.999363785542265</v>
          </cell>
          <cell r="E296">
            <v>19.739517361097057</v>
          </cell>
          <cell r="F296">
            <v>18.565983539580145</v>
          </cell>
          <cell r="G296">
            <v>19.050522897774968</v>
          </cell>
          <cell r="H296">
            <v>57.419961152817848</v>
          </cell>
          <cell r="I296">
            <v>60.616971180377639</v>
          </cell>
          <cell r="J296"/>
          <cell r="K296"/>
        </row>
        <row r="297">
          <cell r="A297" t="str">
            <v>RHEM-SHNGABR</v>
          </cell>
          <cell r="B297" t="str">
            <v>VAR_ncap</v>
          </cell>
          <cell r="C297" t="str">
            <v>-</v>
          </cell>
          <cell r="D297"/>
          <cell r="E297">
            <v>7.0310096545444796E-4</v>
          </cell>
          <cell r="F297">
            <v>2.9129948308666102E-4</v>
          </cell>
          <cell r="G297">
            <v>3.6832590224798799E-4</v>
          </cell>
          <cell r="H297">
            <v>3.7511302325020299</v>
          </cell>
          <cell r="I297">
            <v>3.07650463106188</v>
          </cell>
          <cell r="J297"/>
          <cell r="K297"/>
        </row>
        <row r="298">
          <cell r="A298" t="str">
            <v>RHEM-SHNGABR</v>
          </cell>
          <cell r="B298" t="str">
            <v>VAR_cap</v>
          </cell>
          <cell r="C298" t="str">
            <v>-</v>
          </cell>
          <cell r="D298">
            <v>1.34683498965227</v>
          </cell>
          <cell r="E298">
            <v>1.3475239264280217</v>
          </cell>
          <cell r="F298">
            <v>1.3477377895728961</v>
          </cell>
          <cell r="G298">
            <v>1.3479857754951146</v>
          </cell>
          <cell r="H298">
            <v>3.8711170227825673</v>
          </cell>
          <cell r="I298">
            <v>4.0848254497269911</v>
          </cell>
          <cell r="J298"/>
          <cell r="K298"/>
        </row>
        <row r="299">
          <cell r="A299" t="str">
            <v>SCOM-SHCONBR5</v>
          </cell>
          <cell r="B299" t="str">
            <v>VAR_fout</v>
          </cell>
          <cell r="C299" t="str">
            <v>SCOM-SHCON</v>
          </cell>
          <cell r="D299"/>
          <cell r="E299">
            <v>5.8009878861865039E-2</v>
          </cell>
          <cell r="F299">
            <v>5.8325619196351403E-2</v>
          </cell>
          <cell r="G299">
            <v>5.8596553257144794E-2</v>
          </cell>
          <cell r="H299">
            <v>5.8673139645450047E-2</v>
          </cell>
          <cell r="I299">
            <v>3.2276761815753931E-2</v>
          </cell>
          <cell r="J299"/>
          <cell r="K299"/>
        </row>
        <row r="300">
          <cell r="A300" t="str">
            <v>SCOM-SHCONBR5</v>
          </cell>
          <cell r="B300" t="str">
            <v>VAR_fin</v>
          </cell>
          <cell r="C300" t="str">
            <v>CON</v>
          </cell>
          <cell r="D300"/>
          <cell r="E300">
            <v>5.8009878861865039E-2</v>
          </cell>
          <cell r="F300">
            <v>5.8325619196351403E-2</v>
          </cell>
          <cell r="G300">
            <v>5.8596553257144794E-2</v>
          </cell>
          <cell r="H300">
            <v>5.8673139645450047E-2</v>
          </cell>
          <cell r="I300">
            <v>3.2276761815753931E-2</v>
          </cell>
          <cell r="J300"/>
          <cell r="K300"/>
        </row>
        <row r="301">
          <cell r="A301" t="str">
            <v>SCOM-SHCONBR5</v>
          </cell>
          <cell r="B301" t="str">
            <v>VAR_ncap</v>
          </cell>
          <cell r="C301" t="str">
            <v>-</v>
          </cell>
          <cell r="D301"/>
          <cell r="E301">
            <v>4.48319712128286E-3</v>
          </cell>
          <cell r="F301">
            <v>2.6113343608234001E-5</v>
          </cell>
          <cell r="G301">
            <v>2.5023992002041002E-5</v>
          </cell>
          <cell r="H301">
            <v>1.34779188772468E-5</v>
          </cell>
          <cell r="I301">
            <v>1.06702967441144E-4</v>
          </cell>
          <cell r="J301"/>
          <cell r="K301"/>
        </row>
        <row r="302">
          <cell r="A302" t="str">
            <v>SCOM-SHCONBR5</v>
          </cell>
          <cell r="B302" t="str">
            <v>VAR_cap</v>
          </cell>
          <cell r="C302" t="str">
            <v>-</v>
          </cell>
          <cell r="D302"/>
          <cell r="E302">
            <v>4.48319712128286E-3</v>
          </cell>
          <cell r="F302">
            <v>4.5076768810342937E-3</v>
          </cell>
          <cell r="G302">
            <v>4.5286239589576545E-3</v>
          </cell>
          <cell r="H302">
            <v>4.5345414377948702E-3</v>
          </cell>
          <cell r="I302">
            <v>2.4938705925151507E-3</v>
          </cell>
          <cell r="J302"/>
          <cell r="K302"/>
        </row>
        <row r="303">
          <cell r="A303" t="str">
            <v>RHES-SHSTG-ELCHP</v>
          </cell>
          <cell r="B303" t="str">
            <v>VAR_fout</v>
          </cell>
          <cell r="C303" t="str">
            <v>RHES-SHAELCH</v>
          </cell>
          <cell r="D303">
            <v>9.1811898319756946E-7</v>
          </cell>
          <cell r="E303">
            <v>9.6362563479775003E-7</v>
          </cell>
          <cell r="F303">
            <v>1.2831087216039427</v>
          </cell>
          <cell r="G303">
            <v>1.2157992839974525</v>
          </cell>
          <cell r="H303">
            <v>7.7622858780827891E-2</v>
          </cell>
          <cell r="I303">
            <v>1.6311859377912102E-2</v>
          </cell>
          <cell r="J303"/>
          <cell r="K303"/>
        </row>
        <row r="304">
          <cell r="A304" t="str">
            <v>RHES-SHSTG-ELCHP</v>
          </cell>
          <cell r="B304" t="str">
            <v>VAR_fin</v>
          </cell>
          <cell r="C304" t="str">
            <v>RHES-SHAELCH</v>
          </cell>
          <cell r="D304">
            <v>1.9337296306770283E-6</v>
          </cell>
          <cell r="E304">
            <v>1.9758502592871074E-6</v>
          </cell>
          <cell r="F304">
            <v>1.2832166735401238</v>
          </cell>
          <cell r="G304">
            <v>1.2159104380726269</v>
          </cell>
          <cell r="H304">
            <v>7.7681696968078515E-2</v>
          </cell>
          <cell r="I304">
            <v>1.6370046777726657E-2</v>
          </cell>
          <cell r="J304"/>
          <cell r="K304"/>
        </row>
        <row r="305">
          <cell r="A305" t="str">
            <v>RHES-SHSTG-ELCHP</v>
          </cell>
          <cell r="B305" t="str">
            <v>VAR_ncap</v>
          </cell>
          <cell r="C305" t="str">
            <v>-</v>
          </cell>
          <cell r="D305">
            <v>0.14986170109663199</v>
          </cell>
          <cell r="E305">
            <v>2.99317738488372E-3</v>
          </cell>
          <cell r="F305">
            <v>1.88894926669931E-3</v>
          </cell>
          <cell r="G305">
            <v>1.5539643189621101E-3</v>
          </cell>
          <cell r="H305">
            <v>2.0995141933841501E-3</v>
          </cell>
          <cell r="I305">
            <v>3.8059765411627101E-3</v>
          </cell>
          <cell r="J305"/>
        </row>
        <row r="306">
          <cell r="A306" t="str">
            <v>RHES-SHSTG-ELCHP</v>
          </cell>
          <cell r="B306" t="str">
            <v>VAR_cap</v>
          </cell>
          <cell r="C306" t="str">
            <v>-</v>
          </cell>
          <cell r="D306">
            <v>0.14986170109663199</v>
          </cell>
          <cell r="E306">
            <v>0.14650236274311973</v>
          </cell>
          <cell r="F306">
            <v>0.14649955884583643</v>
          </cell>
          <cell r="G306">
            <v>0.14649992544938623</v>
          </cell>
          <cell r="H306">
            <v>1.4422046595600759E-2</v>
          </cell>
          <cell r="I306">
            <v>4.108663915086388E-3</v>
          </cell>
          <cell r="J306"/>
          <cell r="K306"/>
        </row>
        <row r="307">
          <cell r="A307" t="str">
            <v>SCOM-SHCONBR6</v>
          </cell>
          <cell r="B307" t="str">
            <v>VAR_fout</v>
          </cell>
          <cell r="C307" t="str">
            <v>SCOM-SHCON</v>
          </cell>
          <cell r="D307"/>
          <cell r="E307"/>
          <cell r="F307"/>
          <cell r="G307"/>
          <cell r="H307">
            <v>9.9988597397274292E-3</v>
          </cell>
          <cell r="I307">
            <v>2.1155986695637913E-2</v>
          </cell>
          <cell r="J307"/>
        </row>
        <row r="308">
          <cell r="A308" t="str">
            <v>SCOM-SHCONBR6</v>
          </cell>
          <cell r="B308" t="str">
            <v>VAR_fin</v>
          </cell>
          <cell r="C308" t="str">
            <v>CON</v>
          </cell>
          <cell r="D308"/>
          <cell r="E308"/>
          <cell r="F308"/>
          <cell r="G308"/>
          <cell r="H308">
            <v>9.9988597397274292E-3</v>
          </cell>
          <cell r="I308">
            <v>2.1155986695637913E-2</v>
          </cell>
          <cell r="J308"/>
          <cell r="K308"/>
        </row>
        <row r="309">
          <cell r="A309" t="str">
            <v>SCOM-SHCONBR6</v>
          </cell>
          <cell r="B309" t="str">
            <v>VAR_ncap</v>
          </cell>
          <cell r="C309" t="str">
            <v>-</v>
          </cell>
          <cell r="D309"/>
          <cell r="E309"/>
          <cell r="F309"/>
          <cell r="G309"/>
          <cell r="H309">
            <v>7.7158098387083399E-4</v>
          </cell>
          <cell r="I309">
            <v>8.6430122502568498E-4</v>
          </cell>
          <cell r="J309"/>
          <cell r="K309"/>
        </row>
        <row r="310">
          <cell r="A310" t="str">
            <v>SCOM-SHCONBR6</v>
          </cell>
          <cell r="B310" t="str">
            <v>VAR_cap</v>
          </cell>
          <cell r="C310" t="str">
            <v>-</v>
          </cell>
          <cell r="D310"/>
          <cell r="E310"/>
          <cell r="F310"/>
          <cell r="G310"/>
          <cell r="H310">
            <v>7.7158098387083399E-4</v>
          </cell>
          <cell r="I310">
            <v>1.6341340335844087E-3</v>
          </cell>
          <cell r="J310"/>
          <cell r="K310"/>
        </row>
        <row r="311">
          <cell r="A311" t="str">
            <v>RHNM-SHDEM</v>
          </cell>
          <cell r="B311" t="str">
            <v>VAR_fout</v>
          </cell>
          <cell r="C311" t="str">
            <v>RHNM-SHD</v>
          </cell>
          <cell r="D311"/>
          <cell r="E311">
            <v>1.2080578110778688</v>
          </cell>
          <cell r="F311">
            <v>2.8025049217267619</v>
          </cell>
          <cell r="G311">
            <v>5.1042307618570204</v>
          </cell>
          <cell r="H311">
            <v>7.1573263586166096</v>
          </cell>
          <cell r="I311">
            <v>8.8166295798137497</v>
          </cell>
          <cell r="J311"/>
        </row>
        <row r="312">
          <cell r="A312" t="str">
            <v>RHNM-SHDEM</v>
          </cell>
          <cell r="B312" t="str">
            <v>VAR_fin</v>
          </cell>
          <cell r="C312" t="str">
            <v>RHNM-SHLFO</v>
          </cell>
          <cell r="D312"/>
          <cell r="E312">
            <v>3.931831307779346E-2</v>
          </cell>
          <cell r="F312">
            <v>0.21772655327224608</v>
          </cell>
          <cell r="G312">
            <v>0.21952287699255074</v>
          </cell>
          <cell r="H312">
            <v>9.6768596374849164E-2</v>
          </cell>
          <cell r="I312">
            <v>4.1034358441758168E-4</v>
          </cell>
          <cell r="J312"/>
        </row>
        <row r="313">
          <cell r="A313" t="str">
            <v>RHNM-SHDEM</v>
          </cell>
          <cell r="B313" t="str">
            <v>VAR_fin</v>
          </cell>
          <cell r="C313" t="str">
            <v>RHNM-SHLTHD</v>
          </cell>
          <cell r="D313"/>
          <cell r="E313">
            <v>0.23176503483953736</v>
          </cell>
          <cell r="F313">
            <v>0.37277462560032049</v>
          </cell>
          <cell r="G313">
            <v>0.42547985104831265</v>
          </cell>
          <cell r="H313">
            <v>0.34993232744871489</v>
          </cell>
          <cell r="I313">
            <v>0.35552239702422728</v>
          </cell>
          <cell r="J313"/>
          <cell r="K313"/>
        </row>
        <row r="314">
          <cell r="A314" t="str">
            <v>RHNM-SHDEM</v>
          </cell>
          <cell r="B314" t="str">
            <v>VAR_fin</v>
          </cell>
          <cell r="C314" t="str">
            <v>RHNM-SHCON</v>
          </cell>
          <cell r="D314"/>
          <cell r="E314"/>
          <cell r="F314">
            <v>7.9669934763437773E-3</v>
          </cell>
          <cell r="G314">
            <v>8.4536979383780259E-3</v>
          </cell>
          <cell r="H314">
            <v>8.8225917192322739E-3</v>
          </cell>
          <cell r="I314">
            <v>1.2587966580365199E-2</v>
          </cell>
          <cell r="J314"/>
        </row>
        <row r="315">
          <cell r="A315" t="str">
            <v>RHNM-SHDEM</v>
          </cell>
          <cell r="B315" t="str">
            <v>VAR_fin</v>
          </cell>
          <cell r="C315" t="str">
            <v>RHNM-SHELCB</v>
          </cell>
          <cell r="D315"/>
          <cell r="E315">
            <v>0.11466355559598257</v>
          </cell>
          <cell r="F315">
            <v>0.18494970549409001</v>
          </cell>
          <cell r="G315">
            <v>0.17404443778281029</v>
          </cell>
          <cell r="H315">
            <v>6.0151708928647928E-2</v>
          </cell>
          <cell r="I315"/>
          <cell r="J315"/>
        </row>
        <row r="316">
          <cell r="A316" t="str">
            <v>RHNM-SHDEM</v>
          </cell>
          <cell r="B316" t="str">
            <v>VAR_fin</v>
          </cell>
          <cell r="C316" t="str">
            <v>RHNM-SHWOD</v>
          </cell>
          <cell r="D316"/>
          <cell r="E316">
            <v>7.2313803114569072E-2</v>
          </cell>
          <cell r="F316">
            <v>0.20508704965466712</v>
          </cell>
          <cell r="G316">
            <v>0.21072262547392015</v>
          </cell>
          <cell r="H316">
            <v>8.3991789621509494E-2</v>
          </cell>
          <cell r="I316">
            <v>5.4323131693337828E-2</v>
          </cell>
          <cell r="J316"/>
          <cell r="K316"/>
        </row>
        <row r="317">
          <cell r="A317" t="str">
            <v>RHNM-SHDEM</v>
          </cell>
          <cell r="B317" t="str">
            <v>VAR_fin</v>
          </cell>
          <cell r="C317" t="str">
            <v>RHNM-SHELCH</v>
          </cell>
          <cell r="D317"/>
          <cell r="E317">
            <v>5.251751183829536E-2</v>
          </cell>
          <cell r="F317">
            <v>0.29758950225421815</v>
          </cell>
          <cell r="G317">
            <v>0.32224251388091002</v>
          </cell>
          <cell r="H317">
            <v>0.21805097191121503</v>
          </cell>
          <cell r="I317">
            <v>0.67595312756381754</v>
          </cell>
          <cell r="J317"/>
          <cell r="K317"/>
          <cell r="L317"/>
          <cell r="M317"/>
        </row>
        <row r="318">
          <cell r="A318" t="str">
            <v>RHNM-SHDEM</v>
          </cell>
          <cell r="B318" t="str">
            <v>VAR_fin</v>
          </cell>
          <cell r="C318" t="str">
            <v>RHNM-SHNST</v>
          </cell>
          <cell r="D318"/>
          <cell r="E318">
            <v>2.5716430981027261E-2</v>
          </cell>
          <cell r="F318">
            <v>2.2833125024937197E-2</v>
          </cell>
          <cell r="G318">
            <v>3.1358182564137561E-2</v>
          </cell>
          <cell r="H318">
            <v>3.1193682081724048E-2</v>
          </cell>
          <cell r="I318">
            <v>1.6665683784635E-4</v>
          </cell>
          <cell r="J318"/>
          <cell r="K318"/>
        </row>
        <row r="319">
          <cell r="A319" t="str">
            <v>RHNM-SHDEM</v>
          </cell>
          <cell r="B319" t="str">
            <v>VAR_fin</v>
          </cell>
          <cell r="C319" t="str">
            <v>RHNM-SHPLT</v>
          </cell>
          <cell r="D319"/>
          <cell r="E319">
            <v>6.7203187105060763E-2</v>
          </cell>
          <cell r="F319">
            <v>0.10283118706990493</v>
          </cell>
          <cell r="G319">
            <v>0.10615855100037194</v>
          </cell>
          <cell r="H319">
            <v>9.0265223267837147E-2</v>
          </cell>
          <cell r="I319">
            <v>0.14118036265007783</v>
          </cell>
          <cell r="J319"/>
        </row>
        <row r="320">
          <cell r="A320" t="str">
            <v>RHNM-SHDEM</v>
          </cell>
          <cell r="B320" t="str">
            <v>VAR_fin</v>
          </cell>
          <cell r="C320" t="str">
            <v>RHNM-SHLTHC-NGA</v>
          </cell>
          <cell r="E320">
            <v>3.9353974215483548E-2</v>
          </cell>
          <cell r="F320">
            <v>0.39721709880164585</v>
          </cell>
          <cell r="G320">
            <v>0.62619454499309257</v>
          </cell>
          <cell r="H320">
            <v>0.46911397744830713</v>
          </cell>
          <cell r="I320">
            <v>0.76432378205229567</v>
          </cell>
          <cell r="J320"/>
        </row>
        <row r="321">
          <cell r="A321" t="str">
            <v>RHNM-SHDEM</v>
          </cell>
          <cell r="B321" t="str">
            <v>VAR_fin</v>
          </cell>
          <cell r="C321" t="str">
            <v>RHNM-SHSOL</v>
          </cell>
          <cell r="D321"/>
          <cell r="E321">
            <v>4.492175677936406E-2</v>
          </cell>
          <cell r="F321">
            <v>8.2242070505269133E-2</v>
          </cell>
          <cell r="G321">
            <v>8.4016875480609751E-2</v>
          </cell>
          <cell r="H321">
            <v>8.2788773649595929E-2</v>
          </cell>
          <cell r="I321">
            <v>0.18198612146333831</v>
          </cell>
          <cell r="J321"/>
          <cell r="K321"/>
        </row>
        <row r="322">
          <cell r="A322" t="str">
            <v>RHNM-SHDEM</v>
          </cell>
          <cell r="B322" t="str">
            <v>VAR_fin</v>
          </cell>
          <cell r="C322" t="str">
            <v>RHNM-SHLTHC-WOD</v>
          </cell>
          <cell r="D322"/>
          <cell r="E322"/>
          <cell r="F322">
            <v>8.108368277052894E-3</v>
          </cell>
          <cell r="G322">
            <v>4.6688869185288293E-2</v>
          </cell>
          <cell r="H322">
            <v>4.6119596446705269E-2</v>
          </cell>
          <cell r="I322">
            <v>8.0038732171662741E-2</v>
          </cell>
          <cell r="J322"/>
          <cell r="K322"/>
        </row>
        <row r="323">
          <cell r="A323" t="str">
            <v>RHNM-SHDEM</v>
          </cell>
          <cell r="B323" t="str">
            <v>VAR_fin</v>
          </cell>
          <cell r="C323" t="str">
            <v>RHNM-SHNGAH</v>
          </cell>
          <cell r="D323"/>
          <cell r="E323">
            <v>4.906055511597812E-4</v>
          </cell>
          <cell r="F323">
            <v>0.28964846568890373</v>
          </cell>
          <cell r="G323">
            <v>0.31716731377515939</v>
          </cell>
          <cell r="H323">
            <v>0.24706438498225167</v>
          </cell>
          <cell r="I323">
            <v>0.90004828519361102</v>
          </cell>
          <cell r="J323"/>
        </row>
        <row r="324">
          <cell r="A324" t="str">
            <v>RHNM-SHDEM</v>
          </cell>
          <cell r="B324" t="str">
            <v>VAR_fin</v>
          </cell>
          <cell r="C324" t="str">
            <v>RHNM-SHNGA</v>
          </cell>
          <cell r="D324"/>
          <cell r="E324">
            <v>0.51998267566771561</v>
          </cell>
          <cell r="F324">
            <v>0.61375701237680536</v>
          </cell>
          <cell r="G324">
            <v>2.5324261460356787</v>
          </cell>
          <cell r="H324">
            <v>5.3733084446793802</v>
          </cell>
          <cell r="I324">
            <v>5.6502776575042102</v>
          </cell>
          <cell r="J324"/>
        </row>
        <row r="325">
          <cell r="A325" t="str">
            <v>SCOM-STG-ELCSPEC</v>
          </cell>
          <cell r="B325" t="str">
            <v>VAR_fout</v>
          </cell>
          <cell r="C325" t="str">
            <v>SCOM-ELS</v>
          </cell>
          <cell r="D325"/>
          <cell r="E325">
            <v>0.4964767631489701</v>
          </cell>
          <cell r="F325">
            <v>0.50200655054920273</v>
          </cell>
          <cell r="G325">
            <v>0.50443719978423818</v>
          </cell>
          <cell r="H325">
            <v>0.50303450192222976</v>
          </cell>
          <cell r="I325">
            <v>0.56984189462020174</v>
          </cell>
          <cell r="J325"/>
        </row>
        <row r="326">
          <cell r="A326" t="str">
            <v>SCOM-STG-ELCSPEC</v>
          </cell>
          <cell r="B326" t="str">
            <v>VAR_fin</v>
          </cell>
          <cell r="C326" t="str">
            <v>SCOM-ELS</v>
          </cell>
          <cell r="D326"/>
          <cell r="E326">
            <v>0.49647676314897032</v>
          </cell>
          <cell r="F326">
            <v>0.50200655054920262</v>
          </cell>
          <cell r="G326">
            <v>0.50443719978423751</v>
          </cell>
          <cell r="H326">
            <v>0.50303450192222965</v>
          </cell>
          <cell r="I326">
            <v>0.56984189462020174</v>
          </cell>
          <cell r="J326"/>
          <cell r="K326"/>
        </row>
        <row r="327">
          <cell r="A327" t="str">
            <v>SCOM-STG-ELCSPEC</v>
          </cell>
          <cell r="B327" t="str">
            <v>VAR_ncap</v>
          </cell>
          <cell r="C327" t="str">
            <v>-</v>
          </cell>
          <cell r="D327"/>
          <cell r="E327">
            <v>2.0263439356729501E-2</v>
          </cell>
          <cell r="F327">
            <v>1.3969698212345599E-4</v>
          </cell>
          <cell r="G327">
            <v>8.7078302302130006E-5</v>
          </cell>
          <cell r="H327">
            <v>8.6278968626877107E-3</v>
          </cell>
          <cell r="I327">
            <v>1.5710272435191099E-2</v>
          </cell>
          <cell r="J327"/>
          <cell r="K327"/>
        </row>
        <row r="328">
          <cell r="A328" t="str">
            <v>SCOM-STG-ELCSPEC</v>
          </cell>
          <cell r="B328" t="str">
            <v>VAR_cap</v>
          </cell>
          <cell r="C328" t="str">
            <v>-</v>
          </cell>
          <cell r="D328"/>
          <cell r="E328">
            <v>2.0263439356729501E-2</v>
          </cell>
          <cell r="F328">
            <v>2.0374524325500298E-2</v>
          </cell>
          <cell r="G328">
            <v>2.040894688550924E-2</v>
          </cell>
          <cell r="H328">
            <v>2.043563985685979E-2</v>
          </cell>
          <cell r="I328">
            <v>2.3318564027282385E-2</v>
          </cell>
          <cell r="J328"/>
        </row>
        <row r="329">
          <cell r="A329" t="str">
            <v>SCOM-SHCONBR7</v>
          </cell>
          <cell r="B329" t="str">
            <v>VAR_fout</v>
          </cell>
          <cell r="C329" t="str">
            <v>SCOM-SHCON</v>
          </cell>
          <cell r="D329"/>
          <cell r="E329"/>
          <cell r="F329"/>
          <cell r="G329"/>
          <cell r="H329"/>
          <cell r="I329">
            <v>1.6485886761676161E-2</v>
          </cell>
          <cell r="J329"/>
          <cell r="K329"/>
        </row>
        <row r="330">
          <cell r="A330" t="str">
            <v>SCOM-SHCONBR7</v>
          </cell>
          <cell r="B330" t="str">
            <v>VAR_fin</v>
          </cell>
          <cell r="C330" t="str">
            <v>CON</v>
          </cell>
          <cell r="D330"/>
          <cell r="F330"/>
          <cell r="G330"/>
          <cell r="H330"/>
          <cell r="I330">
            <v>1.6485886761676161E-2</v>
          </cell>
          <cell r="J330"/>
          <cell r="K330"/>
        </row>
        <row r="331">
          <cell r="A331" t="str">
            <v>SCOM-SHCONBR7</v>
          </cell>
          <cell r="B331" t="str">
            <v>VAR_ncap</v>
          </cell>
          <cell r="C331" t="str">
            <v>-</v>
          </cell>
          <cell r="D331"/>
          <cell r="E331"/>
          <cell r="F331"/>
          <cell r="G331"/>
          <cell r="H331"/>
          <cell r="I331">
            <v>1.2730903378615299E-3</v>
          </cell>
          <cell r="J331"/>
        </row>
        <row r="332">
          <cell r="A332" t="str">
            <v>SCOM-SHCONBR7</v>
          </cell>
          <cell r="B332" t="str">
            <v>VAR_cap</v>
          </cell>
          <cell r="C332" t="str">
            <v>-</v>
          </cell>
          <cell r="D332"/>
          <cell r="E332"/>
          <cell r="F332"/>
          <cell r="G332"/>
          <cell r="H332"/>
          <cell r="I332">
            <v>1.2730903378615299E-3</v>
          </cell>
          <cell r="J332"/>
          <cell r="K332"/>
        </row>
        <row r="333">
          <cell r="A333" t="str">
            <v>SCOM-SHCONBR8</v>
          </cell>
          <cell r="B333" t="str">
            <v>VAR_fout</v>
          </cell>
          <cell r="C333" t="str">
            <v>SCOM-SHCON</v>
          </cell>
          <cell r="D333"/>
          <cell r="F333"/>
          <cell r="G333"/>
          <cell r="H333"/>
          <cell r="I333">
            <v>7.1526994383278109E-3</v>
          </cell>
          <cell r="J333"/>
          <cell r="K333"/>
        </row>
        <row r="334">
          <cell r="A334" t="str">
            <v>SCOM-SHCONBR8</v>
          </cell>
          <cell r="B334" t="str">
            <v>VAR_fin</v>
          </cell>
          <cell r="C334" t="str">
            <v>CON</v>
          </cell>
          <cell r="D334"/>
          <cell r="E334"/>
          <cell r="F334"/>
          <cell r="G334"/>
          <cell r="H334"/>
          <cell r="I334">
            <v>7.1526994383278109E-3</v>
          </cell>
          <cell r="J334"/>
          <cell r="K334"/>
        </row>
        <row r="335">
          <cell r="A335" t="str">
            <v>SCOM-SHCONBR8</v>
          </cell>
          <cell r="B335" t="str">
            <v>VAR_ncap</v>
          </cell>
          <cell r="C335" t="str">
            <v>-</v>
          </cell>
          <cell r="D335"/>
          <cell r="E335"/>
          <cell r="F335"/>
          <cell r="G335"/>
          <cell r="H335"/>
          <cell r="I335">
            <v>5.5154355990630105E-4</v>
          </cell>
          <cell r="J335"/>
          <cell r="K335"/>
        </row>
        <row r="336">
          <cell r="A336" t="str">
            <v>SCOM-SHCONBR8</v>
          </cell>
          <cell r="B336" t="str">
            <v>VAR_cap</v>
          </cell>
          <cell r="C336" t="str">
            <v>-</v>
          </cell>
          <cell r="D336"/>
          <cell r="E336"/>
          <cell r="F336"/>
          <cell r="G336"/>
          <cell r="H336"/>
          <cell r="I336">
            <v>5.5154355990630105E-4</v>
          </cell>
          <cell r="J336"/>
          <cell r="K336"/>
        </row>
        <row r="337">
          <cell r="A337" t="str">
            <v>RHNM-SHLTHDH</v>
          </cell>
          <cell r="B337" t="str">
            <v>VAR_fout</v>
          </cell>
          <cell r="C337" t="str">
            <v>RHNM-SHLTHD</v>
          </cell>
          <cell r="D337"/>
          <cell r="E337">
            <v>0.34663535483710212</v>
          </cell>
          <cell r="F337">
            <v>0.45623336249200902</v>
          </cell>
          <cell r="G337">
            <v>0.51399184595587821</v>
          </cell>
          <cell r="H337">
            <v>0.45655711928841181</v>
          </cell>
          <cell r="I337">
            <v>0.465267870132895</v>
          </cell>
          <cell r="J337"/>
          <cell r="K337"/>
        </row>
        <row r="338">
          <cell r="A338" t="str">
            <v>RHNM-SHLTHDH</v>
          </cell>
          <cell r="B338" t="str">
            <v>VAR_fin</v>
          </cell>
          <cell r="C338" t="str">
            <v>RHNMLTHDHC</v>
          </cell>
          <cell r="D338"/>
          <cell r="E338">
            <v>0.34663535483710212</v>
          </cell>
          <cell r="F338">
            <v>0.45623336249200902</v>
          </cell>
          <cell r="G338">
            <v>0.51399184595587821</v>
          </cell>
          <cell r="H338">
            <v>0.45655711928841181</v>
          </cell>
          <cell r="I338">
            <v>0.465267870132895</v>
          </cell>
          <cell r="J338"/>
          <cell r="K338"/>
        </row>
        <row r="339">
          <cell r="A339" t="str">
            <v>RHNM-SHLTHDH</v>
          </cell>
          <cell r="B339" t="str">
            <v>VAR_fin</v>
          </cell>
          <cell r="C339" t="str">
            <v>RHNM_LTH_DH</v>
          </cell>
          <cell r="D339"/>
          <cell r="E339">
            <v>0.35013672205767865</v>
          </cell>
          <cell r="F339">
            <v>0.46084178029495831</v>
          </cell>
          <cell r="G339">
            <v>0.51918368278371618</v>
          </cell>
          <cell r="H339">
            <v>0.46116880736203186</v>
          </cell>
          <cell r="I339">
            <v>0.46996754558878306</v>
          </cell>
          <cell r="J339"/>
        </row>
        <row r="340">
          <cell r="A340" t="str">
            <v>RHNM-SHLTHDH</v>
          </cell>
          <cell r="B340" t="str">
            <v>VAR_ncap</v>
          </cell>
          <cell r="C340" t="str">
            <v>-</v>
          </cell>
          <cell r="D340"/>
          <cell r="E340">
            <v>4.5081820097094598E-2</v>
          </cell>
          <cell r="F340">
            <v>7.2580711087243503E-3</v>
          </cell>
          <cell r="G340">
            <v>4.2274899128568796E-3</v>
          </cell>
          <cell r="H340">
            <v>3.7164870067038302E-4</v>
          </cell>
          <cell r="I340">
            <v>2.6271544388323099E-3</v>
          </cell>
          <cell r="J340"/>
          <cell r="K340"/>
        </row>
        <row r="341">
          <cell r="A341" t="str">
            <v>RHNM-SHLTHDH</v>
          </cell>
          <cell r="B341" t="str">
            <v>VAR_cap</v>
          </cell>
          <cell r="C341" t="str">
            <v>-</v>
          </cell>
          <cell r="D341"/>
          <cell r="E341">
            <v>4.5081820097094598E-2</v>
          </cell>
          <cell r="F341">
            <v>5.2339891205819E-2</v>
          </cell>
          <cell r="G341">
            <v>5.6567381118675902E-2</v>
          </cell>
          <cell r="H341">
            <v>5.6939029819346301E-2</v>
          </cell>
          <cell r="I341">
            <v>5.9566184258178598E-2</v>
          </cell>
          <cell r="J341"/>
          <cell r="K341"/>
        </row>
        <row r="342">
          <cell r="A342" t="str">
            <v>SCOM-SHCONBR9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/>
          <cell r="I342">
            <v>2.9200345300611007E-3</v>
          </cell>
          <cell r="J342"/>
        </row>
        <row r="343">
          <cell r="A343" t="str">
            <v>SCOM-SHCONBR9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/>
          <cell r="I343">
            <v>2.9200345300611007E-3</v>
          </cell>
          <cell r="J343"/>
        </row>
        <row r="344">
          <cell r="A344" t="str">
            <v>SCOM-SHCONBR9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/>
          <cell r="I344">
            <v>2.2430811677255901E-4</v>
          </cell>
          <cell r="J344"/>
        </row>
        <row r="345">
          <cell r="A345" t="str">
            <v>SCOM-SHCONBR9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/>
          <cell r="I345">
            <v>2.2430811677255901E-4</v>
          </cell>
          <cell r="J345"/>
          <cell r="K345"/>
        </row>
        <row r="346">
          <cell r="A346" t="str">
            <v>RHSA-WHDEM</v>
          </cell>
          <cell r="B346" t="str">
            <v>VAR_fout</v>
          </cell>
          <cell r="C346" t="str">
            <v>WWTPC</v>
          </cell>
          <cell r="D346">
            <v>2.7801685325783275E-2</v>
          </cell>
          <cell r="E346">
            <v>1.1152552477186861E-2</v>
          </cell>
          <cell r="F346">
            <v>0.43201690358397232</v>
          </cell>
          <cell r="G346">
            <v>0.3360736134801694</v>
          </cell>
          <cell r="H346">
            <v>6.4428245432379738E-2</v>
          </cell>
          <cell r="I346">
            <v>0.14908150859732872</v>
          </cell>
          <cell r="J346"/>
          <cell r="K346"/>
        </row>
        <row r="347">
          <cell r="A347" t="str">
            <v>RHSA-WHDEM</v>
          </cell>
          <cell r="B347" t="str">
            <v>VAR_fout</v>
          </cell>
          <cell r="C347" t="str">
            <v>RHSA-WHD</v>
          </cell>
          <cell r="D347">
            <v>26.438654975424289</v>
          </cell>
          <cell r="E347">
            <v>25.92879146371218</v>
          </cell>
          <cell r="F347">
            <v>25.418927951999976</v>
          </cell>
          <cell r="G347">
            <v>25.509072923999994</v>
          </cell>
          <cell r="H347">
            <v>25.33969431720001</v>
          </cell>
          <cell r="I347">
            <v>24.930159425999989</v>
          </cell>
          <cell r="J347"/>
          <cell r="K347"/>
        </row>
        <row r="348">
          <cell r="A348" t="str">
            <v>RHSA-WHDEM</v>
          </cell>
          <cell r="B348" t="str">
            <v>VAR_fin</v>
          </cell>
          <cell r="C348" t="str">
            <v>RHSA-WHNGA</v>
          </cell>
          <cell r="D348">
            <v>6.2169999586839158</v>
          </cell>
          <cell r="E348">
            <v>5.4855998728299236</v>
          </cell>
          <cell r="F348">
            <v>6.0490287078559808</v>
          </cell>
          <cell r="G348">
            <v>6.1399333630713162</v>
          </cell>
          <cell r="H348">
            <v>13.989435118046204</v>
          </cell>
          <cell r="I348">
            <v>11.496131181312919</v>
          </cell>
          <cell r="J348"/>
          <cell r="K348"/>
        </row>
        <row r="349">
          <cell r="A349" t="str">
            <v>RHSA-WHDEM</v>
          </cell>
          <cell r="B349" t="str">
            <v>VAR_fin</v>
          </cell>
          <cell r="C349" t="str">
            <v>RHSA-WHLFO</v>
          </cell>
          <cell r="D349">
            <v>6.8128850937436605</v>
          </cell>
          <cell r="E349">
            <v>5.7116754030456729</v>
          </cell>
          <cell r="F349">
            <v>6.6625572439127083</v>
          </cell>
          <cell r="G349">
            <v>6.529209920639139</v>
          </cell>
          <cell r="H349">
            <v>0.56144106599403354</v>
          </cell>
          <cell r="I349">
            <v>0.10735658529688621</v>
          </cell>
          <cell r="J349"/>
          <cell r="K349"/>
        </row>
        <row r="350">
          <cell r="A350" t="str">
            <v>RHSA-WHDEM</v>
          </cell>
          <cell r="B350" t="str">
            <v>VAR_fin</v>
          </cell>
          <cell r="C350" t="str">
            <v>RHSA-WHWOD</v>
          </cell>
          <cell r="D350">
            <v>0.54449157378815161</v>
          </cell>
          <cell r="E350">
            <v>0.5842259553518161</v>
          </cell>
          <cell r="F350">
            <v>0.54906366136526108</v>
          </cell>
          <cell r="G350">
            <v>0.50615735288416552</v>
          </cell>
          <cell r="H350">
            <v>0.13205685427906125</v>
          </cell>
          <cell r="I350">
            <v>0.1549723363494192</v>
          </cell>
          <cell r="J350"/>
          <cell r="K350"/>
        </row>
        <row r="351">
          <cell r="A351" t="str">
            <v>RHSA-WHDEM</v>
          </cell>
          <cell r="B351" t="str">
            <v>VAR_fin</v>
          </cell>
          <cell r="C351" t="str">
            <v>RHSA-WHNGAH</v>
          </cell>
          <cell r="D351">
            <v>2.912469060830376E-2</v>
          </cell>
          <cell r="F351">
            <v>0.60418157053520294</v>
          </cell>
          <cell r="G351">
            <v>0.61125334463663461</v>
          </cell>
          <cell r="H351">
            <v>0.48056610450675558</v>
          </cell>
          <cell r="I351">
            <v>1.4681113348838863</v>
          </cell>
          <cell r="J351"/>
          <cell r="K351"/>
        </row>
        <row r="352">
          <cell r="A352" t="str">
            <v>RHSA-WHDEM</v>
          </cell>
          <cell r="B352" t="str">
            <v>VAR_fin</v>
          </cell>
          <cell r="C352" t="str">
            <v>RHSA-WHNST</v>
          </cell>
          <cell r="D352">
            <v>6.1316794880189228E-2</v>
          </cell>
          <cell r="E352">
            <v>4.2318138570279405E-2</v>
          </cell>
          <cell r="F352">
            <v>0.10042086879131572</v>
          </cell>
          <cell r="G352">
            <v>9.6803232931171518E-2</v>
          </cell>
          <cell r="H352">
            <v>5.6585445429071256E-2</v>
          </cell>
          <cell r="I352">
            <v>6.71982041298258E-2</v>
          </cell>
          <cell r="J352"/>
          <cell r="K352"/>
        </row>
        <row r="353">
          <cell r="A353" t="str">
            <v>RHSA-WHDEM</v>
          </cell>
          <cell r="B353" t="str">
            <v>VAR_fin</v>
          </cell>
          <cell r="C353" t="str">
            <v>RHSA-WHPLT</v>
          </cell>
          <cell r="D353">
            <v>0.25661935400414482</v>
          </cell>
          <cell r="E353">
            <v>0.21606070262879096</v>
          </cell>
          <cell r="F353">
            <v>0.24850434023952533</v>
          </cell>
          <cell r="G353">
            <v>0.22785363970805977</v>
          </cell>
          <cell r="H353">
            <v>0.10713302182019832</v>
          </cell>
          <cell r="I353">
            <v>0.12357206359924466</v>
          </cell>
          <cell r="J353"/>
          <cell r="K353"/>
        </row>
        <row r="354">
          <cell r="A354" t="str">
            <v>RHSA-WHDEM</v>
          </cell>
          <cell r="B354" t="str">
            <v>VAR_fin</v>
          </cell>
          <cell r="C354" t="str">
            <v>RHSA-WHLTHRD</v>
          </cell>
          <cell r="D354">
            <v>1.2675652324198607</v>
          </cell>
          <cell r="E354">
            <v>1.4267224488286241</v>
          </cell>
          <cell r="F354">
            <v>4.61346905622697</v>
          </cell>
          <cell r="G354">
            <v>5.8426086035920779</v>
          </cell>
          <cell r="H354">
            <v>9.2522355606207878</v>
          </cell>
          <cell r="I354">
            <v>10.082687886466696</v>
          </cell>
          <cell r="J354"/>
          <cell r="K354"/>
        </row>
        <row r="355">
          <cell r="A355" t="str">
            <v>RHSA-WHDEM</v>
          </cell>
          <cell r="B355" t="str">
            <v>VAR_fin</v>
          </cell>
          <cell r="C355" t="str">
            <v>RHSA-WHELCB</v>
          </cell>
          <cell r="D355">
            <v>6.4745545421452713</v>
          </cell>
          <cell r="E355">
            <v>6.9110852621750993</v>
          </cell>
          <cell r="F355">
            <v>1.5817632406492956</v>
          </cell>
          <cell r="G355">
            <v>0.47936987732409764</v>
          </cell>
          <cell r="H355">
            <v>0.18672872933947293</v>
          </cell>
          <cell r="I355">
            <v>0.28573657547224962</v>
          </cell>
          <cell r="J355"/>
          <cell r="K355"/>
        </row>
        <row r="356">
          <cell r="A356" t="str">
            <v>RHSA-WHDEM</v>
          </cell>
          <cell r="B356" t="str">
            <v>VAR_fin</v>
          </cell>
          <cell r="C356" t="str">
            <v>RHSA-WHSOL</v>
          </cell>
          <cell r="D356">
            <v>1.6839426310979693</v>
          </cell>
          <cell r="E356">
            <v>1.9782652226108621</v>
          </cell>
          <cell r="F356">
            <v>1.9155176497110211</v>
          </cell>
          <cell r="G356">
            <v>1.896134733750076</v>
          </cell>
          <cell r="H356">
            <v>0.24676015543788118</v>
          </cell>
          <cell r="I356">
            <v>0.57408307901332867</v>
          </cell>
          <cell r="J356"/>
          <cell r="K356"/>
        </row>
        <row r="357">
          <cell r="A357" t="str">
            <v>RHSA-WHDEM</v>
          </cell>
          <cell r="B357" t="str">
            <v>VAR_fin</v>
          </cell>
          <cell r="C357" t="str">
            <v>RHSA-WHELCH</v>
          </cell>
          <cell r="D357">
            <v>3.1189567893785988</v>
          </cell>
          <cell r="E357">
            <v>3.583991010148313</v>
          </cell>
          <cell r="F357">
            <v>3.5264385162966834</v>
          </cell>
          <cell r="G357">
            <v>3.5158224689434334</v>
          </cell>
          <cell r="H357">
            <v>0.39118050715890151</v>
          </cell>
          <cell r="I357">
            <v>0.71939168807286968</v>
          </cell>
          <cell r="J357"/>
          <cell r="K357"/>
        </row>
        <row r="358">
          <cell r="A358" t="str">
            <v>RHSA-WHNGAHP</v>
          </cell>
          <cell r="B358" t="str">
            <v>VAR_fout</v>
          </cell>
          <cell r="C358" t="str">
            <v>RHSA-WHANGAH</v>
          </cell>
          <cell r="F358">
            <v>0.72731697395291839</v>
          </cell>
          <cell r="G358">
            <v>0.74042847259285083</v>
          </cell>
          <cell r="H358">
            <v>0.5642556946316114</v>
          </cell>
          <cell r="I358">
            <v>1.6717956379994936</v>
          </cell>
          <cell r="J358"/>
          <cell r="K358"/>
        </row>
        <row r="359">
          <cell r="A359" t="str">
            <v>RHSA-WHNGAHP</v>
          </cell>
          <cell r="B359" t="str">
            <v>VAR_fout</v>
          </cell>
          <cell r="C359" t="str">
            <v>CO2_R</v>
          </cell>
          <cell r="D359"/>
          <cell r="E359"/>
          <cell r="F359">
            <v>24.115624533183201</v>
          </cell>
          <cell r="G359">
            <v>24.421149622360701</v>
          </cell>
          <cell r="H359">
            <v>17.621274184508799</v>
          </cell>
          <cell r="I359">
            <v>50.368201914087301</v>
          </cell>
          <cell r="J359"/>
          <cell r="K359"/>
        </row>
        <row r="360">
          <cell r="A360" t="str">
            <v>RHSA-WHNGAHP</v>
          </cell>
          <cell r="B360" t="str">
            <v>VAR_fin</v>
          </cell>
          <cell r="C360" t="str">
            <v>RNGA</v>
          </cell>
          <cell r="D360"/>
          <cell r="F360">
            <v>0.42758199526920498</v>
          </cell>
          <cell r="G360">
            <v>0.43299910677944498</v>
          </cell>
          <cell r="H360">
            <v>0.31243393944164516</v>
          </cell>
          <cell r="I360">
            <v>0.89305322542707866</v>
          </cell>
          <cell r="J360"/>
          <cell r="K360"/>
        </row>
        <row r="361">
          <cell r="A361" t="str">
            <v>RHSA-WHNGAHP</v>
          </cell>
          <cell r="B361" t="str">
            <v>VAR_ncap</v>
          </cell>
          <cell r="C361" t="str">
            <v>-</v>
          </cell>
          <cell r="D361"/>
          <cell r="E361">
            <v>2.7240471652615499E-4</v>
          </cell>
          <cell r="F361">
            <v>5.1661763727405198E-2</v>
          </cell>
          <cell r="G361">
            <v>3.1713157560522501E-4</v>
          </cell>
          <cell r="H361">
            <v>1.6726587321497999E-2</v>
          </cell>
          <cell r="I361">
            <v>0.10976010527991301</v>
          </cell>
          <cell r="J361"/>
          <cell r="K361"/>
        </row>
        <row r="362">
          <cell r="A362" t="str">
            <v>RHSA-WHNGAHP</v>
          </cell>
          <cell r="B362" t="str">
            <v>VAR_cap</v>
          </cell>
          <cell r="C362" t="str">
            <v>-</v>
          </cell>
          <cell r="D362">
            <v>4.7729432218241499E-11</v>
          </cell>
          <cell r="E362">
            <v>2.7230359695556077E-4</v>
          </cell>
          <cell r="F362">
            <v>5.1928659221282397E-2</v>
          </cell>
          <cell r="G362">
            <v>5.2229636256505646E-2</v>
          </cell>
          <cell r="H362">
            <v>3.8809422194425819E-2</v>
          </cell>
          <cell r="I362">
            <v>0.11424606128903206</v>
          </cell>
          <cell r="J362"/>
          <cell r="K362"/>
        </row>
        <row r="363">
          <cell r="A363" t="str">
            <v>SCOM-SHSTG-ELCHP</v>
          </cell>
          <cell r="B363" t="str">
            <v>VAR_fout</v>
          </cell>
          <cell r="C363" t="str">
            <v>SCOM-SHAELCH</v>
          </cell>
          <cell r="D363">
            <v>9.1574199403722952E-6</v>
          </cell>
          <cell r="E363">
            <v>1.0659059291976247E-5</v>
          </cell>
          <cell r="F363">
            <v>0.33286850190341788</v>
          </cell>
          <cell r="G363">
            <v>0.25501218783392243</v>
          </cell>
          <cell r="H363">
            <v>0.27375388018077257</v>
          </cell>
          <cell r="I363">
            <v>0.80859036240169757</v>
          </cell>
          <cell r="J363"/>
          <cell r="K363"/>
        </row>
        <row r="364">
          <cell r="A364" t="str">
            <v>SCOM-SHSTG-ELCHP</v>
          </cell>
          <cell r="B364" t="str">
            <v>VAR_fin</v>
          </cell>
          <cell r="C364" t="str">
            <v>SCOM-SHAELCH</v>
          </cell>
          <cell r="D364">
            <v>1.393332188953877E-5</v>
          </cell>
          <cell r="E364">
            <v>1.5243921530244782E-5</v>
          </cell>
          <cell r="F364">
            <v>0.42955324527271371</v>
          </cell>
          <cell r="G364">
            <v>0.31881067345525455</v>
          </cell>
          <cell r="H364">
            <v>0.32206787993127545</v>
          </cell>
          <cell r="I364">
            <v>0.89843833928144112</v>
          </cell>
          <cell r="J364"/>
        </row>
        <row r="365">
          <cell r="A365" t="str">
            <v>SCOM-SHSTG-ELCHP</v>
          </cell>
          <cell r="B365" t="str">
            <v>VAR_ncap</v>
          </cell>
          <cell r="C365" t="str">
            <v>-</v>
          </cell>
          <cell r="D365">
            <v>0.12103482165163899</v>
          </cell>
          <cell r="E365">
            <v>2.2944620316720601E-3</v>
          </cell>
          <cell r="F365">
            <v>2.4285463178667002E-3</v>
          </cell>
          <cell r="G365">
            <v>2.2085928023236898E-3</v>
          </cell>
          <cell r="H365">
            <v>2.92935775338031E-3</v>
          </cell>
          <cell r="I365">
            <v>9.8293953409872899E-3</v>
          </cell>
          <cell r="J365"/>
        </row>
        <row r="366">
          <cell r="A366" t="str">
            <v>SCOM-SHSTG-ELCHP</v>
          </cell>
          <cell r="B366" t="str">
            <v>VAR_cap</v>
          </cell>
          <cell r="C366" t="str">
            <v>-</v>
          </cell>
          <cell r="D366">
            <v>0.12103482165163899</v>
          </cell>
          <cell r="E366">
            <v>0.101317287348672</v>
          </cell>
          <cell r="F366">
            <v>0.10131673703111339</v>
          </cell>
          <cell r="G366">
            <v>0.10131301699629851</v>
          </cell>
          <cell r="H366">
            <v>9.9892480668317112E-3</v>
          </cell>
          <cell r="I366">
            <v>1.0242513725812346E-2</v>
          </cell>
          <cell r="J366"/>
          <cell r="K366"/>
        </row>
        <row r="367">
          <cell r="A367" t="str">
            <v>RHEM-SHLFOBR</v>
          </cell>
          <cell r="B367" t="str">
            <v>VAR_fout</v>
          </cell>
          <cell r="C367" t="str">
            <v>CO2_R</v>
          </cell>
          <cell r="D367">
            <v>1928.71186472917</v>
          </cell>
          <cell r="E367">
            <v>1545.7278578242201</v>
          </cell>
          <cell r="F367">
            <v>1890.93071090338</v>
          </cell>
          <cell r="G367">
            <v>1877.8982528649301</v>
          </cell>
          <cell r="H367">
            <v>152.974568987455</v>
          </cell>
          <cell r="I367">
            <v>23.2728794490416</v>
          </cell>
          <cell r="J367"/>
          <cell r="K367"/>
        </row>
        <row r="368">
          <cell r="A368" t="str">
            <v>RHEM-SHLFOBR</v>
          </cell>
          <cell r="B368" t="str">
            <v>VAR_fout</v>
          </cell>
          <cell r="C368" t="str">
            <v>RHEM-SHLFO</v>
          </cell>
          <cell r="D368">
            <v>23.44375005183019</v>
          </cell>
          <cell r="E368">
            <v>18.788528348722686</v>
          </cell>
          <cell r="F368">
            <v>22.984515086172966</v>
          </cell>
          <cell r="G368">
            <v>22.826103819875676</v>
          </cell>
          <cell r="H368">
            <v>1.859426296489312</v>
          </cell>
          <cell r="I368">
            <v>0.28288495485888437</v>
          </cell>
          <cell r="J368"/>
        </row>
        <row r="369">
          <cell r="A369" t="str">
            <v>RHEM-SHLFOBR</v>
          </cell>
          <cell r="B369" t="str">
            <v>VAR_fin</v>
          </cell>
          <cell r="C369" t="str">
            <v>RLFO</v>
          </cell>
          <cell r="D369">
            <v>26.169767499717381</v>
          </cell>
          <cell r="E369">
            <v>20.973240947411366</v>
          </cell>
          <cell r="F369">
            <v>25.657133119448865</v>
          </cell>
          <cell r="G369">
            <v>25.480301938465825</v>
          </cell>
          <cell r="H369">
            <v>2.0756386565462059</v>
          </cell>
          <cell r="I369">
            <v>0.31577855426107998</v>
          </cell>
          <cell r="J369"/>
          <cell r="K369"/>
        </row>
        <row r="370">
          <cell r="A370" t="str">
            <v>RHEM-SHLFOBR</v>
          </cell>
          <cell r="B370" t="str">
            <v>VAR_ncap</v>
          </cell>
          <cell r="C370" t="str">
            <v>-</v>
          </cell>
          <cell r="E370">
            <v>1.2081349927962501E-4</v>
          </cell>
          <cell r="F370">
            <v>1.6116112733485899E-4</v>
          </cell>
          <cell r="G370">
            <v>6.2330103057717994E-5</v>
          </cell>
          <cell r="H370">
            <v>2.5978337101566001E-4</v>
          </cell>
          <cell r="I370">
            <v>2.4488204349441899E-2</v>
          </cell>
          <cell r="J370"/>
          <cell r="K370"/>
        </row>
        <row r="371">
          <cell r="A371" t="str">
            <v>RHEM-SHLFOBR</v>
          </cell>
          <cell r="B371" t="str">
            <v>VAR_cap</v>
          </cell>
          <cell r="C371" t="str">
            <v>-</v>
          </cell>
          <cell r="D371">
            <v>1.65587464377338</v>
          </cell>
          <cell r="E371">
            <v>1.6559618172406696</v>
          </cell>
          <cell r="F371">
            <v>1.6560770718732409</v>
          </cell>
          <cell r="G371">
            <v>1.6560212491130319</v>
          </cell>
          <cell r="H371">
            <v>0.14738906902145671</v>
          </cell>
          <cell r="I371">
            <v>2.4538355300591019E-2</v>
          </cell>
          <cell r="J371"/>
          <cell r="K371"/>
        </row>
        <row r="372">
          <cell r="A372" t="str">
            <v>RHES-SHNGAHP</v>
          </cell>
          <cell r="B372" t="str">
            <v>VAR_fout</v>
          </cell>
          <cell r="C372" t="str">
            <v>RHES-SHANGAH</v>
          </cell>
          <cell r="F372">
            <v>0.11574549334861456</v>
          </cell>
          <cell r="G372">
            <v>0.1180110068784974</v>
          </cell>
          <cell r="H372">
            <v>0.13397266728756746</v>
          </cell>
          <cell r="I372">
            <v>0.28321673456803992</v>
          </cell>
          <cell r="J372"/>
          <cell r="K372"/>
        </row>
        <row r="373">
          <cell r="A373" t="str">
            <v>RHES-SHNGAHP</v>
          </cell>
          <cell r="B373" t="str">
            <v>VAR_fout</v>
          </cell>
          <cell r="C373" t="str">
            <v>CO2_R</v>
          </cell>
          <cell r="D373"/>
          <cell r="F373">
            <v>3.2640229124309301</v>
          </cell>
          <cell r="G373">
            <v>3.1999138403592502</v>
          </cell>
          <cell r="H373">
            <v>3.40362992568414</v>
          </cell>
          <cell r="I373">
            <v>6.8262494998450602</v>
          </cell>
          <cell r="J373"/>
        </row>
        <row r="374">
          <cell r="A374" t="str">
            <v>RHES-SHNGAHP</v>
          </cell>
          <cell r="B374" t="str">
            <v>VAR_fin</v>
          </cell>
          <cell r="C374" t="str">
            <v>RHESELCHPC</v>
          </cell>
          <cell r="F374">
            <v>0.11574549334861456</v>
          </cell>
          <cell r="G374">
            <v>0.1180110068784974</v>
          </cell>
          <cell r="H374">
            <v>0.13397266728756746</v>
          </cell>
          <cell r="I374">
            <v>0.28321673456803992</v>
          </cell>
          <cell r="J374"/>
          <cell r="K374"/>
        </row>
        <row r="375">
          <cell r="A375" t="str">
            <v>RHES-SHNGAHP</v>
          </cell>
          <cell r="B375" t="str">
            <v>VAR_fin</v>
          </cell>
          <cell r="C375" t="str">
            <v>RNGA</v>
          </cell>
          <cell r="F375">
            <v>5.78727466743073E-2</v>
          </cell>
          <cell r="G375">
            <v>5.6736060999277589E-2</v>
          </cell>
          <cell r="H375">
            <v>6.0348048327733078E-2</v>
          </cell>
          <cell r="I375">
            <v>0.12103279255044433</v>
          </cell>
          <cell r="J375"/>
          <cell r="K375"/>
        </row>
        <row r="376">
          <cell r="A376" t="str">
            <v>RHES-SHNGAHP</v>
          </cell>
          <cell r="B376" t="str">
            <v>VAR_ncap</v>
          </cell>
          <cell r="C376" t="str">
            <v>-</v>
          </cell>
          <cell r="E376">
            <v>1.51044433263895E-4</v>
          </cell>
          <cell r="F376">
            <v>1.15137275349959E-2</v>
          </cell>
          <cell r="G376">
            <v>6.1335691689541697E-5</v>
          </cell>
          <cell r="H376">
            <v>6.9309766730856004E-3</v>
          </cell>
          <cell r="I376">
            <v>2.3372953841038799E-2</v>
          </cell>
          <cell r="J376"/>
          <cell r="K376"/>
        </row>
        <row r="377">
          <cell r="A377" t="str">
            <v>RHES-SHNGAHP</v>
          </cell>
          <cell r="B377" t="str">
            <v>VAR_cap</v>
          </cell>
          <cell r="C377" t="str">
            <v>-</v>
          </cell>
          <cell r="D377"/>
          <cell r="E377">
            <v>1.51044433263895E-4</v>
          </cell>
          <cell r="F377">
            <v>1.1661514457754849E-2</v>
          </cell>
          <cell r="G377">
            <v>1.1711830285131562E-2</v>
          </cell>
          <cell r="H377">
            <v>1.1852127445369974E-2</v>
          </cell>
          <cell r="I377">
            <v>2.5229437332445311E-2</v>
          </cell>
          <cell r="J377"/>
          <cell r="K377"/>
        </row>
        <row r="378">
          <cell r="A378" t="str">
            <v>D-RHES_LTH_CHPWOD</v>
          </cell>
          <cell r="B378" t="str">
            <v>VAR_fout</v>
          </cell>
          <cell r="C378" t="str">
            <v>RHES_LTH_CHPWOD_ON</v>
          </cell>
          <cell r="D378">
            <v>1.1375181471976184E-5</v>
          </cell>
          <cell r="E378">
            <v>5.3881087970992398E-6</v>
          </cell>
          <cell r="F378">
            <v>6.422689563958626E-6</v>
          </cell>
          <cell r="G378">
            <v>8.3197956020812078E-2</v>
          </cell>
          <cell r="H378">
            <v>7.273948466944434E-2</v>
          </cell>
          <cell r="I378">
            <v>0.13941584394626544</v>
          </cell>
          <cell r="J378"/>
          <cell r="K378"/>
        </row>
        <row r="379">
          <cell r="A379" t="str">
            <v>D-RHES_LTH_CHPWOD</v>
          </cell>
          <cell r="B379" t="str">
            <v>VAR_fout</v>
          </cell>
          <cell r="C379" t="str">
            <v>RHSA_LTH</v>
          </cell>
          <cell r="D379">
            <v>3.3378420666789803E-6</v>
          </cell>
          <cell r="E379">
            <v>1.1480626061708025E-5</v>
          </cell>
          <cell r="F379">
            <v>9.8979994703521522E-6</v>
          </cell>
          <cell r="G379">
            <v>1.6841553997490027E-2</v>
          </cell>
          <cell r="H379">
            <v>1.2395539648935047E-2</v>
          </cell>
          <cell r="I379">
            <v>1.3217787643189718E-2</v>
          </cell>
          <cell r="J379"/>
          <cell r="K379"/>
        </row>
        <row r="380">
          <cell r="A380" t="str">
            <v>D-RHES_LTH_CHPWOD</v>
          </cell>
          <cell r="B380" t="str">
            <v>VAR_fout</v>
          </cell>
          <cell r="C380" t="str">
            <v>LTH</v>
          </cell>
          <cell r="E380">
            <v>9.0964369580659647E-6</v>
          </cell>
          <cell r="F380">
            <v>8.9297642680599581E-6</v>
          </cell>
          <cell r="G380">
            <v>8.0691511760670317E-5</v>
          </cell>
          <cell r="H380">
            <v>1.2338225164223177E-4</v>
          </cell>
          <cell r="I380">
            <v>2.9979918166501079E-4</v>
          </cell>
          <cell r="J380"/>
          <cell r="K380"/>
        </row>
        <row r="381">
          <cell r="A381" t="str">
            <v>D-RHES_LTH_CHPWOD</v>
          </cell>
          <cell r="B381" t="str">
            <v>VAR_fin</v>
          </cell>
          <cell r="C381" t="str">
            <v>RHES_LTH_CHPWOD</v>
          </cell>
          <cell r="D381">
            <v>1.4713023538655162E-5</v>
          </cell>
          <cell r="E381">
            <v>2.5965171816873212E-5</v>
          </cell>
          <cell r="F381">
            <v>2.5250453302370738E-5</v>
          </cell>
          <cell r="G381">
            <v>0.10012020153006272</v>
          </cell>
          <cell r="H381">
            <v>8.525840657002158E-2</v>
          </cell>
          <cell r="I381">
            <v>0.15293343077112023</v>
          </cell>
          <cell r="J381"/>
          <cell r="K381"/>
        </row>
        <row r="382">
          <cell r="A382" t="str">
            <v>SCOM-SHNGAHP</v>
          </cell>
          <cell r="B382" t="str">
            <v>VAR_fout</v>
          </cell>
          <cell r="C382" t="str">
            <v>SCOM-SHANGAH</v>
          </cell>
          <cell r="D382"/>
          <cell r="F382">
            <v>0.23597786903686582</v>
          </cell>
          <cell r="G382">
            <v>0.23351407544965028</v>
          </cell>
          <cell r="H382">
            <v>0.30736296938032659</v>
          </cell>
          <cell r="I382">
            <v>0.67863126854719802</v>
          </cell>
          <cell r="J382"/>
          <cell r="K382"/>
        </row>
        <row r="383">
          <cell r="A383" t="str">
            <v>SCOM-SHNGAHP</v>
          </cell>
          <cell r="B383" t="str">
            <v>VAR_fout</v>
          </cell>
          <cell r="C383" t="str">
            <v>CO2_S</v>
          </cell>
          <cell r="F383">
            <v>6.7217938452925399</v>
          </cell>
          <cell r="G383">
            <v>6.4559773800785596</v>
          </cell>
          <cell r="H383">
            <v>8.0255886449307496</v>
          </cell>
          <cell r="I383">
            <v>16.787194537746501</v>
          </cell>
          <cell r="J383"/>
          <cell r="K383"/>
        </row>
        <row r="384">
          <cell r="A384" t="str">
            <v>SCOM-SHNGAHP</v>
          </cell>
          <cell r="B384" t="str">
            <v>VAR_fin</v>
          </cell>
          <cell r="C384" t="str">
            <v>SCOMELCHPC</v>
          </cell>
          <cell r="F384">
            <v>0.23597786903686582</v>
          </cell>
          <cell r="G384">
            <v>0.23351407544965028</v>
          </cell>
          <cell r="H384">
            <v>0.30736296938032659</v>
          </cell>
          <cell r="I384">
            <v>0.67863126854719802</v>
          </cell>
          <cell r="J384"/>
          <cell r="K384"/>
        </row>
        <row r="385">
          <cell r="A385" t="str">
            <v>SCOM-SHNGAHP</v>
          </cell>
          <cell r="B385" t="str">
            <v>VAR_fin</v>
          </cell>
          <cell r="C385" t="str">
            <v>SNGA</v>
          </cell>
          <cell r="D385"/>
          <cell r="F385">
            <v>0.11918074193781096</v>
          </cell>
          <cell r="G385">
            <v>0.11446768404394614</v>
          </cell>
          <cell r="H385">
            <v>0.1422976710094104</v>
          </cell>
          <cell r="I385">
            <v>0.29764529322245531</v>
          </cell>
          <cell r="J385"/>
          <cell r="K385"/>
        </row>
        <row r="386">
          <cell r="A386" t="str">
            <v>SCOM-SHNGAHP</v>
          </cell>
          <cell r="B386" t="str">
            <v>VAR_ncap</v>
          </cell>
          <cell r="C386" t="str">
            <v>-</v>
          </cell>
          <cell r="D386">
            <v>5.2670617966124597E-5</v>
          </cell>
          <cell r="E386">
            <v>4.6262172111824597E-3</v>
          </cell>
          <cell r="F386">
            <v>1.38588349663954E-2</v>
          </cell>
          <cell r="G386">
            <v>5.8378502896622399E-5</v>
          </cell>
          <cell r="H386">
            <v>1.7134660349578799E-2</v>
          </cell>
          <cell r="I386">
            <v>4.7989781041470302E-2</v>
          </cell>
          <cell r="J386"/>
        </row>
        <row r="387">
          <cell r="A387" t="str">
            <v>SCOM-SHNGAHP</v>
          </cell>
          <cell r="B387" t="str">
            <v>VAR_cap</v>
          </cell>
          <cell r="C387" t="str">
            <v>-</v>
          </cell>
          <cell r="D387">
            <v>5.2670617966124597E-5</v>
          </cell>
          <cell r="E387">
            <v>4.6759731345236465E-3</v>
          </cell>
          <cell r="F387">
            <v>1.8509982823852283E-2</v>
          </cell>
          <cell r="G387">
            <v>1.8518127271152447E-2</v>
          </cell>
          <cell r="H387">
            <v>2.3806356717701972E-2</v>
          </cell>
          <cell r="I387">
            <v>5.2582616408809804E-2</v>
          </cell>
          <cell r="J387"/>
        </row>
        <row r="388">
          <cell r="A388" t="str">
            <v>RHNS-SHNGABR</v>
          </cell>
          <cell r="B388" t="str">
            <v>VAR_fout</v>
          </cell>
          <cell r="C388" t="str">
            <v>CO2_R</v>
          </cell>
          <cell r="E388">
            <v>6.06540982846112</v>
          </cell>
          <cell r="F388">
            <v>7.7040354944434402</v>
          </cell>
          <cell r="G388">
            <v>8.7938111555136107</v>
          </cell>
          <cell r="H388">
            <v>29.811583459946601</v>
          </cell>
          <cell r="I388">
            <v>45.686574527845302</v>
          </cell>
          <cell r="J388"/>
        </row>
        <row r="389">
          <cell r="A389" t="str">
            <v>RHNS-SHNGABR</v>
          </cell>
          <cell r="B389" t="str">
            <v>VAR_fout</v>
          </cell>
          <cell r="C389" t="str">
            <v>RHNS-SHNGA</v>
          </cell>
          <cell r="D389"/>
          <cell r="E389">
            <v>0.10216559108223508</v>
          </cell>
          <cell r="F389">
            <v>0.12976655531420694</v>
          </cell>
          <cell r="G389">
            <v>0.14812270563365126</v>
          </cell>
          <cell r="H389">
            <v>0.5021454660806608</v>
          </cell>
          <cell r="I389">
            <v>0.76954336527399003</v>
          </cell>
          <cell r="J389"/>
          <cell r="K389"/>
        </row>
        <row r="390">
          <cell r="A390" t="str">
            <v>RHNS-SHNGABR</v>
          </cell>
          <cell r="B390" t="str">
            <v>VAR_fin</v>
          </cell>
          <cell r="C390" t="str">
            <v>RNGA</v>
          </cell>
          <cell r="E390">
            <v>0.10754272745498429</v>
          </cell>
          <cell r="F390">
            <v>0.13659637401495472</v>
          </cell>
          <cell r="G390">
            <v>0.15591863750910656</v>
          </cell>
          <cell r="H390">
            <v>0.52857417482174829</v>
          </cell>
          <cell r="I390">
            <v>0.81004564765683096</v>
          </cell>
          <cell r="J390"/>
          <cell r="K390"/>
        </row>
        <row r="391">
          <cell r="A391" t="str">
            <v>RHNS-SHNGABR</v>
          </cell>
          <cell r="B391" t="str">
            <v>VAR_ncap</v>
          </cell>
          <cell r="C391" t="str">
            <v>-</v>
          </cell>
          <cell r="D391"/>
          <cell r="E391">
            <v>9.6967686715107408E-3</v>
          </cell>
          <cell r="F391">
            <v>3.4526957877956599E-3</v>
          </cell>
          <cell r="G391">
            <v>6.6084866477966601E-4</v>
          </cell>
          <cell r="H391">
            <v>3.5132297679212103E-2</v>
          </cell>
          <cell r="I391">
            <v>5.0432083007330299E-2</v>
          </cell>
          <cell r="J391"/>
          <cell r="K391"/>
        </row>
        <row r="392">
          <cell r="A392" t="str">
            <v>RHNS-SHNGABR</v>
          </cell>
          <cell r="B392" t="str">
            <v>VAR_cap</v>
          </cell>
          <cell r="C392" t="str">
            <v>-</v>
          </cell>
          <cell r="D392"/>
          <cell r="E392">
            <v>9.6967686715107408E-3</v>
          </cell>
          <cell r="F392">
            <v>1.3141828025789001E-2</v>
          </cell>
          <cell r="G392">
            <v>1.3774531331715009E-2</v>
          </cell>
          <cell r="H392">
            <v>3.8684669424911292E-2</v>
          </cell>
          <cell r="I392">
            <v>5.9858862754114152E-2</v>
          </cell>
          <cell r="J392"/>
          <cell r="K392"/>
        </row>
        <row r="393">
          <cell r="A393" t="str">
            <v>D-RHNM_LTH_CHPNGA</v>
          </cell>
          <cell r="B393" t="str">
            <v>VAR_fout</v>
          </cell>
          <cell r="C393" t="str">
            <v>RHSA_LTH</v>
          </cell>
          <cell r="D393">
            <v>2.9966542914397231E-6</v>
          </cell>
          <cell r="E393">
            <v>2.7501213348644568E-4</v>
          </cell>
          <cell r="F393">
            <v>0.12590066084461357</v>
          </cell>
          <cell r="G393">
            <v>0.29372202509334666</v>
          </cell>
          <cell r="H393">
            <v>0.38042144979380227</v>
          </cell>
          <cell r="I393">
            <v>0.47661783010847891</v>
          </cell>
          <cell r="J393"/>
          <cell r="K393"/>
        </row>
        <row r="394">
          <cell r="A394" t="str">
            <v>D-RHNM_LTH_CHPNGA</v>
          </cell>
          <cell r="B394" t="str">
            <v>VAR_fout</v>
          </cell>
          <cell r="C394" t="str">
            <v>LTH</v>
          </cell>
          <cell r="E394">
            <v>1.8669241401976378E-5</v>
          </cell>
          <cell r="F394">
            <v>2.7020117896268665E-4</v>
          </cell>
          <cell r="G394">
            <v>6.8342860835786856E-4</v>
          </cell>
          <cell r="H394">
            <v>1.1617764206166277E-3</v>
          </cell>
          <cell r="I394">
            <v>2.8340840116870872E-3</v>
          </cell>
          <cell r="J394"/>
          <cell r="K394"/>
        </row>
        <row r="395">
          <cell r="A395" t="str">
            <v>D-RHNM_LTH_CHPNGA</v>
          </cell>
          <cell r="B395" t="str">
            <v>VAR_fout</v>
          </cell>
          <cell r="C395" t="str">
            <v>RHNM_LTH_CHPNGA_ON</v>
          </cell>
          <cell r="D395">
            <v>1.1716368761724206E-5</v>
          </cell>
          <cell r="E395">
            <v>3.952473620154294E-3</v>
          </cell>
          <cell r="F395">
            <v>0.69690812639235644</v>
          </cell>
          <cell r="G395">
            <v>0.83581664751067331</v>
          </cell>
          <cell r="H395">
            <v>0.63622252625958486</v>
          </cell>
          <cell r="I395">
            <v>1.2008823738149004</v>
          </cell>
          <cell r="J395"/>
          <cell r="K395"/>
        </row>
        <row r="396">
          <cell r="A396" t="str">
            <v>D-RHNM_LTH_CHPNGA</v>
          </cell>
          <cell r="B396" t="str">
            <v>VAR_fin</v>
          </cell>
          <cell r="C396" t="str">
            <v>RHNM_LTH_CHPNGA</v>
          </cell>
          <cell r="D396">
            <v>1.4713023053163927E-5</v>
          </cell>
          <cell r="E396">
            <v>4.2461549950427169E-3</v>
          </cell>
          <cell r="F396">
            <v>0.82307898841593208</v>
          </cell>
          <cell r="G396">
            <v>1.1302221012123772</v>
          </cell>
          <cell r="H396">
            <v>1.0178057524740041</v>
          </cell>
          <cell r="I396">
            <v>1.6803342879350665</v>
          </cell>
          <cell r="J396"/>
          <cell r="K396"/>
        </row>
        <row r="397">
          <cell r="A397" t="str">
            <v>RHNM-SHELCHP</v>
          </cell>
          <cell r="B397" t="str">
            <v>VAR_fout</v>
          </cell>
          <cell r="C397" t="str">
            <v>RHNM-SHAELCH</v>
          </cell>
          <cell r="E397">
            <v>7.8382571996203965E-2</v>
          </cell>
          <cell r="F397">
            <v>0.37676040543309042</v>
          </cell>
          <cell r="G397">
            <v>0.41245988975791775</v>
          </cell>
          <cell r="H397">
            <v>0.30900776645007361</v>
          </cell>
          <cell r="I397">
            <v>0.81585079188435949</v>
          </cell>
          <cell r="J397"/>
        </row>
        <row r="398">
          <cell r="A398" t="str">
            <v>RHNM-SHELCHP</v>
          </cell>
          <cell r="B398" t="str">
            <v>VAR_fin</v>
          </cell>
          <cell r="C398" t="str">
            <v>RHNM_ELC</v>
          </cell>
          <cell r="E398">
            <v>2.409300368735777E-2</v>
          </cell>
          <cell r="F398">
            <v>0.11302812162992711</v>
          </cell>
          <cell r="G398">
            <v>0.11897881435324549</v>
          </cell>
          <cell r="H398">
            <v>8.3515612554073929E-2</v>
          </cell>
          <cell r="I398">
            <v>0.20919251073957917</v>
          </cell>
        </row>
        <row r="399">
          <cell r="A399" t="str">
            <v>RHNM-SHELCHP</v>
          </cell>
          <cell r="B399" t="str">
            <v>VAR_fin</v>
          </cell>
          <cell r="C399" t="str">
            <v>RHNMELCHPC</v>
          </cell>
          <cell r="D399"/>
          <cell r="E399">
            <v>7.8382571996203965E-2</v>
          </cell>
          <cell r="F399">
            <v>0.37676040543309042</v>
          </cell>
          <cell r="G399">
            <v>0.41245988975791775</v>
          </cell>
          <cell r="H399">
            <v>0.30900776645007361</v>
          </cell>
          <cell r="I399">
            <v>0.81585079188435949</v>
          </cell>
          <cell r="J399"/>
        </row>
        <row r="400">
          <cell r="A400" t="str">
            <v>RHNM-SHELCHP</v>
          </cell>
          <cell r="B400" t="str">
            <v>VAR_ncap</v>
          </cell>
          <cell r="C400" t="str">
            <v>-</v>
          </cell>
          <cell r="E400">
            <v>9.9941209178560104E-3</v>
          </cell>
          <cell r="F400">
            <v>2.3124249697184001E-2</v>
          </cell>
          <cell r="G400">
            <v>1.32095955476459E-3</v>
          </cell>
          <cell r="H400">
            <v>1.3100958127755099E-2</v>
          </cell>
          <cell r="I400">
            <v>6.38098038135365E-2</v>
          </cell>
          <cell r="J400"/>
        </row>
        <row r="401">
          <cell r="A401" t="str">
            <v>RHNM-SHELCHP</v>
          </cell>
          <cell r="B401" t="str">
            <v>VAR_cap</v>
          </cell>
          <cell r="C401" t="str">
            <v>-</v>
          </cell>
          <cell r="E401">
            <v>9.9941209178560104E-3</v>
          </cell>
          <cell r="F401">
            <v>3.3113039504877095E-2</v>
          </cell>
          <cell r="G401">
            <v>3.4418185424183845E-2</v>
          </cell>
          <cell r="H401">
            <v>2.5471444225886233E-2</v>
          </cell>
          <cell r="I401">
            <v>6.732004986272061E-2</v>
          </cell>
          <cell r="J401"/>
          <cell r="K401"/>
        </row>
        <row r="402">
          <cell r="A402" t="str">
            <v>D-IH2R</v>
          </cell>
          <cell r="B402" t="str">
            <v>VAR_fout</v>
          </cell>
          <cell r="C402" t="str">
            <v>IH2</v>
          </cell>
          <cell r="G402">
            <v>1.7397884135189055</v>
          </cell>
          <cell r="H402">
            <v>2.0258946003727565</v>
          </cell>
          <cell r="I402">
            <v>1.6322785852737214</v>
          </cell>
          <cell r="J402"/>
          <cell r="K402"/>
        </row>
        <row r="403">
          <cell r="A403" t="str">
            <v>D-IH2R</v>
          </cell>
          <cell r="B403" t="str">
            <v>VAR_fin</v>
          </cell>
          <cell r="C403" t="str">
            <v>H2</v>
          </cell>
          <cell r="G403">
            <v>1.7397884135189055</v>
          </cell>
          <cell r="H403">
            <v>2.0258946003727565</v>
          </cell>
          <cell r="I403">
            <v>1.6322785852737214</v>
          </cell>
          <cell r="J403"/>
          <cell r="K403"/>
        </row>
        <row r="404">
          <cell r="A404" t="str">
            <v>D-IH2R</v>
          </cell>
          <cell r="B404" t="str">
            <v>VAR_ncap</v>
          </cell>
          <cell r="C404" t="str">
            <v>-</v>
          </cell>
          <cell r="G404">
            <v>6.4686623190838705E-2</v>
          </cell>
          <cell r="H404">
            <v>5.6539627103085098E-2</v>
          </cell>
          <cell r="I404">
            <v>4.4899318186771203E-2</v>
          </cell>
          <cell r="J404"/>
          <cell r="K404"/>
        </row>
        <row r="405">
          <cell r="A405" t="str">
            <v>D-IH2R</v>
          </cell>
          <cell r="B405" t="str">
            <v>VAR_cap</v>
          </cell>
          <cell r="C405" t="str">
            <v>-</v>
          </cell>
          <cell r="G405">
            <v>6.4686623190838705E-2</v>
          </cell>
          <cell r="H405">
            <v>7.3360478305905794E-2</v>
          </cell>
          <cell r="I405">
            <v>6.0097889764661599E-2</v>
          </cell>
          <cell r="J405"/>
          <cell r="K405"/>
        </row>
        <row r="406">
          <cell r="A406" t="str">
            <v>RHEM-SHSTG-ELC</v>
          </cell>
          <cell r="B406" t="str">
            <v>VAR_fout</v>
          </cell>
          <cell r="C406" t="str">
            <v>RHEM-SHAELCB</v>
          </cell>
          <cell r="D406">
            <v>2.1277564087615689E-7</v>
          </cell>
          <cell r="E406">
            <v>0.56170807630784114</v>
          </cell>
          <cell r="F406">
            <v>0.31087566022903768</v>
          </cell>
          <cell r="G406">
            <v>7.5934414887486798E-2</v>
          </cell>
          <cell r="H406">
            <v>2.5161612240527518E-2</v>
          </cell>
          <cell r="I406">
            <v>4.214882399114625E-2</v>
          </cell>
          <cell r="J406"/>
          <cell r="K406"/>
        </row>
        <row r="407">
          <cell r="A407" t="str">
            <v>RHEM-SHSTG-ELC</v>
          </cell>
          <cell r="B407" t="str">
            <v>VAR_fin</v>
          </cell>
          <cell r="C407" t="str">
            <v>RHEM-SHAELCB</v>
          </cell>
          <cell r="D407">
            <v>1.0126422426052389E-6</v>
          </cell>
          <cell r="E407">
            <v>0.56174298480196516</v>
          </cell>
          <cell r="F407">
            <v>0.31089451253415035</v>
          </cell>
          <cell r="G407">
            <v>7.5943031599003147E-2</v>
          </cell>
          <cell r="H407">
            <v>2.5165881895772402E-2</v>
          </cell>
          <cell r="I407">
            <v>4.2155844148960328E-2</v>
          </cell>
          <cell r="K407"/>
        </row>
        <row r="408">
          <cell r="A408" t="str">
            <v>RHEM-SHSTG-ELC</v>
          </cell>
          <cell r="B408" t="str">
            <v>VAR_ncap</v>
          </cell>
          <cell r="C408" t="str">
            <v>-</v>
          </cell>
          <cell r="D408">
            <v>9.4301440465759404E-2</v>
          </cell>
          <cell r="E408">
            <v>2.0133935403614501E-3</v>
          </cell>
          <cell r="F408">
            <v>4.0154234642073103E-3</v>
          </cell>
          <cell r="G408">
            <v>2.9975822021856202E-3</v>
          </cell>
          <cell r="H408">
            <v>5.1734961698930802E-3</v>
          </cell>
          <cell r="I408">
            <v>1.33706308331189E-2</v>
          </cell>
          <cell r="J408"/>
          <cell r="K408"/>
        </row>
        <row r="409">
          <cell r="A409" t="str">
            <v>RHEM-SHSTG-ELC</v>
          </cell>
          <cell r="B409" t="str">
            <v>VAR_cap</v>
          </cell>
          <cell r="C409" t="str">
            <v>-</v>
          </cell>
          <cell r="D409">
            <v>9.4301440465759404E-2</v>
          </cell>
          <cell r="E409">
            <v>7.67419255861293E-2</v>
          </cell>
          <cell r="F409">
            <v>4.3078790296591903E-2</v>
          </cell>
          <cell r="G409">
            <v>1.79286203239023E-2</v>
          </cell>
          <cell r="H409">
            <v>7.8882098673540395E-3</v>
          </cell>
          <cell r="I409">
            <v>1.412713540372831E-2</v>
          </cell>
          <cell r="J409"/>
          <cell r="K409"/>
        </row>
        <row r="410">
          <cell r="A410" t="str">
            <v>RHNM-SHLTHCHPWOD</v>
          </cell>
          <cell r="B410" t="str">
            <v>VAR_fout</v>
          </cell>
          <cell r="C410" t="str">
            <v>RHNM-SHLTHC-WOD</v>
          </cell>
          <cell r="G410">
            <v>1.4238433748337958E-4</v>
          </cell>
          <cell r="H410">
            <v>1.8151225405709629E-4</v>
          </cell>
          <cell r="I410">
            <v>2.5436548182383332E-4</v>
          </cell>
          <cell r="J410"/>
        </row>
        <row r="411">
          <cell r="A411" t="str">
            <v>RHNM-SHLTHCHPWOD</v>
          </cell>
          <cell r="B411" t="str">
            <v>VAR_fin</v>
          </cell>
          <cell r="C411" t="str">
            <v>RHNM_LTH_CHPWOD_ON</v>
          </cell>
          <cell r="G411">
            <v>1.4382256311452492E-4</v>
          </cell>
          <cell r="H411">
            <v>1.8334571116878406E-4</v>
          </cell>
          <cell r="I411">
            <v>2.5693483012508396E-4</v>
          </cell>
          <cell r="J411"/>
          <cell r="K411"/>
        </row>
        <row r="412">
          <cell r="A412" t="str">
            <v>RHNM-SHLTHCHPWOD</v>
          </cell>
          <cell r="B412" t="str">
            <v>VAR_fin</v>
          </cell>
          <cell r="C412" t="str">
            <v>RHNMLTHCHPC</v>
          </cell>
          <cell r="G412">
            <v>1.4238433748337958E-4</v>
          </cell>
          <cell r="H412">
            <v>1.8151225405709629E-4</v>
          </cell>
          <cell r="I412">
            <v>2.5436548182383332E-4</v>
          </cell>
          <cell r="J412"/>
          <cell r="K412"/>
        </row>
        <row r="413">
          <cell r="A413" t="str">
            <v>RHNM-SHLTHCHPWOD</v>
          </cell>
          <cell r="B413" t="str">
            <v>VAR_ncap</v>
          </cell>
          <cell r="C413" t="str">
            <v>-</v>
          </cell>
          <cell r="E413">
            <v>0.154252211244399</v>
          </cell>
          <cell r="F413">
            <v>1.38535831470229E-7</v>
          </cell>
          <cell r="G413">
            <v>1.6665484050665101E-5</v>
          </cell>
          <cell r="H413">
            <v>1.8472811969018899E-5</v>
          </cell>
          <cell r="I413">
            <v>2.9168529222955799E-5</v>
          </cell>
          <cell r="J413"/>
          <cell r="K413"/>
        </row>
        <row r="414">
          <cell r="A414" t="str">
            <v>RHNM-SHLTHCHPWOD</v>
          </cell>
          <cell r="B414" t="str">
            <v>VAR_cap</v>
          </cell>
          <cell r="C414" t="str">
            <v>-</v>
          </cell>
          <cell r="E414">
            <v>0.154252211244399</v>
          </cell>
          <cell r="F414">
            <v>1.3266395298972E-7</v>
          </cell>
          <cell r="G414">
            <v>1.6649281952996198E-5</v>
          </cell>
          <cell r="H414">
            <v>2.185783038350167E-5</v>
          </cell>
          <cell r="I414">
            <v>3.1536250907769758E-5</v>
          </cell>
        </row>
        <row r="415">
          <cell r="A415" t="str">
            <v>D-RHNS_NKEV_GAS_ELC_CHP</v>
          </cell>
          <cell r="B415" t="str">
            <v>VAR_fout</v>
          </cell>
          <cell r="C415" t="str">
            <v>RHNS_ELC</v>
          </cell>
          <cell r="E415">
            <v>1.2412021252111629E-3</v>
          </cell>
          <cell r="F415">
            <v>4.6263526420325995E-2</v>
          </cell>
          <cell r="G415">
            <v>5.2856424313896269E-2</v>
          </cell>
          <cell r="H415">
            <v>4.9388946672244118E-2</v>
          </cell>
          <cell r="I415">
            <v>9.7279587693821473E-2</v>
          </cell>
        </row>
        <row r="416">
          <cell r="A416" t="str">
            <v>D-RHNS_NKEV_GAS_ELC_CHP</v>
          </cell>
          <cell r="B416" t="str">
            <v>VAR_fout</v>
          </cell>
          <cell r="C416" t="str">
            <v>ELC5</v>
          </cell>
          <cell r="E416">
            <v>1.2406768200093163E-3</v>
          </cell>
          <cell r="F416">
            <v>4.6591960155067037E-2</v>
          </cell>
          <cell r="G416">
            <v>5.7956402721199854E-2</v>
          </cell>
          <cell r="H416">
            <v>5.326357193284495E-2</v>
          </cell>
          <cell r="I416">
            <v>0.10956228702851406</v>
          </cell>
          <cell r="J416"/>
          <cell r="K416"/>
        </row>
        <row r="417">
          <cell r="A417" t="str">
            <v>D-RHNS_NKEV_GAS_ELC_CHP</v>
          </cell>
          <cell r="B417" t="str">
            <v>VAR_fin</v>
          </cell>
          <cell r="C417" t="str">
            <v>RHNS_NKEV_GAS_ELC_CHP</v>
          </cell>
          <cell r="E417">
            <v>2.4818789452204768E-3</v>
          </cell>
          <cell r="F417">
            <v>9.2836382966240388E-2</v>
          </cell>
          <cell r="G417">
            <v>0.11081282703509605</v>
          </cell>
          <cell r="H417">
            <v>0.1026525186050891</v>
          </cell>
          <cell r="I417">
            <v>0.20684187472233573</v>
          </cell>
          <cell r="J417"/>
          <cell r="K417"/>
        </row>
        <row r="418">
          <cell r="A418" t="str">
            <v>RHNM-SHSTG-NGAHP</v>
          </cell>
          <cell r="B418" t="str">
            <v>VAR_fout</v>
          </cell>
          <cell r="C418" t="str">
            <v>RHNM-SHANGAH</v>
          </cell>
          <cell r="F418">
            <v>3.1058385153768738E-2</v>
          </cell>
          <cell r="G418">
            <v>3.4421044866144182E-2</v>
          </cell>
          <cell r="H418">
            <v>2.9635053594976039E-2</v>
          </cell>
          <cell r="I418">
            <v>9.003159353709296E-2</v>
          </cell>
        </row>
        <row r="419">
          <cell r="A419" t="str">
            <v>RHNM-SHSTG-NGAHP</v>
          </cell>
          <cell r="B419" t="str">
            <v>VAR_fin</v>
          </cell>
          <cell r="C419" t="str">
            <v>RHNM-SHANGAH</v>
          </cell>
          <cell r="F419">
            <v>3.1062175199243064E-2</v>
          </cell>
          <cell r="G419">
            <v>3.4424990756426438E-2</v>
          </cell>
          <cell r="H419">
            <v>2.9638282488383776E-2</v>
          </cell>
          <cell r="I419">
            <v>9.0041043958468486E-2</v>
          </cell>
        </row>
        <row r="420">
          <cell r="A420" t="str">
            <v>RHNM-SHSTG-NGAHP</v>
          </cell>
          <cell r="B420" t="str">
            <v>VAR_ncap</v>
          </cell>
          <cell r="C420" t="str">
            <v>-</v>
          </cell>
          <cell r="D420">
            <v>1.6664026054839999E-3</v>
          </cell>
          <cell r="E420">
            <v>3.7654262298715099E-5</v>
          </cell>
          <cell r="F420">
            <v>8.0575365983538601E-3</v>
          </cell>
          <cell r="G420">
            <v>1.8775208917626101E-3</v>
          </cell>
          <cell r="H420">
            <v>4.2487959638418697E-3</v>
          </cell>
          <cell r="I420">
            <v>2.0021715212968201E-2</v>
          </cell>
          <cell r="J420"/>
          <cell r="K420"/>
        </row>
        <row r="421">
          <cell r="A421" t="str">
            <v>RHNM-SHSTG-NGAHP</v>
          </cell>
          <cell r="B421" t="str">
            <v>VAR_cap</v>
          </cell>
          <cell r="C421" t="str">
            <v>-</v>
          </cell>
          <cell r="D421">
            <v>1.6664026054839999E-3</v>
          </cell>
          <cell r="E421">
            <v>5.9274646064629965E-5</v>
          </cell>
          <cell r="F421">
            <v>8.0997183172428992E-3</v>
          </cell>
          <cell r="G421">
            <v>8.4458116691300995E-3</v>
          </cell>
          <cell r="H421">
            <v>6.7836188539483807E-3</v>
          </cell>
          <cell r="I421">
            <v>2.0639307731579518E-2</v>
          </cell>
          <cell r="J421"/>
          <cell r="K421"/>
        </row>
        <row r="422">
          <cell r="A422" t="str">
            <v>D-IBIO</v>
          </cell>
          <cell r="B422" t="str">
            <v>VAR_fout</v>
          </cell>
          <cell r="C422" t="str">
            <v>IBIO</v>
          </cell>
          <cell r="D422">
            <v>0.43408188103979606</v>
          </cell>
          <cell r="E422">
            <v>1.9410765151618981</v>
          </cell>
          <cell r="F422">
            <v>1.941189035603113</v>
          </cell>
          <cell r="G422">
            <v>2.0598794185919305</v>
          </cell>
          <cell r="H422">
            <v>2.0665763778096404</v>
          </cell>
          <cell r="I422">
            <v>2.3054117863032197</v>
          </cell>
        </row>
        <row r="423">
          <cell r="A423" t="str">
            <v>D-IBIO</v>
          </cell>
          <cell r="B423" t="str">
            <v>VAR_fin</v>
          </cell>
          <cell r="C423" t="str">
            <v>BIO</v>
          </cell>
          <cell r="D423">
            <v>0.43408188103979606</v>
          </cell>
          <cell r="E423">
            <v>1.9410765151618981</v>
          </cell>
          <cell r="F423">
            <v>1.941189035603113</v>
          </cell>
          <cell r="G423">
            <v>2.0598794185919305</v>
          </cell>
          <cell r="H423">
            <v>2.0665763778096404</v>
          </cell>
          <cell r="I423">
            <v>2.3054117863032197</v>
          </cell>
        </row>
        <row r="424">
          <cell r="A424" t="str">
            <v>D-RHES_KEV_WOD_ELC_CHP</v>
          </cell>
          <cell r="B424" t="str">
            <v>VAR_fout</v>
          </cell>
          <cell r="C424" t="str">
            <v>RHES_ELC</v>
          </cell>
          <cell r="G424">
            <v>1.2957770934955678E-2</v>
          </cell>
          <cell r="H424">
            <v>1.8150615696847776E-2</v>
          </cell>
          <cell r="I424">
            <v>3.3615430960768362E-2</v>
          </cell>
          <cell r="J424"/>
          <cell r="K424"/>
        </row>
        <row r="425">
          <cell r="A425" t="str">
            <v>D-RHES_KEV_WOD_ELC_CHP</v>
          </cell>
          <cell r="B425" t="str">
            <v>VAR_fout</v>
          </cell>
          <cell r="C425" t="str">
            <v>ELC5</v>
          </cell>
          <cell r="G425">
            <v>2.9166325983799625E-2</v>
          </cell>
          <cell r="H425">
            <v>1.8600061196669147E-2</v>
          </cell>
          <cell r="I425">
            <v>3.5203961045968735E-2</v>
          </cell>
          <cell r="J425"/>
          <cell r="K425"/>
        </row>
        <row r="426">
          <cell r="A426" t="str">
            <v>D-RHES_KEV_WOD_ELC_CHP</v>
          </cell>
          <cell r="B426" t="str">
            <v>VAR_fin</v>
          </cell>
          <cell r="C426" t="str">
            <v>RHES_KEV_WOD_ELC_CHP</v>
          </cell>
          <cell r="G426">
            <v>4.2104993309602538E-2</v>
          </cell>
          <cell r="H426">
            <v>3.673157328436414E-2</v>
          </cell>
          <cell r="I426">
            <v>6.8800288397584286E-2</v>
          </cell>
        </row>
        <row r="427">
          <cell r="A427" t="str">
            <v>RHNS-SHLFOBR</v>
          </cell>
          <cell r="B427" t="str">
            <v>VAR_fout</v>
          </cell>
          <cell r="C427" t="str">
            <v>CO2_R</v>
          </cell>
          <cell r="E427">
            <v>0.36796118104359898</v>
          </cell>
          <cell r="F427">
            <v>9.9660106676270193</v>
          </cell>
          <cell r="G427">
            <v>10.0329245714334</v>
          </cell>
          <cell r="H427">
            <v>4.3453540198651304</v>
          </cell>
        </row>
        <row r="428">
          <cell r="A428" t="str">
            <v>RHNS-SHLFOBR</v>
          </cell>
          <cell r="B428" t="str">
            <v>VAR_fout</v>
          </cell>
          <cell r="C428" t="str">
            <v>RHNS-SHLFO</v>
          </cell>
          <cell r="E428">
            <v>4.4726172503603487E-3</v>
          </cell>
          <cell r="F428">
            <v>0.12113818936792244</v>
          </cell>
          <cell r="G428">
            <v>0.1219515367965958</v>
          </cell>
          <cell r="H428">
            <v>5.2818357885063498E-2</v>
          </cell>
          <cell r="I428"/>
          <cell r="J428"/>
          <cell r="K428"/>
        </row>
        <row r="429">
          <cell r="A429" t="str">
            <v>RHNS-SHLFOBR</v>
          </cell>
          <cell r="B429" t="str">
            <v>VAR_fin</v>
          </cell>
          <cell r="C429" t="str">
            <v>RLFO</v>
          </cell>
          <cell r="E429">
            <v>4.9926890236580588E-3</v>
          </cell>
          <cell r="F429">
            <v>0.13522402534093661</v>
          </cell>
          <cell r="G429">
            <v>0.13613194805201378</v>
          </cell>
          <cell r="H429">
            <v>5.8960027406582433E-2</v>
          </cell>
          <cell r="K429"/>
        </row>
        <row r="430">
          <cell r="A430" t="str">
            <v>RHNS-SHLFOBR</v>
          </cell>
          <cell r="B430" t="str">
            <v>VAR_ncap</v>
          </cell>
          <cell r="C430" t="str">
            <v>-</v>
          </cell>
          <cell r="E430">
            <v>5.6040779954593398E-4</v>
          </cell>
          <cell r="F430">
            <v>1.0751932248806099E-2</v>
          </cell>
          <cell r="K430"/>
        </row>
        <row r="431">
          <cell r="A431" t="str">
            <v>RHNS-SHLFOBR</v>
          </cell>
          <cell r="B431" t="str">
            <v>VAR_cap</v>
          </cell>
          <cell r="C431" t="str">
            <v>-</v>
          </cell>
          <cell r="E431">
            <v>5.6040779954593398E-4</v>
          </cell>
          <cell r="F431">
            <v>1.1306565829190622E-2</v>
          </cell>
          <cell r="G431">
            <v>1.1283683394355846E-2</v>
          </cell>
          <cell r="H431">
            <v>4.6272690271994482E-3</v>
          </cell>
          <cell r="K431"/>
        </row>
        <row r="432">
          <cell r="A432" t="str">
            <v>D-SNGA</v>
          </cell>
          <cell r="B432" t="str">
            <v>VAR_fout</v>
          </cell>
          <cell r="C432" t="str">
            <v>CO2</v>
          </cell>
          <cell r="D432">
            <v>1579.4550647572</v>
          </cell>
          <cell r="E432">
            <v>1597.7464758669901</v>
          </cell>
          <cell r="F432">
            <v>2099.4936308578099</v>
          </cell>
          <cell r="G432">
            <v>2171.2881752479502</v>
          </cell>
          <cell r="H432">
            <v>3588.0683843297002</v>
          </cell>
          <cell r="I432">
            <v>3537.6671072609602</v>
          </cell>
          <cell r="K432"/>
        </row>
        <row r="433">
          <cell r="A433" t="str">
            <v>D-SNGA</v>
          </cell>
          <cell r="B433" t="str">
            <v>VAR_fout</v>
          </cell>
          <cell r="C433" t="str">
            <v>SNGA</v>
          </cell>
          <cell r="D433">
            <v>28.207553699164862</v>
          </cell>
          <cell r="E433">
            <v>28.477275981978543</v>
          </cell>
          <cell r="F433">
            <v>37.269096710800049</v>
          </cell>
          <cell r="G433">
            <v>38.912983134509865</v>
          </cell>
          <cell r="H433">
            <v>64.008093981851133</v>
          </cell>
          <cell r="I433">
            <v>63.123779290318858</v>
          </cell>
          <cell r="K433"/>
        </row>
        <row r="434">
          <cell r="A434" t="str">
            <v>D-SNGA</v>
          </cell>
          <cell r="B434" t="str">
            <v>VAR_fin</v>
          </cell>
          <cell r="C434" t="str">
            <v>NGA</v>
          </cell>
          <cell r="D434">
            <v>28.004522424773032</v>
          </cell>
          <cell r="E434">
            <v>28.328838224591966</v>
          </cell>
          <cell r="F434">
            <v>37.22506437691144</v>
          </cell>
          <cell r="G434">
            <v>38.498017291630326</v>
          </cell>
          <cell r="H434">
            <v>63.618233764711022</v>
          </cell>
          <cell r="I434">
            <v>62.724594100371654</v>
          </cell>
          <cell r="K434"/>
        </row>
        <row r="435">
          <cell r="A435" t="str">
            <v>D-SNGA</v>
          </cell>
          <cell r="B435" t="str">
            <v>VAR_fin</v>
          </cell>
          <cell r="C435" t="str">
            <v>BNGA</v>
          </cell>
          <cell r="D435">
            <v>0.29314367797051444</v>
          </cell>
          <cell r="E435">
            <v>0.23941182105327571</v>
          </cell>
          <cell r="F435">
            <v>0.15646543508820143</v>
          </cell>
          <cell r="G435">
            <v>0.5181869004198576</v>
          </cell>
          <cell r="H435">
            <v>0.57075468895952475</v>
          </cell>
          <cell r="I435">
            <v>0.55794244429609929</v>
          </cell>
          <cell r="J435"/>
          <cell r="K435"/>
        </row>
        <row r="436">
          <cell r="A436" t="str">
            <v>D-SNGA</v>
          </cell>
          <cell r="B436" t="str">
            <v>VAR_fin</v>
          </cell>
          <cell r="C436" t="str">
            <v>H2</v>
          </cell>
          <cell r="F436">
            <v>6.6274851821228583E-3</v>
          </cell>
          <cell r="G436">
            <v>2.1129266800672328E-2</v>
          </cell>
          <cell r="H436">
            <v>2.3625185199471616E-2</v>
          </cell>
          <cell r="I436">
            <v>4.2937353634169735E-2</v>
          </cell>
          <cell r="J436"/>
          <cell r="K436"/>
        </row>
        <row r="437">
          <cell r="A437" t="str">
            <v>D-SNGA</v>
          </cell>
          <cell r="B437" t="str">
            <v>VAR_ncap</v>
          </cell>
          <cell r="C437" t="str">
            <v>-</v>
          </cell>
          <cell r="D437">
            <v>4.1364278255684E-4</v>
          </cell>
          <cell r="E437">
            <v>6.2499849805942303E-5</v>
          </cell>
          <cell r="F437">
            <v>5.8257663188056102E-4</v>
          </cell>
          <cell r="G437">
            <v>1.7756807487681599E-2</v>
          </cell>
          <cell r="H437">
            <v>1.63758463013372</v>
          </cell>
          <cell r="I437">
            <v>1.25811833004176</v>
          </cell>
          <cell r="J437"/>
          <cell r="K437"/>
        </row>
        <row r="438">
          <cell r="A438" t="str">
            <v>D-SNGA</v>
          </cell>
          <cell r="B438" t="str">
            <v>VAR_cap</v>
          </cell>
          <cell r="C438" t="str">
            <v>-</v>
          </cell>
          <cell r="D438">
            <v>2.2354658444076971</v>
          </cell>
          <cell r="E438">
            <v>2.2355283442575029</v>
          </cell>
          <cell r="F438">
            <v>2.2361109208893835</v>
          </cell>
          <cell r="G438">
            <v>2.2538677283770649</v>
          </cell>
          <cell r="H438">
            <v>3.8914523585107803</v>
          </cell>
          <cell r="I438">
            <v>3.8047890090894838</v>
          </cell>
          <cell r="J438"/>
          <cell r="K438"/>
        </row>
        <row r="439">
          <cell r="A439" t="str">
            <v>ITOT-SWHPLTCCSBR</v>
          </cell>
          <cell r="B439" t="str">
            <v>VAR_fout</v>
          </cell>
          <cell r="C439" t="str">
            <v>CO2_O</v>
          </cell>
          <cell r="D439">
            <v>1256.8039071593344</v>
          </cell>
          <cell r="E439">
            <v>1308.2811557160314</v>
          </cell>
          <cell r="F439">
            <v>338.0193489441009</v>
          </cell>
          <cell r="G439">
            <v>475.39230356273555</v>
          </cell>
          <cell r="H439">
            <v>1058.1606726455771</v>
          </cell>
          <cell r="I439">
            <v>16.685410681447991</v>
          </cell>
          <cell r="K439"/>
        </row>
        <row r="440">
          <cell r="A440" t="str">
            <v>D-IPLT</v>
          </cell>
          <cell r="B440" t="str">
            <v>VAR_fout</v>
          </cell>
          <cell r="C440" t="str">
            <v>IPLT</v>
          </cell>
          <cell r="D440">
            <v>2.1096557060665887E-2</v>
          </cell>
          <cell r="E440">
            <v>8.036581261865617E-3</v>
          </cell>
          <cell r="F440">
            <v>3.0285914918791446E-2</v>
          </cell>
          <cell r="G440">
            <v>1.5933484122980877E-2</v>
          </cell>
          <cell r="H440">
            <v>1.6482553214202084E-2</v>
          </cell>
          <cell r="I440">
            <v>2.5391638989730236E-2</v>
          </cell>
        </row>
        <row r="441">
          <cell r="A441" t="str">
            <v>D-IPLT</v>
          </cell>
          <cell r="B441" t="str">
            <v>VAR_fin</v>
          </cell>
          <cell r="C441" t="str">
            <v>PLT</v>
          </cell>
          <cell r="D441">
            <v>2.1096557060665887E-2</v>
          </cell>
          <cell r="E441">
            <v>8.036581261865617E-3</v>
          </cell>
          <cell r="F441">
            <v>3.0285914918791446E-2</v>
          </cell>
          <cell r="G441">
            <v>1.5933484122980877E-2</v>
          </cell>
          <cell r="H441">
            <v>1.6482553214202084E-2</v>
          </cell>
          <cell r="I441">
            <v>2.5391638989730236E-2</v>
          </cell>
        </row>
        <row r="442">
          <cell r="A442" t="str">
            <v>D-ITOT_KEV_WOD_ELC_CHP</v>
          </cell>
          <cell r="B442" t="str">
            <v>VAR_fout</v>
          </cell>
          <cell r="C442" t="str">
            <v>ITOT_ELC</v>
          </cell>
          <cell r="E442">
            <v>7.7088839025049828E-3</v>
          </cell>
          <cell r="F442">
            <v>1.3938015636290426E-2</v>
          </cell>
          <cell r="G442">
            <v>4.7097045618391821E-2</v>
          </cell>
          <cell r="H442">
            <v>0.12875310106416876</v>
          </cell>
          <cell r="I442">
            <v>0.24386694093597683</v>
          </cell>
          <cell r="K442"/>
        </row>
        <row r="443">
          <cell r="A443" t="str">
            <v>D-ITOT_KEV_WOD_ELC_CHP</v>
          </cell>
          <cell r="B443" t="str">
            <v>VAR_fout</v>
          </cell>
          <cell r="C443" t="str">
            <v>ELC5</v>
          </cell>
          <cell r="E443">
            <v>3.7926440653019068E-2</v>
          </cell>
          <cell r="F443">
            <v>8.1935847539680709E-2</v>
          </cell>
          <cell r="G443">
            <v>0.11620986913005162</v>
          </cell>
          <cell r="H443">
            <v>3.5346908789217209E-2</v>
          </cell>
          <cell r="I443">
            <v>7.1239332565493543E-2</v>
          </cell>
          <cell r="J443"/>
          <cell r="K443"/>
        </row>
        <row r="444">
          <cell r="A444" t="str">
            <v>D-ITOT_KEV_WOD_ELC_CHP</v>
          </cell>
          <cell r="B444" t="str">
            <v>VAR_fin</v>
          </cell>
          <cell r="C444" t="str">
            <v>ITOT_KEV_WOD_ELC_CHP</v>
          </cell>
          <cell r="E444">
            <v>4.5635324555524041E-2</v>
          </cell>
          <cell r="F444">
            <v>9.5854759566818368E-2</v>
          </cell>
          <cell r="G444">
            <v>0.16328781113929075</v>
          </cell>
          <cell r="H444">
            <v>0.16408090624423333</v>
          </cell>
          <cell r="I444">
            <v>0.3150871698923175</v>
          </cell>
        </row>
        <row r="445">
          <cell r="A445" t="str">
            <v>RHEM-SHSTG-SOL</v>
          </cell>
          <cell r="B445" t="str">
            <v>VAR_fout</v>
          </cell>
          <cell r="C445" t="str">
            <v>RHEM-SHASOL</v>
          </cell>
          <cell r="D445">
            <v>1.9552849553189592E-5</v>
          </cell>
          <cell r="E445">
            <v>2.0424350477521543E-5</v>
          </cell>
          <cell r="F445">
            <v>8.8172378006551269E-2</v>
          </cell>
          <cell r="G445">
            <v>8.9688804630256802E-2</v>
          </cell>
          <cell r="H445">
            <v>1.2191213406436826E-2</v>
          </cell>
          <cell r="I445">
            <v>3.2202210229267399E-2</v>
          </cell>
        </row>
        <row r="446">
          <cell r="A446" t="str">
            <v>RHEM-SHSTG-SOL</v>
          </cell>
          <cell r="B446" t="str">
            <v>VAR_fin</v>
          </cell>
          <cell r="C446" t="str">
            <v>RHEM-SHASOL</v>
          </cell>
          <cell r="D446">
            <v>4.52087189583849E-7</v>
          </cell>
          <cell r="E446">
            <v>1.3240146201649701E-6</v>
          </cell>
          <cell r="F446">
            <v>8.8160432353189364E-2</v>
          </cell>
          <cell r="G446">
            <v>8.9677412044627883E-2</v>
          </cell>
          <cell r="H446">
            <v>1.2174580775022766E-2</v>
          </cell>
          <cell r="I446">
            <v>3.2186902242069979E-2</v>
          </cell>
          <cell r="J446"/>
          <cell r="K446"/>
        </row>
        <row r="447">
          <cell r="A447" t="str">
            <v>RHEM-SHSTG-SOL</v>
          </cell>
          <cell r="B447" t="str">
            <v>VAR_ncap</v>
          </cell>
          <cell r="C447" t="str">
            <v>-</v>
          </cell>
          <cell r="D447">
            <v>1.6033063272689E-2</v>
          </cell>
          <cell r="E447">
            <v>5.73634048514765E-5</v>
          </cell>
          <cell r="F447">
            <v>7.3060731222794704E-4</v>
          </cell>
          <cell r="G447">
            <v>1.1092280518988401E-5</v>
          </cell>
          <cell r="H447">
            <v>8.93209487014745E-4</v>
          </cell>
          <cell r="I447">
            <v>6.4918556316140696E-3</v>
          </cell>
        </row>
        <row r="448">
          <cell r="A448" t="str">
            <v>RHEM-SHSTG-SOL</v>
          </cell>
          <cell r="B448" t="str">
            <v>VAR_cap</v>
          </cell>
          <cell r="C448" t="str">
            <v>-</v>
          </cell>
          <cell r="D448">
            <v>1.6033063272689E-2</v>
          </cell>
          <cell r="E448">
            <v>1.6090426677540501E-2</v>
          </cell>
          <cell r="F448">
            <v>1.6821033989768499E-2</v>
          </cell>
          <cell r="G448">
            <v>1.6832126270287399E-2</v>
          </cell>
          <cell r="H448">
            <v>2.6437386880019298E-3</v>
          </cell>
          <cell r="I448">
            <v>6.7319617132776998E-3</v>
          </cell>
        </row>
        <row r="449">
          <cell r="A449" t="str">
            <v>SCOM-SHSTG</v>
          </cell>
          <cell r="B449" t="str">
            <v>VAR_fout</v>
          </cell>
          <cell r="C449" t="str">
            <v>AUX_SCOM-SHSTG_OUT</v>
          </cell>
          <cell r="D449">
            <v>9.7619430761276365E-6</v>
          </cell>
          <cell r="E449">
            <v>3.2349705028696385E-2</v>
          </cell>
          <cell r="F449">
            <v>0.8793580194158942</v>
          </cell>
          <cell r="G449">
            <v>0.8689897746218086</v>
          </cell>
          <cell r="H449">
            <v>1.9396262534787203</v>
          </cell>
          <cell r="I449">
            <v>10.577894190274865</v>
          </cell>
        </row>
        <row r="450">
          <cell r="A450" t="str">
            <v>SCOM-SHSTG</v>
          </cell>
          <cell r="B450" t="str">
            <v>VAR_fout</v>
          </cell>
          <cell r="C450" t="str">
            <v>SCOM-SHD</v>
          </cell>
          <cell r="D450">
            <v>9.7619430761276534E-6</v>
          </cell>
          <cell r="E450">
            <v>3.2376146677762029E-2</v>
          </cell>
          <cell r="F450">
            <v>0.8804810820205119</v>
          </cell>
          <cell r="G450">
            <v>0.86898977462180704</v>
          </cell>
          <cell r="H450">
            <v>1.939626253478719</v>
          </cell>
          <cell r="I450">
            <v>10.577894190274865</v>
          </cell>
        </row>
        <row r="451">
          <cell r="A451" t="str">
            <v>SCOM-SHSTG</v>
          </cell>
          <cell r="B451" t="str">
            <v>VAR_fin</v>
          </cell>
          <cell r="C451" t="str">
            <v>AUX_SCOM-SHSTG_IN</v>
          </cell>
          <cell r="D451">
            <v>1.3393418613619387E-5</v>
          </cell>
          <cell r="E451">
            <v>3.9453713237271149E-2</v>
          </cell>
          <cell r="F451">
            <v>1.0482698644076034</v>
          </cell>
          <cell r="G451">
            <v>0.99891940911528199</v>
          </cell>
          <cell r="H451">
            <v>2.0859322683058532</v>
          </cell>
          <cell r="I451">
            <v>10.685602443412101</v>
          </cell>
        </row>
        <row r="452">
          <cell r="A452" t="str">
            <v>SCOM-SHSTG</v>
          </cell>
          <cell r="B452" t="str">
            <v>VAR_fin</v>
          </cell>
          <cell r="C452" t="str">
            <v>SCOM-SHD</v>
          </cell>
          <cell r="D452">
            <v>1.3393418613619387E-5</v>
          </cell>
          <cell r="E452">
            <v>3.9453713237271149E-2</v>
          </cell>
          <cell r="F452">
            <v>1.0482698644076034</v>
          </cell>
          <cell r="G452">
            <v>0.99891940911528199</v>
          </cell>
          <cell r="H452">
            <v>2.0859322683058532</v>
          </cell>
          <cell r="I452">
            <v>10.685602443412101</v>
          </cell>
        </row>
        <row r="453">
          <cell r="A453" t="str">
            <v>SCOM-SHSTG</v>
          </cell>
          <cell r="B453" t="str">
            <v>VAR_ncap</v>
          </cell>
          <cell r="C453" t="str">
            <v>-</v>
          </cell>
          <cell r="D453">
            <v>5.4244580332111797E-2</v>
          </cell>
          <cell r="E453">
            <v>1.47201959095458E-3</v>
          </cell>
          <cell r="F453">
            <v>4.0443808698422999E-3</v>
          </cell>
          <cell r="G453">
            <v>1.2551051767166401E-3</v>
          </cell>
          <cell r="H453">
            <v>0.19232393959118299</v>
          </cell>
          <cell r="I453">
            <v>0.46492017258711299</v>
          </cell>
        </row>
        <row r="454">
          <cell r="A454" t="str">
            <v>SCOM-SHSTG</v>
          </cell>
          <cell r="B454" t="str">
            <v>VAR_cap</v>
          </cell>
          <cell r="C454" t="str">
            <v>-</v>
          </cell>
          <cell r="D454">
            <v>5.4244580332111797E-2</v>
          </cell>
          <cell r="E454">
            <v>5.566880603018666E-2</v>
          </cell>
          <cell r="F454">
            <v>5.9581463663038799E-2</v>
          </cell>
          <cell r="G454">
            <v>6.0588572931790437E-2</v>
          </cell>
          <cell r="H454">
            <v>0.22426501120394027</v>
          </cell>
          <cell r="I454">
            <v>0.63482428320609807</v>
          </cell>
        </row>
        <row r="455">
          <cell r="A455" t="str">
            <v>ITOT-SWHWODCCSBR</v>
          </cell>
          <cell r="B455" t="str">
            <v>VAR_fout</v>
          </cell>
          <cell r="C455" t="str">
            <v>CO2_O</v>
          </cell>
          <cell r="D455">
            <v>1255.3700179326836</v>
          </cell>
          <cell r="E455">
            <v>1182.0584627264795</v>
          </cell>
          <cell r="F455">
            <v>2192.7921867399359</v>
          </cell>
          <cell r="G455">
            <v>567.08716455654451</v>
          </cell>
          <cell r="H455">
            <v>1160.3608674016616</v>
          </cell>
          <cell r="I455">
            <v>1214.1111491657286</v>
          </cell>
        </row>
        <row r="456">
          <cell r="A456" t="str">
            <v>D-ITOT_KEV_HFC_ELC_CHP</v>
          </cell>
          <cell r="B456" t="str">
            <v>VAR_fout</v>
          </cell>
          <cell r="C456" t="str">
            <v>ITOT_ELC</v>
          </cell>
          <cell r="G456">
            <v>0.15236948057326036</v>
          </cell>
          <cell r="H456">
            <v>0.29346655906732988</v>
          </cell>
          <cell r="I456">
            <v>0.69516514489449022</v>
          </cell>
        </row>
        <row r="457">
          <cell r="A457" t="str">
            <v>D-ITOT_KEV_HFC_ELC_CHP</v>
          </cell>
          <cell r="B457" t="str">
            <v>VAR_fout</v>
          </cell>
          <cell r="C457" t="str">
            <v>ELC5</v>
          </cell>
          <cell r="G457">
            <v>4.7791739330056177E-2</v>
          </cell>
          <cell r="H457">
            <v>5.0163973265107811E-2</v>
          </cell>
          <cell r="I457">
            <v>0.10725455316726043</v>
          </cell>
        </row>
        <row r="458">
          <cell r="A458" t="str">
            <v>D-ITOT_KEV_HFC_ELC_CHP</v>
          </cell>
          <cell r="B458" t="str">
            <v>VAR_fin</v>
          </cell>
          <cell r="C458" t="str">
            <v>ITOT_KEV_HFC_ELC_CHP</v>
          </cell>
          <cell r="G458">
            <v>0.20014211629416379</v>
          </cell>
          <cell r="H458">
            <v>0.34361142872328487</v>
          </cell>
          <cell r="I458">
            <v>0.80240059445259704</v>
          </cell>
        </row>
        <row r="459">
          <cell r="A459" t="str">
            <v>D-RNGA</v>
          </cell>
          <cell r="B459" t="str">
            <v>VAR_fout</v>
          </cell>
          <cell r="C459" t="str">
            <v>CO2</v>
          </cell>
          <cell r="D459">
            <v>2759.3990768889098</v>
          </cell>
          <cell r="E459">
            <v>2717.5192228920801</v>
          </cell>
          <cell r="F459">
            <v>2946.4519145279201</v>
          </cell>
          <cell r="G459">
            <v>3120.1126208641999</v>
          </cell>
          <cell r="H459">
            <v>4994.6218744907501</v>
          </cell>
          <cell r="I459">
            <v>5178.4634275734998</v>
          </cell>
        </row>
        <row r="460">
          <cell r="A460" t="str">
            <v>D-RNGA</v>
          </cell>
          <cell r="B460" t="str">
            <v>VAR_fout</v>
          </cell>
          <cell r="C460" t="str">
            <v>RNGA</v>
          </cell>
          <cell r="D460">
            <v>49.064405789833323</v>
          </cell>
          <cell r="E460">
            <v>48.283030800042305</v>
          </cell>
          <cell r="F460">
            <v>52.245732166622709</v>
          </cell>
          <cell r="G460">
            <v>55.702567515404972</v>
          </cell>
          <cell r="H460">
            <v>88.879644005719541</v>
          </cell>
          <cell r="I460">
            <v>92.132767686639184</v>
          </cell>
        </row>
        <row r="461">
          <cell r="A461" t="str">
            <v>D-RNGA</v>
          </cell>
          <cell r="B461" t="str">
            <v>VAR_fin</v>
          </cell>
          <cell r="C461" t="str">
            <v>NGA</v>
          </cell>
          <cell r="D461">
            <v>48.925515547675737</v>
          </cell>
          <cell r="E461">
            <v>48.182964944895097</v>
          </cell>
          <cell r="F461">
            <v>52.242055222126261</v>
          </cell>
          <cell r="G461">
            <v>55.32114576000356</v>
          </cell>
          <cell r="H461">
            <v>88.557125434233157</v>
          </cell>
          <cell r="I461">
            <v>91.81672743924652</v>
          </cell>
        </row>
        <row r="462">
          <cell r="A462" t="str">
            <v>D-RNGA</v>
          </cell>
          <cell r="B462" t="str">
            <v>VAR_fin</v>
          </cell>
          <cell r="C462" t="str">
            <v>BNGA</v>
          </cell>
          <cell r="D462">
            <v>0.2956323539704615</v>
          </cell>
          <cell r="E462">
            <v>0.25431177111205444</v>
          </cell>
          <cell r="F462">
            <v>0.16281134482141271</v>
          </cell>
          <cell r="G462">
            <v>0.53694957077884164</v>
          </cell>
          <cell r="H462">
            <v>0.58048548904314101</v>
          </cell>
          <cell r="I462">
            <v>0.56139224398557508</v>
          </cell>
        </row>
        <row r="463">
          <cell r="A463" t="str">
            <v>D-RNGA</v>
          </cell>
          <cell r="B463" t="str">
            <v>VAR_fin</v>
          </cell>
          <cell r="C463" t="str">
            <v>H2</v>
          </cell>
          <cell r="F463">
            <v>7.7708390472144015E-3</v>
          </cell>
          <cell r="G463">
            <v>2.2420697912697678E-2</v>
          </cell>
          <cell r="H463">
            <v>2.5969734163912572E-2</v>
          </cell>
          <cell r="I463">
            <v>4.8977147761305129E-2</v>
          </cell>
        </row>
        <row r="464">
          <cell r="A464" t="str">
            <v>D-RNGA</v>
          </cell>
          <cell r="B464" t="str">
            <v>VAR_ncap</v>
          </cell>
          <cell r="C464" t="str">
            <v>-</v>
          </cell>
          <cell r="D464">
            <v>8.8272110736987996E-4</v>
          </cell>
          <cell r="E464">
            <v>5.9874466506095001E-5</v>
          </cell>
          <cell r="F464">
            <v>1.58687723500665E-3</v>
          </cell>
          <cell r="G464">
            <v>0.20263126361591699</v>
          </cell>
          <cell r="H464">
            <v>2.0267968553210798</v>
          </cell>
          <cell r="I464">
            <v>2.13108026986473</v>
          </cell>
        </row>
        <row r="465">
          <cell r="A465" t="str">
            <v>D-RNGA</v>
          </cell>
          <cell r="B465" t="str">
            <v>VAR_cap</v>
          </cell>
          <cell r="C465" t="str">
            <v>-</v>
          </cell>
          <cell r="D465">
            <v>3.0981227285032902</v>
          </cell>
          <cell r="E465">
            <v>3.0981826029697959</v>
          </cell>
          <cell r="F465">
            <v>3.0997694802048028</v>
          </cell>
          <cell r="G465">
            <v>3.3024007438207192</v>
          </cell>
          <cell r="H465">
            <v>5.3291975991417999</v>
          </cell>
          <cell r="I465">
            <v>5.5967367777436294</v>
          </cell>
        </row>
        <row r="466">
          <cell r="A466" t="str">
            <v>RHNS-SHLTHCHPNGA</v>
          </cell>
          <cell r="B466" t="str">
            <v>VAR_fout</v>
          </cell>
          <cell r="C466" t="str">
            <v>RHNS-SHLTHC-NGA</v>
          </cell>
          <cell r="E466">
            <v>8.767527114858538E-4</v>
          </cell>
          <cell r="F466">
            <v>0.1301226767761976</v>
          </cell>
          <cell r="G466">
            <v>0.13433648647904434</v>
          </cell>
          <cell r="H466">
            <v>0.1401852779165321</v>
          </cell>
          <cell r="I466">
            <v>0.25115720997305335</v>
          </cell>
        </row>
        <row r="467">
          <cell r="A467" t="str">
            <v>RHNS-SHLTHCHPNGA</v>
          </cell>
          <cell r="B467" t="str">
            <v>VAR_fin</v>
          </cell>
          <cell r="C467" t="str">
            <v>RHNSLTHCHPC</v>
          </cell>
          <cell r="E467">
            <v>8.767527114858538E-4</v>
          </cell>
          <cell r="F467">
            <v>0.1301226767761976</v>
          </cell>
          <cell r="G467">
            <v>0.13433648647904434</v>
          </cell>
          <cell r="H467">
            <v>0.1401852779165321</v>
          </cell>
          <cell r="I467">
            <v>0.25115720997305335</v>
          </cell>
        </row>
        <row r="468">
          <cell r="A468" t="str">
            <v>RHNS-SHLTHCHPNGA</v>
          </cell>
          <cell r="B468" t="str">
            <v>VAR_fin</v>
          </cell>
          <cell r="C468" t="str">
            <v>RHNS_LTH_CHPNGA_ON</v>
          </cell>
          <cell r="E468">
            <v>8.8560879948066014E-4</v>
          </cell>
          <cell r="F468">
            <v>0.13143704724868446</v>
          </cell>
          <cell r="G468">
            <v>0.13569342068590326</v>
          </cell>
          <cell r="H468">
            <v>0.14160129082477996</v>
          </cell>
          <cell r="I468">
            <v>0.25369415148793267</v>
          </cell>
        </row>
        <row r="469">
          <cell r="A469" t="str">
            <v>RHNS-SHLTHCHPNGA</v>
          </cell>
          <cell r="B469" t="str">
            <v>VAR_ncap</v>
          </cell>
          <cell r="C469" t="str">
            <v>-</v>
          </cell>
          <cell r="E469">
            <v>1.0848862634987399E-4</v>
          </cell>
          <cell r="F469">
            <v>1.6149708069928E-2</v>
          </cell>
          <cell r="G469">
            <v>1.13985385707919E-2</v>
          </cell>
          <cell r="H469">
            <v>1.4041826334199901E-2</v>
          </cell>
          <cell r="I469">
            <v>2.9273008414757402E-2</v>
          </cell>
        </row>
        <row r="470">
          <cell r="A470" t="str">
            <v>RHNS-SHLTHCHPNGA</v>
          </cell>
          <cell r="B470" t="str">
            <v>VAR_cap</v>
          </cell>
          <cell r="C470" t="str">
            <v>-</v>
          </cell>
          <cell r="E470">
            <v>1.0848862634987399E-4</v>
          </cell>
          <cell r="F470">
            <v>1.6223742531892689E-2</v>
          </cell>
          <cell r="G470">
            <v>1.6671136998122602E-2</v>
          </cell>
          <cell r="H470">
            <v>1.7349244087343799E-2</v>
          </cell>
          <cell r="I470">
            <v>3.109759670169215E-2</v>
          </cell>
        </row>
        <row r="471">
          <cell r="A471" t="str">
            <v>D-SCOM_LTH_CHPWOD</v>
          </cell>
          <cell r="B471" t="str">
            <v>VAR_fout</v>
          </cell>
          <cell r="C471" t="str">
            <v>SCOM_LTH_CHPWOD_ON</v>
          </cell>
          <cell r="G471">
            <v>0.37143083105560226</v>
          </cell>
          <cell r="H471">
            <v>0.25011769658430633</v>
          </cell>
          <cell r="I471">
            <v>0.44824074800654407</v>
          </cell>
        </row>
        <row r="472">
          <cell r="A472" t="str">
            <v>D-SCOM_LTH_CHPWOD</v>
          </cell>
          <cell r="B472" t="str">
            <v>VAR_fout</v>
          </cell>
          <cell r="C472" t="str">
            <v>LTH</v>
          </cell>
          <cell r="G472">
            <v>2.4706525441760578E-4</v>
          </cell>
          <cell r="H472">
            <v>3.2669204900363547E-4</v>
          </cell>
          <cell r="I472">
            <v>8.4976450629879914E-4</v>
          </cell>
        </row>
        <row r="473">
          <cell r="A473" t="str">
            <v>D-SCOM_LTH_CHPWOD</v>
          </cell>
          <cell r="B473" t="str">
            <v>VAR_fin</v>
          </cell>
          <cell r="C473" t="str">
            <v>SCOM_LTH_CHPWOD</v>
          </cell>
          <cell r="G473">
            <v>0.37167789631001963</v>
          </cell>
          <cell r="H473">
            <v>0.25044438863331003</v>
          </cell>
          <cell r="I473">
            <v>0.44909051251284327</v>
          </cell>
        </row>
        <row r="474">
          <cell r="A474" t="str">
            <v>D-SCOM_KEV_BIO_ELC_CHP</v>
          </cell>
          <cell r="B474" t="str">
            <v>VAR_fout</v>
          </cell>
          <cell r="C474" t="str">
            <v>ELC5</v>
          </cell>
          <cell r="D474">
            <v>0.94609187117291704</v>
          </cell>
          <cell r="E474">
            <v>1.1019037580733169</v>
          </cell>
          <cell r="F474">
            <v>1.1294530075681422</v>
          </cell>
          <cell r="G474">
            <v>1.137952022437644</v>
          </cell>
          <cell r="H474">
            <v>0.60102336780066179</v>
          </cell>
          <cell r="I474">
            <v>0.61898122936219901</v>
          </cell>
        </row>
        <row r="475">
          <cell r="A475" t="str">
            <v>D-SCOM_KEV_BIO_ELC_CHP</v>
          </cell>
          <cell r="B475" t="str">
            <v>VAR_fout</v>
          </cell>
          <cell r="C475" t="str">
            <v>SCOM_ELC</v>
          </cell>
          <cell r="D475">
            <v>1.3310391135371703E-2</v>
          </cell>
          <cell r="E475">
            <v>5.9960336717667416E-3</v>
          </cell>
          <cell r="F475">
            <v>9.3634481310351098E-3</v>
          </cell>
          <cell r="G475">
            <v>2.4152960371633791E-2</v>
          </cell>
          <cell r="H475">
            <v>0.56157597451386576</v>
          </cell>
          <cell r="I475">
            <v>0.56573619198843683</v>
          </cell>
        </row>
        <row r="476">
          <cell r="A476" t="str">
            <v>D-SCOM_KEV_BIO_ELC_CHP</v>
          </cell>
          <cell r="B476" t="str">
            <v>VAR_fin</v>
          </cell>
          <cell r="C476" t="str">
            <v>SCOM_KEV_BIO_ELC_CHP</v>
          </cell>
          <cell r="D476">
            <v>0.95940226230828918</v>
          </cell>
          <cell r="E476">
            <v>1.1078997917450848</v>
          </cell>
          <cell r="F476">
            <v>1.1387973520900239</v>
          </cell>
          <cell r="G476">
            <v>1.1620858792001261</v>
          </cell>
          <cell r="H476">
            <v>1.1625802387053747</v>
          </cell>
          <cell r="I476">
            <v>1.184698317741484</v>
          </cell>
        </row>
        <row r="477">
          <cell r="A477" t="str">
            <v>RHES-SHLTHCHPWOD</v>
          </cell>
          <cell r="B477" t="str">
            <v>VAR_fout</v>
          </cell>
          <cell r="C477" t="str">
            <v>RHES-SHLTHC-WOD</v>
          </cell>
          <cell r="G477">
            <v>7.5310908625057654E-2</v>
          </cell>
          <cell r="H477">
            <v>6.8697223067646945E-2</v>
          </cell>
          <cell r="I477">
            <v>0.12279808149105297</v>
          </cell>
        </row>
        <row r="478">
          <cell r="A478" t="str">
            <v>RHES-SHLTHCHPWOD</v>
          </cell>
          <cell r="B478" t="str">
            <v>VAR_fin</v>
          </cell>
          <cell r="C478" t="str">
            <v>RHESLTHCHPC</v>
          </cell>
          <cell r="G478">
            <v>7.5310908625057654E-2</v>
          </cell>
          <cell r="H478">
            <v>6.8697223067646945E-2</v>
          </cell>
          <cell r="I478">
            <v>0.12279808149105297</v>
          </cell>
        </row>
        <row r="479">
          <cell r="A479" t="str">
            <v>RHES-SHLTHCHPWOD</v>
          </cell>
          <cell r="B479" t="str">
            <v>VAR_fin</v>
          </cell>
          <cell r="C479" t="str">
            <v>RHES_LTH_CHPWOD_ON</v>
          </cell>
          <cell r="G479">
            <v>7.6071624873795596E-2</v>
          </cell>
          <cell r="H479">
            <v>6.9391134411764685E-2</v>
          </cell>
          <cell r="I479">
            <v>0.12403846615257884</v>
          </cell>
        </row>
        <row r="480">
          <cell r="A480" t="str">
            <v>RHES-SHLTHCHPWOD</v>
          </cell>
          <cell r="B480" t="str">
            <v>VAR_ncap</v>
          </cell>
          <cell r="C480" t="str">
            <v>-</v>
          </cell>
          <cell r="E480">
            <v>3.04880986324339</v>
          </cell>
          <cell r="F480">
            <v>1.38540628930438E-7</v>
          </cell>
          <cell r="G480">
            <v>1.0522326461301201E-2</v>
          </cell>
          <cell r="H480">
            <v>7.5784143968583E-3</v>
          </cell>
          <cell r="I480">
            <v>1.5785299675472299E-2</v>
          </cell>
        </row>
        <row r="481">
          <cell r="A481" t="str">
            <v>RHES-SHLTHCHPWOD</v>
          </cell>
          <cell r="B481" t="str">
            <v>VAR_cap</v>
          </cell>
          <cell r="C481" t="str">
            <v>-</v>
          </cell>
          <cell r="E481">
            <v>3.04880986324339</v>
          </cell>
          <cell r="G481">
            <v>1.0522311387220373E-2</v>
          </cell>
          <cell r="H481">
            <v>9.2708724396970421E-3</v>
          </cell>
          <cell r="I481">
            <v>1.6769807346404649E-2</v>
          </cell>
        </row>
        <row r="482">
          <cell r="A482" t="str">
            <v>RHES-SHSTG-NGAHP</v>
          </cell>
          <cell r="B482" t="str">
            <v>VAR_fout</v>
          </cell>
          <cell r="C482" t="str">
            <v>RHES-SHANGAH</v>
          </cell>
          <cell r="F482">
            <v>7.5022646381075319E-3</v>
          </cell>
          <cell r="G482">
            <v>7.9954268695700981E-3</v>
          </cell>
          <cell r="H482">
            <v>9.969814912853512E-3</v>
          </cell>
          <cell r="I482">
            <v>2.1699047751594456E-2</v>
          </cell>
        </row>
        <row r="483">
          <cell r="A483" t="str">
            <v>RHES-SHSTG-NGAHP</v>
          </cell>
          <cell r="B483" t="str">
            <v>VAR_fin</v>
          </cell>
          <cell r="C483" t="str">
            <v>RHES-SHANGAH</v>
          </cell>
          <cell r="F483">
            <v>7.5041561560121855E-3</v>
          </cell>
          <cell r="G483">
            <v>7.9973238759250623E-3</v>
          </cell>
          <cell r="H483">
            <v>9.9717217505630052E-3</v>
          </cell>
          <cell r="I483">
            <v>2.1701984658156176E-2</v>
          </cell>
        </row>
        <row r="484">
          <cell r="A484" t="str">
            <v>RHES-SHSTG-NGAHP</v>
          </cell>
          <cell r="B484" t="str">
            <v>VAR_ncap</v>
          </cell>
          <cell r="C484" t="str">
            <v>-</v>
          </cell>
          <cell r="D484">
            <v>1.06919375277315E-3</v>
          </cell>
          <cell r="E484">
            <v>1.7053979499252199E-5</v>
          </cell>
          <cell r="F484">
            <v>2.0390453238669799E-3</v>
          </cell>
          <cell r="G484">
            <v>8.6900446089469496E-4</v>
          </cell>
          <cell r="H484">
            <v>1.6085086181265901E-3</v>
          </cell>
          <cell r="I484">
            <v>4.2297992663855996E-3</v>
          </cell>
        </row>
        <row r="485">
          <cell r="A485" t="str">
            <v>RHES-SHSTG-NGAHP</v>
          </cell>
          <cell r="B485" t="str">
            <v>VAR_cap</v>
          </cell>
          <cell r="C485" t="str">
            <v>-</v>
          </cell>
          <cell r="D485">
            <v>1.06919375277315E-3</v>
          </cell>
          <cell r="E485">
            <v>2.6709526321110153E-5</v>
          </cell>
          <cell r="F485">
            <v>2.05797035188054E-3</v>
          </cell>
          <cell r="G485">
            <v>2.0668517821191405E-3</v>
          </cell>
          <cell r="H485">
            <v>2.0916109471805899E-3</v>
          </cell>
          <cell r="I485">
            <v>4.4523111713666531E-3</v>
          </cell>
        </row>
        <row r="486">
          <cell r="A486" t="str">
            <v>D-RHNS_SOLELC</v>
          </cell>
          <cell r="B486" t="str">
            <v>VAR_fout</v>
          </cell>
          <cell r="C486" t="str">
            <v>RHNS_ELC</v>
          </cell>
          <cell r="E486">
            <v>4.1709489883894708E-4</v>
          </cell>
          <cell r="F486">
            <v>1.5369244054229302E-2</v>
          </cell>
          <cell r="G486">
            <v>2.1451976981209948E-2</v>
          </cell>
          <cell r="H486">
            <v>2.9421622949137919E-2</v>
          </cell>
          <cell r="I486">
            <v>9.0195030379178989E-2</v>
          </cell>
        </row>
        <row r="487">
          <cell r="A487" t="str">
            <v>D-RHNS_SOLELC</v>
          </cell>
          <cell r="B487" t="str">
            <v>VAR_fout</v>
          </cell>
          <cell r="C487" t="str">
            <v>ELC5</v>
          </cell>
          <cell r="E487">
            <v>4.1621532127899267E-4</v>
          </cell>
          <cell r="F487">
            <v>1.5613603419735609E-2</v>
          </cell>
          <cell r="G487">
            <v>1.8813026445803193E-2</v>
          </cell>
          <cell r="H487">
            <v>2.4864924306508239E-2</v>
          </cell>
          <cell r="I487">
            <v>8.5729315311192239E-2</v>
          </cell>
        </row>
        <row r="488">
          <cell r="A488" t="str">
            <v>D-RHNS_SOLELC</v>
          </cell>
          <cell r="B488" t="str">
            <v>VAR_fin</v>
          </cell>
          <cell r="C488" t="str">
            <v>RHNS_SOL_ELC</v>
          </cell>
          <cell r="E488">
            <v>8.1161524321771855E-4</v>
          </cell>
          <cell r="F488">
            <v>3.0982847473964899E-2</v>
          </cell>
          <cell r="G488">
            <v>4.0254058650936057E-2</v>
          </cell>
          <cell r="H488">
            <v>5.4275602479568995E-2</v>
          </cell>
          <cell r="I488">
            <v>0.17591340091429408</v>
          </cell>
        </row>
        <row r="489">
          <cell r="A489" t="str">
            <v>D-IHFO</v>
          </cell>
          <cell r="B489" t="str">
            <v>VAR_fout</v>
          </cell>
          <cell r="C489" t="str">
            <v>CO2</v>
          </cell>
          <cell r="D489">
            <v>17.385956076193999</v>
          </cell>
          <cell r="E489">
            <v>2.0882172353980901</v>
          </cell>
          <cell r="F489">
            <v>3.5318303110171598</v>
          </cell>
          <cell r="G489">
            <v>2.13786095528426</v>
          </cell>
          <cell r="H489">
            <v>1.3919356583237299</v>
          </cell>
          <cell r="I489">
            <v>2.6915160674092999</v>
          </cell>
        </row>
        <row r="490">
          <cell r="A490" t="str">
            <v>D-IHFO</v>
          </cell>
          <cell r="B490" t="str">
            <v>VAR_fout</v>
          </cell>
          <cell r="C490" t="str">
            <v>IHFO</v>
          </cell>
          <cell r="D490">
            <v>0.22202065387283229</v>
          </cell>
          <cell r="E490">
            <v>2.6666773687898132E-2</v>
          </cell>
          <cell r="F490">
            <v>4.5101878296679644E-2</v>
          </cell>
          <cell r="G490">
            <v>2.7300729686722893E-2</v>
          </cell>
          <cell r="H490">
            <v>1.7775178060705141E-2</v>
          </cell>
          <cell r="I490">
            <v>3.4370968992247862E-2</v>
          </cell>
        </row>
        <row r="491">
          <cell r="A491" t="str">
            <v>D-IHFO</v>
          </cell>
          <cell r="B491" t="str">
            <v>VAR_fin</v>
          </cell>
          <cell r="C491" t="str">
            <v>HFO</v>
          </cell>
          <cell r="D491">
            <v>0.22579163735316843</v>
          </cell>
          <cell r="E491">
            <v>2.7119704355819334E-2</v>
          </cell>
          <cell r="F491">
            <v>4.5867926117105967E-2</v>
          </cell>
          <cell r="G491">
            <v>2.7764427990704665E-2</v>
          </cell>
          <cell r="H491">
            <v>1.8077086471736802E-2</v>
          </cell>
          <cell r="I491">
            <v>3.4954754122198652E-2</v>
          </cell>
        </row>
        <row r="492">
          <cell r="A492" t="str">
            <v>RHEM-SHCONBR</v>
          </cell>
          <cell r="B492" t="str">
            <v>VAR_fout</v>
          </cell>
          <cell r="C492" t="str">
            <v>RHEM-SHCON</v>
          </cell>
          <cell r="F492">
            <v>1.1773985140555231E-2</v>
          </cell>
          <cell r="G492">
            <v>1.2014570749378539E-2</v>
          </cell>
          <cell r="H492">
            <v>1.231269459819655E-2</v>
          </cell>
          <cell r="I492">
            <v>1.6376365303918419E-2</v>
          </cell>
        </row>
        <row r="493">
          <cell r="A493" t="str">
            <v>RHEM-SHCONBR</v>
          </cell>
          <cell r="B493" t="str">
            <v>VAR_fin</v>
          </cell>
          <cell r="C493" t="str">
            <v>CON</v>
          </cell>
          <cell r="F493">
            <v>1.1773985140555231E-2</v>
          </cell>
          <cell r="G493">
            <v>1.2014570749378539E-2</v>
          </cell>
          <cell r="H493">
            <v>1.231269459819655E-2</v>
          </cell>
          <cell r="I493">
            <v>1.6376365303918419E-2</v>
          </cell>
        </row>
        <row r="494">
          <cell r="A494" t="str">
            <v>RHEM-SHCONBR</v>
          </cell>
          <cell r="B494" t="str">
            <v>VAR_ncap</v>
          </cell>
          <cell r="C494" t="str">
            <v>-</v>
          </cell>
          <cell r="D494">
            <v>3.4327224466681202E-6</v>
          </cell>
          <cell r="E494">
            <v>7.3597426903955801E-6</v>
          </cell>
          <cell r="F494">
            <v>1.0413486154163701E-3</v>
          </cell>
          <cell r="G494">
            <v>5.7565430989944498E-6</v>
          </cell>
          <cell r="H494">
            <v>5.9147104845823299E-6</v>
          </cell>
          <cell r="I494">
            <v>3.8250339177444E-4</v>
          </cell>
        </row>
        <row r="495">
          <cell r="A495" t="str">
            <v>RHEM-SHCONBR</v>
          </cell>
          <cell r="B495" t="str">
            <v>VAR_cap</v>
          </cell>
          <cell r="C495" t="str">
            <v>-</v>
          </cell>
          <cell r="D495">
            <v>3.4327224466681202E-6</v>
          </cell>
          <cell r="E495">
            <v>1.0425896148291942E-5</v>
          </cell>
          <cell r="F495">
            <v>1.0509910549916363E-3</v>
          </cell>
          <cell r="G495">
            <v>1.0553806876195675E-3</v>
          </cell>
          <cell r="H495">
            <v>1.0595285005794018E-3</v>
          </cell>
          <cell r="I495">
            <v>1.4398925427017769E-3</v>
          </cell>
        </row>
        <row r="496">
          <cell r="A496" t="str">
            <v>RHEM-SHSOLBR</v>
          </cell>
          <cell r="B496" t="str">
            <v>VAR_fout</v>
          </cell>
          <cell r="C496" t="str">
            <v>RHEM-SHASOL</v>
          </cell>
          <cell r="D496">
            <v>0.40801036478415398</v>
          </cell>
          <cell r="E496">
            <v>0.47087242680031699</v>
          </cell>
          <cell r="F496">
            <v>0.49225301819426837</v>
          </cell>
          <cell r="G496">
            <v>0.49257762419455664</v>
          </cell>
          <cell r="H496">
            <v>7.7446167965242091E-2</v>
          </cell>
          <cell r="I496">
            <v>0.19715700107206721</v>
          </cell>
        </row>
        <row r="497">
          <cell r="A497" t="str">
            <v>RHEM-SHSOLBR</v>
          </cell>
          <cell r="B497" t="str">
            <v>VAR_fin</v>
          </cell>
          <cell r="C497" t="str">
            <v>SOL</v>
          </cell>
          <cell r="D497">
            <v>0.40801036478415398</v>
          </cell>
          <cell r="E497">
            <v>0.47087242680031699</v>
          </cell>
          <cell r="F497">
            <v>0.49225301819426837</v>
          </cell>
          <cell r="G497">
            <v>0.49257762419455664</v>
          </cell>
          <cell r="H497">
            <v>7.7446167965242091E-2</v>
          </cell>
          <cell r="I497">
            <v>0.19715700107206721</v>
          </cell>
        </row>
        <row r="498">
          <cell r="A498" t="str">
            <v>RHEM-SHSOLBR</v>
          </cell>
          <cell r="B498" t="str">
            <v>VAR_ncap</v>
          </cell>
          <cell r="C498" t="str">
            <v>-</v>
          </cell>
          <cell r="E498">
            <v>9.1293919625088007E-3</v>
          </cell>
          <cell r="F498">
            <v>3.1050810769687699E-3</v>
          </cell>
          <cell r="G498">
            <v>4.7142192205700598E-5</v>
          </cell>
          <cell r="H498">
            <v>3.0376421619090202E-3</v>
          </cell>
          <cell r="I498">
            <v>2.7816349563933002E-2</v>
          </cell>
        </row>
        <row r="499">
          <cell r="A499" t="str">
            <v>RHEM-SHSOLBR</v>
          </cell>
          <cell r="B499" t="str">
            <v>VAR_cap</v>
          </cell>
          <cell r="C499" t="str">
            <v>-</v>
          </cell>
          <cell r="D499">
            <v>5.9254921417038302E-2</v>
          </cell>
          <cell r="E499">
            <v>6.8384313379547104E-2</v>
          </cell>
          <cell r="F499">
            <v>7.1489394456515906E-2</v>
          </cell>
          <cell r="G499">
            <v>7.1536536648721602E-2</v>
          </cell>
          <cell r="H499">
            <v>1.1247426518830921E-2</v>
          </cell>
          <cell r="I499">
            <v>2.8632906449630499E-2</v>
          </cell>
        </row>
        <row r="500">
          <cell r="A500" t="str">
            <v>SCOM-SHH2BR</v>
          </cell>
          <cell r="B500" t="str">
            <v>VAR_fout</v>
          </cell>
          <cell r="C500" t="str">
            <v>SCOM-SHH2B</v>
          </cell>
          <cell r="G500">
            <v>5.5268394476175597E-2</v>
          </cell>
          <cell r="H500">
            <v>7.4031147146260481E-2</v>
          </cell>
          <cell r="I500">
            <v>0.12787359481490965</v>
          </cell>
        </row>
        <row r="501">
          <cell r="A501" t="str">
            <v>SCOM-SHH2BR</v>
          </cell>
          <cell r="B501" t="str">
            <v>VAR_fin</v>
          </cell>
          <cell r="C501" t="str">
            <v>RSH2</v>
          </cell>
          <cell r="G501">
            <v>5.8373360457983185E-2</v>
          </cell>
          <cell r="H501">
            <v>7.8190200356724471E-2</v>
          </cell>
          <cell r="I501">
            <v>0.13505750463597194</v>
          </cell>
        </row>
        <row r="502">
          <cell r="A502" t="str">
            <v>SCOM-SHH2BR</v>
          </cell>
          <cell r="B502" t="str">
            <v>VAR_ncap</v>
          </cell>
          <cell r="C502" t="str">
            <v>-</v>
          </cell>
          <cell r="G502">
            <v>6.5828964202258996E-3</v>
          </cell>
          <cell r="H502">
            <v>4.1424660824228099E-3</v>
          </cell>
          <cell r="I502">
            <v>1.3994142634726699E-2</v>
          </cell>
        </row>
        <row r="503">
          <cell r="A503" t="str">
            <v>SCOM-SHH2BR</v>
          </cell>
          <cell r="B503" t="str">
            <v>VAR_cap</v>
          </cell>
          <cell r="C503" t="str">
            <v>-</v>
          </cell>
          <cell r="G503">
            <v>6.5828964202258996E-3</v>
          </cell>
          <cell r="H503">
            <v>8.4126311589615057E-3</v>
          </cell>
          <cell r="I503">
            <v>1.5055319470713081E-2</v>
          </cell>
        </row>
        <row r="504">
          <cell r="A504" t="str">
            <v>SCOM-SHLTHCHPWOD</v>
          </cell>
          <cell r="B504" t="str">
            <v>VAR_fout</v>
          </cell>
          <cell r="C504" t="str">
            <v>SCOM-SHLTHC-WOD</v>
          </cell>
          <cell r="G504">
            <v>0.36771652274504601</v>
          </cell>
          <cell r="H504">
            <v>0.24761651961846362</v>
          </cell>
          <cell r="I504">
            <v>0.44375834052647872</v>
          </cell>
        </row>
        <row r="505">
          <cell r="A505" t="str">
            <v>SCOM-SHLTHCHPWOD</v>
          </cell>
          <cell r="B505" t="str">
            <v>VAR_fin</v>
          </cell>
          <cell r="C505" t="str">
            <v>SCOM_LTH_CHPWOD_ON</v>
          </cell>
          <cell r="G505">
            <v>0.37143083105560226</v>
          </cell>
          <cell r="H505">
            <v>0.25011769658430633</v>
          </cell>
          <cell r="I505">
            <v>0.44824074800654407</v>
          </cell>
        </row>
        <row r="506">
          <cell r="A506" t="str">
            <v>SCOM-SHLTHCHPWOD</v>
          </cell>
          <cell r="B506" t="str">
            <v>VAR_fin</v>
          </cell>
          <cell r="C506" t="str">
            <v>SCOMLTHCHPC</v>
          </cell>
          <cell r="G506">
            <v>0.36771652274504601</v>
          </cell>
          <cell r="H506">
            <v>0.24761651961846362</v>
          </cell>
          <cell r="I506">
            <v>0.44375834052647872</v>
          </cell>
        </row>
        <row r="507">
          <cell r="A507" t="str">
            <v>SCOM-SHLTHCHPWOD</v>
          </cell>
          <cell r="B507" t="str">
            <v>VAR_ncap</v>
          </cell>
          <cell r="C507" t="str">
            <v>-</v>
          </cell>
          <cell r="D507">
            <v>1.3859308684283301E-4</v>
          </cell>
          <cell r="E507">
            <v>65.200207735731098</v>
          </cell>
          <cell r="F507">
            <v>2.2226539951343501E-7</v>
          </cell>
          <cell r="G507">
            <v>4.6500285742948899E-2</v>
          </cell>
          <cell r="H507">
            <v>2.46251323144153E-2</v>
          </cell>
          <cell r="I507">
            <v>5.3131551466930202E-2</v>
          </cell>
        </row>
        <row r="508">
          <cell r="A508" t="str">
            <v>SCOM-SHLTHCHPWOD</v>
          </cell>
          <cell r="B508" t="str">
            <v>VAR_cap</v>
          </cell>
          <cell r="C508" t="str">
            <v>-</v>
          </cell>
          <cell r="D508">
            <v>1.3859308684283301E-4</v>
          </cell>
          <cell r="E508">
            <v>65.200276987117775</v>
          </cell>
          <cell r="F508">
            <v>1.6720649398394016E-7</v>
          </cell>
          <cell r="G508">
            <v>4.6500332922690291E-2</v>
          </cell>
          <cell r="H508">
            <v>3.0709052601700648E-2</v>
          </cell>
          <cell r="I508">
            <v>5.6337395357608594E-2</v>
          </cell>
        </row>
        <row r="509">
          <cell r="A509" t="str">
            <v>SCOM-SHSTG-NGAHP</v>
          </cell>
          <cell r="B509" t="str">
            <v>VAR_fout</v>
          </cell>
          <cell r="C509" t="str">
            <v>SCOM-SHANGAH</v>
          </cell>
          <cell r="D509">
            <v>5.3968540746882902E-5</v>
          </cell>
          <cell r="E509">
            <v>5.784537194367707E-5</v>
          </cell>
          <cell r="F509">
            <v>0.26040413610428714</v>
          </cell>
          <cell r="G509">
            <v>0.25431300307479682</v>
          </cell>
          <cell r="H509">
            <v>0.26859174626766424</v>
          </cell>
          <cell r="I509">
            <v>0.90538850386180536</v>
          </cell>
        </row>
        <row r="510">
          <cell r="A510" t="str">
            <v>SCOM-SHSTG-NGAHP</v>
          </cell>
          <cell r="B510" t="str">
            <v>VAR_fin</v>
          </cell>
          <cell r="C510" t="str">
            <v>SCOM-SHANGAH</v>
          </cell>
          <cell r="D510">
            <v>5.3968540746882902E-5</v>
          </cell>
          <cell r="E510">
            <v>5.784537194367707E-5</v>
          </cell>
          <cell r="F510">
            <v>0.33600729264345069</v>
          </cell>
          <cell r="G510">
            <v>0.31789320472736016</v>
          </cell>
          <cell r="H510">
            <v>0.31599276312361813</v>
          </cell>
          <cell r="I510">
            <v>1.0059927187969089</v>
          </cell>
        </row>
        <row r="511">
          <cell r="A511" t="str">
            <v>SCOM-SHSTG-NGAHP</v>
          </cell>
          <cell r="B511" t="str">
            <v>VAR_ncap</v>
          </cell>
          <cell r="C511" t="str">
            <v>-</v>
          </cell>
          <cell r="D511">
            <v>8.1855636376980304E-2</v>
          </cell>
          <cell r="E511">
            <v>6.2739090278631795E-4</v>
          </cell>
          <cell r="F511">
            <v>3.6228566557986899E-3</v>
          </cell>
          <cell r="G511">
            <v>1.4952274684208401E-3</v>
          </cell>
          <cell r="H511">
            <v>4.5881550766442396E-3</v>
          </cell>
          <cell r="I511">
            <v>1.16929358746966E-2</v>
          </cell>
        </row>
        <row r="512">
          <cell r="A512" t="str">
            <v>SCOM-SHSTG-NGAHP</v>
          </cell>
          <cell r="B512" t="str">
            <v>VAR_cap</v>
          </cell>
          <cell r="C512" t="str">
            <v>-</v>
          </cell>
          <cell r="D512">
            <v>8.1855636376980304E-2</v>
          </cell>
          <cell r="E512">
            <v>1.100279697281506E-3</v>
          </cell>
          <cell r="F512">
            <v>4.3553427268514938E-3</v>
          </cell>
          <cell r="G512">
            <v>4.3572599087577102E-3</v>
          </cell>
          <cell r="H512">
            <v>5.6015486658285603E-3</v>
          </cell>
          <cell r="I512">
            <v>1.2372432963151299E-2</v>
          </cell>
        </row>
        <row r="513">
          <cell r="A513" t="str">
            <v>RHES-SHCONBR1</v>
          </cell>
          <cell r="B513" t="str">
            <v>VAR_fout</v>
          </cell>
          <cell r="C513" t="str">
            <v>RHES-SHCON</v>
          </cell>
          <cell r="D513">
            <v>0.56354407220499747</v>
          </cell>
          <cell r="E513">
            <v>1.1273510852686568</v>
          </cell>
          <cell r="F513">
            <v>1.127154603104173</v>
          </cell>
          <cell r="G513">
            <v>1.127298197147951</v>
          </cell>
          <cell r="H513">
            <v>1.1274528118628386</v>
          </cell>
          <cell r="I513">
            <v>0.52110391171978898</v>
          </cell>
        </row>
        <row r="514">
          <cell r="A514" t="str">
            <v>RHES-SHCONBR1</v>
          </cell>
          <cell r="B514" t="str">
            <v>VAR_fin</v>
          </cell>
          <cell r="C514" t="str">
            <v>CON</v>
          </cell>
          <cell r="D514">
            <v>0.56354407220499747</v>
          </cell>
          <cell r="E514">
            <v>1.1273510852686568</v>
          </cell>
          <cell r="F514">
            <v>1.127154603104173</v>
          </cell>
          <cell r="G514">
            <v>1.127298197147951</v>
          </cell>
          <cell r="H514">
            <v>1.1274528118628386</v>
          </cell>
          <cell r="I514">
            <v>0.52110391171978898</v>
          </cell>
        </row>
        <row r="515">
          <cell r="A515" t="str">
            <v>RHES-SHCONBR1</v>
          </cell>
          <cell r="B515" t="str">
            <v>VAR_ncap</v>
          </cell>
          <cell r="C515" t="str">
            <v>-</v>
          </cell>
          <cell r="D515">
            <v>4.5549048058120503E-2</v>
          </cell>
          <cell r="E515">
            <v>4.55446970826974E-2</v>
          </cell>
          <cell r="F515">
            <v>8.3643793814320905E-6</v>
          </cell>
          <cell r="G515">
            <v>9.3886267851603004E-6</v>
          </cell>
          <cell r="H515">
            <v>9.0427530515724792E-6</v>
          </cell>
          <cell r="I515">
            <v>5.26025310462851E-5</v>
          </cell>
        </row>
        <row r="516">
          <cell r="A516" t="str">
            <v>RHES-SHCONBR1</v>
          </cell>
          <cell r="B516" t="str">
            <v>VAR_cap</v>
          </cell>
          <cell r="C516" t="str">
            <v>-</v>
          </cell>
          <cell r="D516">
            <v>4.5549048058120503E-2</v>
          </cell>
          <cell r="E516">
            <v>9.1093745140817806E-2</v>
          </cell>
          <cell r="F516">
            <v>9.1102109520199301E-2</v>
          </cell>
          <cell r="G516">
            <v>9.1111498146984396E-2</v>
          </cell>
          <cell r="H516">
            <v>9.1120540900036004E-2</v>
          </cell>
          <cell r="I516">
            <v>4.2117682710387398E-2</v>
          </cell>
        </row>
        <row r="517">
          <cell r="A517" t="str">
            <v>RHES-SHELCBR</v>
          </cell>
          <cell r="B517" t="str">
            <v>VAR_fout</v>
          </cell>
          <cell r="C517" t="str">
            <v>RHES-SHAELCB</v>
          </cell>
          <cell r="D517">
            <v>4.2799939901092241</v>
          </cell>
          <cell r="E517">
            <v>4.4787664720710154</v>
          </cell>
          <cell r="F517">
            <v>3.3931607966854704</v>
          </cell>
          <cell r="G517">
            <v>1.7252147497637023</v>
          </cell>
          <cell r="H517">
            <v>0.54595307749989663</v>
          </cell>
          <cell r="I517">
            <v>0.56983218146308656</v>
          </cell>
        </row>
        <row r="518">
          <cell r="A518" t="str">
            <v>RHES-SHELCBR</v>
          </cell>
          <cell r="B518" t="str">
            <v>VAR_fin</v>
          </cell>
          <cell r="C518" t="str">
            <v>RHES_ELC</v>
          </cell>
          <cell r="D518">
            <v>4.5052568316939192</v>
          </cell>
          <cell r="E518">
            <v>4.7144910232326458</v>
          </cell>
          <cell r="F518">
            <v>3.5717482070373383</v>
          </cell>
          <cell r="G518">
            <v>1.8160155260670541</v>
          </cell>
          <cell r="H518">
            <v>0.57468744999989096</v>
          </cell>
          <cell r="I518">
            <v>0.59982334890851252</v>
          </cell>
        </row>
        <row r="519">
          <cell r="A519" t="str">
            <v>RHES-SHELCBR</v>
          </cell>
          <cell r="B519" t="str">
            <v>VAR_ncap</v>
          </cell>
          <cell r="C519" t="str">
            <v>-</v>
          </cell>
          <cell r="D519">
            <v>1.49341986057057E-7</v>
          </cell>
          <cell r="E519">
            <v>2.0992163575388401E-2</v>
          </cell>
          <cell r="F519">
            <v>1.65739477460082E-4</v>
          </cell>
          <cell r="G519">
            <v>1.72884878895419E-4</v>
          </cell>
          <cell r="H519">
            <v>2.4270229176885202E-2</v>
          </cell>
          <cell r="I519">
            <v>4.8599315576241899E-2</v>
          </cell>
        </row>
        <row r="520">
          <cell r="A520" t="str">
            <v>RHES-SHELCBR</v>
          </cell>
          <cell r="B520" t="str">
            <v>VAR_cap</v>
          </cell>
          <cell r="C520" t="str">
            <v>-</v>
          </cell>
          <cell r="D520">
            <v>0.34576944921831904</v>
          </cell>
          <cell r="E520">
            <v>0.36675054489613235</v>
          </cell>
          <cell r="F520">
            <v>0.36615509596546469</v>
          </cell>
          <cell r="G520">
            <v>0.27348652273948326</v>
          </cell>
          <cell r="H520">
            <v>5.0451596262688837E-2</v>
          </cell>
          <cell r="I520">
            <v>5.5102440360751251E-2</v>
          </cell>
        </row>
        <row r="521">
          <cell r="A521" t="str">
            <v>RHSA-WHELCBR</v>
          </cell>
          <cell r="B521" t="str">
            <v>VAR_fout</v>
          </cell>
          <cell r="C521" t="str">
            <v>RHSA-WHAELCB</v>
          </cell>
          <cell r="D521">
            <v>6.6447132105020925</v>
          </cell>
          <cell r="E521">
            <v>6.9687273783685457</v>
          </cell>
          <cell r="F521">
            <v>1.6858726684967034</v>
          </cell>
          <cell r="G521">
            <v>0.49156861721417672</v>
          </cell>
          <cell r="H521">
            <v>0.18222651671636547</v>
          </cell>
          <cell r="I521">
            <v>0.3274174161879107</v>
          </cell>
        </row>
        <row r="522">
          <cell r="A522" t="str">
            <v>RHSA-WHELCBR</v>
          </cell>
          <cell r="B522" t="str">
            <v>VAR_fin</v>
          </cell>
          <cell r="C522" t="str">
            <v>RHSA_ELC</v>
          </cell>
          <cell r="D522">
            <v>8.4110293803824039</v>
          </cell>
          <cell r="E522">
            <v>8.7988982050107882</v>
          </cell>
          <cell r="F522">
            <v>2.1205945515681801</v>
          </cell>
          <cell r="G522">
            <v>0.61446077151772138</v>
          </cell>
          <cell r="H522">
            <v>0.22497100829180927</v>
          </cell>
          <cell r="I522">
            <v>0.39928953193647659</v>
          </cell>
        </row>
        <row r="523">
          <cell r="A523" t="str">
            <v>RHSA-WHELCBR</v>
          </cell>
          <cell r="B523" t="str">
            <v>VAR_ncap</v>
          </cell>
          <cell r="C523" t="str">
            <v>-</v>
          </cell>
          <cell r="D523">
            <v>2.34184971971273E-3</v>
          </cell>
          <cell r="E523">
            <v>3.5431264332958103E-2</v>
          </cell>
          <cell r="F523">
            <v>2.20943007275491E-4</v>
          </cell>
          <cell r="G523">
            <v>7.9957552077147704E-5</v>
          </cell>
          <cell r="H523">
            <v>1.04788461456734E-2</v>
          </cell>
          <cell r="I523">
            <v>3.23398755312303E-2</v>
          </cell>
        </row>
        <row r="524">
          <cell r="A524" t="str">
            <v>RHSA-WHELCBR</v>
          </cell>
          <cell r="B524" t="str">
            <v>VAR_cap</v>
          </cell>
          <cell r="C524" t="str">
            <v>-</v>
          </cell>
          <cell r="D524">
            <v>0.43991043849338973</v>
          </cell>
          <cell r="E524">
            <v>0.47527364398334054</v>
          </cell>
          <cell r="F524">
            <v>0.19798858263331126</v>
          </cell>
          <cell r="G524">
            <v>6.3285104442707463E-2</v>
          </cell>
          <cell r="H524">
            <v>1.9171625394643697E-2</v>
          </cell>
          <cell r="I524">
            <v>3.5122643797505175E-2</v>
          </cell>
        </row>
        <row r="525">
          <cell r="A525" t="str">
            <v>RHES-SHCONBR2</v>
          </cell>
          <cell r="B525" t="str">
            <v>VAR_fout</v>
          </cell>
          <cell r="C525" t="str">
            <v>RHES-SHCON</v>
          </cell>
          <cell r="D525">
            <v>0.41013206392462037</v>
          </cell>
          <cell r="E525">
            <v>0.82041159141932407</v>
          </cell>
          <cell r="F525">
            <v>0.82031829981006932</v>
          </cell>
          <cell r="G525">
            <v>0.82045014866350363</v>
          </cell>
          <cell r="H525">
            <v>0.82059645641004331</v>
          </cell>
          <cell r="I525">
            <v>0.3795431077010743</v>
          </cell>
        </row>
        <row r="526">
          <cell r="A526" t="str">
            <v>RHES-SHCONBR2</v>
          </cell>
          <cell r="B526" t="str">
            <v>VAR_fin</v>
          </cell>
          <cell r="C526" t="str">
            <v>CON</v>
          </cell>
          <cell r="D526">
            <v>0.41013206392462037</v>
          </cell>
          <cell r="E526">
            <v>0.82041159141932407</v>
          </cell>
          <cell r="F526">
            <v>0.82031829981006932</v>
          </cell>
          <cell r="G526">
            <v>0.82045014866350363</v>
          </cell>
          <cell r="H526">
            <v>0.82059645641004331</v>
          </cell>
          <cell r="I526">
            <v>0.3795431077010743</v>
          </cell>
        </row>
        <row r="527">
          <cell r="A527" t="str">
            <v>RHES-SHCONBR2</v>
          </cell>
          <cell r="B527" t="str">
            <v>VAR_ncap</v>
          </cell>
          <cell r="C527" t="str">
            <v>-</v>
          </cell>
          <cell r="D527">
            <v>3.3148942420366201E-2</v>
          </cell>
          <cell r="E527">
            <v>3.3144878559128697E-2</v>
          </cell>
          <cell r="F527">
            <v>8.41575332326637E-6</v>
          </cell>
          <cell r="G527">
            <v>9.4366240565226706E-6</v>
          </cell>
          <cell r="H527">
            <v>9.6650790372299907E-6</v>
          </cell>
          <cell r="I527">
            <v>5.5363223750591099E-5</v>
          </cell>
        </row>
        <row r="528">
          <cell r="A528" t="str">
            <v>RHES-SHCONBR2</v>
          </cell>
          <cell r="B528" t="str">
            <v>VAR_cap</v>
          </cell>
          <cell r="C528" t="str">
            <v>-</v>
          </cell>
          <cell r="D528">
            <v>3.3148942420366201E-2</v>
          </cell>
          <cell r="E528">
            <v>6.6293820979494905E-2</v>
          </cell>
          <cell r="F528">
            <v>6.6302236732818196E-2</v>
          </cell>
          <cell r="G528">
            <v>6.6311673356874698E-2</v>
          </cell>
          <cell r="H528">
            <v>6.6321338435911995E-2</v>
          </cell>
          <cell r="I528">
            <v>3.0676079504524001E-2</v>
          </cell>
        </row>
        <row r="529">
          <cell r="A529" t="str">
            <v>D-ITOT_NKEV_GAS_ELC_CHP</v>
          </cell>
          <cell r="B529" t="str">
            <v>VAR_fout</v>
          </cell>
          <cell r="C529" t="str">
            <v>ITOT_ELC</v>
          </cell>
          <cell r="E529">
            <v>5.0299540236858021E-3</v>
          </cell>
          <cell r="F529">
            <v>8.4811938449203345E-2</v>
          </cell>
          <cell r="G529">
            <v>0.50059475410059218</v>
          </cell>
          <cell r="H529">
            <v>0.36843102293018715</v>
          </cell>
          <cell r="I529">
            <v>0.63636547605771077</v>
          </cell>
        </row>
        <row r="530">
          <cell r="A530" t="str">
            <v>D-ITOT_NKEV_GAS_ELC_CHP</v>
          </cell>
          <cell r="B530" t="str">
            <v>VAR_fout</v>
          </cell>
          <cell r="C530" t="str">
            <v>ELC5</v>
          </cell>
          <cell r="E530">
            <v>4.7601305549203428E-3</v>
          </cell>
          <cell r="F530">
            <v>5.1295771226489685E-2</v>
          </cell>
          <cell r="G530">
            <v>9.4289558727767717E-2</v>
          </cell>
          <cell r="H530">
            <v>5.7181785822668689E-2</v>
          </cell>
          <cell r="I530">
            <v>0.11269815899085156</v>
          </cell>
        </row>
        <row r="531">
          <cell r="A531" t="str">
            <v>D-ITOT_NKEV_GAS_ELC_CHP</v>
          </cell>
          <cell r="B531" t="str">
            <v>VAR_fin</v>
          </cell>
          <cell r="C531" t="str">
            <v>ITOT_NKEV_GAS_ELC_CHP</v>
          </cell>
          <cell r="E531">
            <v>9.7900845786061327E-3</v>
          </cell>
          <cell r="F531">
            <v>0.13608860606654033</v>
          </cell>
          <cell r="G531">
            <v>0.59488431282835974</v>
          </cell>
          <cell r="H531">
            <v>0.42561280875285595</v>
          </cell>
          <cell r="I531">
            <v>0.74906363504856177</v>
          </cell>
        </row>
        <row r="532">
          <cell r="A532" t="str">
            <v>SCOM-SHELCBR</v>
          </cell>
          <cell r="B532" t="str">
            <v>VAR_fout</v>
          </cell>
          <cell r="C532" t="str">
            <v>SCOM-SHAELCB</v>
          </cell>
          <cell r="D532">
            <v>2.39405318611368</v>
          </cell>
          <cell r="E532">
            <v>0.59041603464047465</v>
          </cell>
          <cell r="F532">
            <v>0.51505774528561654</v>
          </cell>
          <cell r="G532">
            <v>0.30235693462953528</v>
          </cell>
          <cell r="H532">
            <v>0.19868072346963592</v>
          </cell>
          <cell r="I532">
            <v>0.37674379809113462</v>
          </cell>
        </row>
        <row r="533">
          <cell r="A533" t="str">
            <v>SCOM-SHELCBR</v>
          </cell>
          <cell r="B533" t="str">
            <v>VAR_fin</v>
          </cell>
          <cell r="C533" t="str">
            <v>SCOM_ELC</v>
          </cell>
          <cell r="D533">
            <v>2.623619929987596</v>
          </cell>
          <cell r="E533">
            <v>0.64526342583658414</v>
          </cell>
          <cell r="F533">
            <v>0.5606070696986305</v>
          </cell>
          <cell r="G533">
            <v>0.32687236176165962</v>
          </cell>
          <cell r="H533">
            <v>0.21192610503427817</v>
          </cell>
          <cell r="I533">
            <v>0.39657241904329976</v>
          </cell>
        </row>
        <row r="534">
          <cell r="A534" t="str">
            <v>SCOM-SHELCBR</v>
          </cell>
          <cell r="B534" t="str">
            <v>VAR_ncap</v>
          </cell>
          <cell r="C534" t="str">
            <v>-</v>
          </cell>
          <cell r="D534">
            <v>4.39253879949603E-4</v>
          </cell>
          <cell r="E534">
            <v>1.57624101577322E-4</v>
          </cell>
          <cell r="F534">
            <v>7.2234704521404996E-3</v>
          </cell>
          <cell r="G534">
            <v>6.9545583405443705E-4</v>
          </cell>
          <cell r="H534">
            <v>1.6788680438508299E-2</v>
          </cell>
          <cell r="I534">
            <v>3.89597664283758E-2</v>
          </cell>
        </row>
        <row r="535">
          <cell r="A535" t="str">
            <v>SCOM-SHELCBR</v>
          </cell>
          <cell r="B535" t="str">
            <v>VAR_cap</v>
          </cell>
          <cell r="C535" t="str">
            <v>-</v>
          </cell>
          <cell r="D535">
            <v>0.18542730223139162</v>
          </cell>
          <cell r="E535">
            <v>8.5047124803075941E-2</v>
          </cell>
          <cell r="F535">
            <v>6.177923883141645E-2</v>
          </cell>
          <cell r="G535">
            <v>3.7963457455905875E-2</v>
          </cell>
          <cell r="H535">
            <v>2.2788095586282905E-2</v>
          </cell>
          <cell r="I535">
            <v>4.3383886041656189E-2</v>
          </cell>
        </row>
        <row r="536">
          <cell r="A536" t="str">
            <v>RHES-SHCONBR3</v>
          </cell>
          <cell r="B536" t="str">
            <v>VAR_fout</v>
          </cell>
          <cell r="C536" t="str">
            <v>RHES-SHCON</v>
          </cell>
          <cell r="D536">
            <v>0.67738158602330911</v>
          </cell>
          <cell r="E536">
            <v>1.3548471558373023</v>
          </cell>
          <cell r="F536">
            <v>1.3545143449389794</v>
          </cell>
          <cell r="G536">
            <v>1.3545993215495811</v>
          </cell>
          <cell r="H536">
            <v>1.3546870334660259</v>
          </cell>
          <cell r="I536">
            <v>0.62543923852137595</v>
          </cell>
        </row>
        <row r="537">
          <cell r="A537" t="str">
            <v>RHES-SHCONBR3</v>
          </cell>
          <cell r="B537" t="str">
            <v>VAR_fin</v>
          </cell>
          <cell r="C537" t="str">
            <v>CON</v>
          </cell>
          <cell r="D537">
            <v>0.67738158602330911</v>
          </cell>
          <cell r="E537">
            <v>1.3548471558373023</v>
          </cell>
          <cell r="F537">
            <v>1.3545143449389794</v>
          </cell>
          <cell r="G537">
            <v>1.3545993215495811</v>
          </cell>
          <cell r="H537">
            <v>1.3546870334660259</v>
          </cell>
          <cell r="I537">
            <v>0.62543923852137595</v>
          </cell>
        </row>
        <row r="538">
          <cell r="A538" t="str">
            <v>RHES-SHCONBR3</v>
          </cell>
          <cell r="B538" t="str">
            <v>VAR_ncap</v>
          </cell>
          <cell r="C538" t="str">
            <v>-</v>
          </cell>
          <cell r="D538">
            <v>5.4750411375960102E-2</v>
          </cell>
          <cell r="E538">
            <v>5.4724458723030597E-2</v>
          </cell>
          <cell r="F538">
            <v>3.5512228410476E-6</v>
          </cell>
          <cell r="G538">
            <v>3.9856271227966704E-6</v>
          </cell>
          <cell r="H538">
            <v>2.7362344703191799E-6</v>
          </cell>
          <cell r="I538">
            <v>1.9963434506365599E-5</v>
          </cell>
        </row>
        <row r="539">
          <cell r="A539" t="str">
            <v>RHES-SHCONBR3</v>
          </cell>
          <cell r="B539" t="str">
            <v>VAR_cap</v>
          </cell>
          <cell r="C539" t="str">
            <v>-</v>
          </cell>
          <cell r="D539">
            <v>5.4750411375960102E-2</v>
          </cell>
          <cell r="E539">
            <v>0.109474870098991</v>
          </cell>
          <cell r="F539">
            <v>0.109478421321832</v>
          </cell>
          <cell r="G539">
            <v>0.109482406948955</v>
          </cell>
          <cell r="H539">
            <v>0.109485143183425</v>
          </cell>
          <cell r="I539">
            <v>5.05505465971402E-2</v>
          </cell>
        </row>
        <row r="540">
          <cell r="A540" t="str">
            <v>RHES-SHSTG-ELC</v>
          </cell>
          <cell r="B540" t="str">
            <v>VAR_fout</v>
          </cell>
          <cell r="C540" t="str">
            <v>RHES-SHAELCB</v>
          </cell>
          <cell r="D540">
            <v>3.3968495889778517E-7</v>
          </cell>
          <cell r="E540">
            <v>0.53444946604165144</v>
          </cell>
          <cell r="F540">
            <v>0.58760881714688618</v>
          </cell>
          <cell r="G540">
            <v>0.38034484463782525</v>
          </cell>
          <cell r="H540">
            <v>3.5387087522605921E-2</v>
          </cell>
          <cell r="I540">
            <v>3.261814142225887E-2</v>
          </cell>
        </row>
        <row r="541">
          <cell r="A541" t="str">
            <v>RHES-SHSTG-ELC</v>
          </cell>
          <cell r="B541" t="str">
            <v>VAR_fin</v>
          </cell>
          <cell r="C541" t="str">
            <v>RHES-SHAELCB</v>
          </cell>
          <cell r="D541">
            <v>1.340107267534311E-6</v>
          </cell>
          <cell r="E541">
            <v>0.53447942445868069</v>
          </cell>
          <cell r="F541">
            <v>0.58763610254488929</v>
          </cell>
          <cell r="G541">
            <v>0.38036688453826056</v>
          </cell>
          <cell r="H541">
            <v>3.5391975474019149E-2</v>
          </cell>
          <cell r="I541">
            <v>3.2623397634034476E-2</v>
          </cell>
        </row>
        <row r="542">
          <cell r="A542" t="str">
            <v>RHES-SHSTG-ELC</v>
          </cell>
          <cell r="B542" t="str">
            <v>VAR_ncap</v>
          </cell>
          <cell r="C542" t="str">
            <v>-</v>
          </cell>
          <cell r="D542">
            <v>7.48081300100851E-2</v>
          </cell>
          <cell r="E542">
            <v>1.64354563617758E-3</v>
          </cell>
          <cell r="F542">
            <v>1.7392202067706001E-3</v>
          </cell>
          <cell r="G542">
            <v>1.9911333311193099E-3</v>
          </cell>
          <cell r="H542">
            <v>4.7209528543882299E-3</v>
          </cell>
          <cell r="I542">
            <v>8.9675972003189896E-3</v>
          </cell>
        </row>
        <row r="543">
          <cell r="A543" t="str">
            <v>RHES-SHSTG-ELC</v>
          </cell>
          <cell r="B543" t="str">
            <v>VAR_cap</v>
          </cell>
          <cell r="C543" t="str">
            <v>-</v>
          </cell>
          <cell r="D543">
            <v>7.48081300100851E-2</v>
          </cell>
          <cell r="E543">
            <v>6.4720765971925803E-2</v>
          </cell>
          <cell r="F543">
            <v>6.4615655344972489E-2</v>
          </cell>
          <cell r="G543">
            <v>4.8262379351627596E-2</v>
          </cell>
          <cell r="H543">
            <v>8.9032807667668995E-3</v>
          </cell>
          <cell r="I543">
            <v>9.7240177425542331E-3</v>
          </cell>
        </row>
        <row r="544">
          <cell r="A544" t="str">
            <v>RHES-SHCONBR4</v>
          </cell>
          <cell r="B544" t="str">
            <v>VAR_fout</v>
          </cell>
          <cell r="C544" t="str">
            <v>RHES-SHCON</v>
          </cell>
          <cell r="E544">
            <v>9.2891558668618354E-2</v>
          </cell>
          <cell r="F544">
            <v>9.2927022220740146E-2</v>
          </cell>
          <cell r="G544">
            <v>9.297132156024647E-2</v>
          </cell>
          <cell r="H544">
            <v>9.3017561341129998E-2</v>
          </cell>
          <cell r="I544">
            <v>4.9131016653709704E-2</v>
          </cell>
        </row>
        <row r="545">
          <cell r="A545" t="str">
            <v>RHES-SHCONBR4</v>
          </cell>
          <cell r="B545" t="str">
            <v>VAR_fin</v>
          </cell>
          <cell r="C545" t="str">
            <v>CON</v>
          </cell>
          <cell r="E545">
            <v>9.2891558668618354E-2</v>
          </cell>
          <cell r="F545">
            <v>9.2927022220740146E-2</v>
          </cell>
          <cell r="G545">
            <v>9.297132156024647E-2</v>
          </cell>
          <cell r="H545">
            <v>9.3017561341129998E-2</v>
          </cell>
          <cell r="I545">
            <v>4.9131016653709704E-2</v>
          </cell>
        </row>
        <row r="546">
          <cell r="A546" t="str">
            <v>RHES-SHCONBR4</v>
          </cell>
          <cell r="B546" t="str">
            <v>VAR_ncap</v>
          </cell>
          <cell r="C546" t="str">
            <v>-</v>
          </cell>
          <cell r="E546">
            <v>7.50650614206364E-3</v>
          </cell>
          <cell r="F546">
            <v>3.2799401013390298E-6</v>
          </cell>
          <cell r="G546">
            <v>3.6340882553228601E-6</v>
          </cell>
          <cell r="H546">
            <v>3.7707929206553402E-6</v>
          </cell>
          <cell r="I546">
            <v>2.1236132055299399E-5</v>
          </cell>
        </row>
        <row r="547">
          <cell r="A547" t="str">
            <v>RHES-SHCONBR4</v>
          </cell>
          <cell r="B547" t="str">
            <v>VAR_cap</v>
          </cell>
          <cell r="C547" t="str">
            <v>-</v>
          </cell>
          <cell r="E547">
            <v>7.50650614206364E-3</v>
          </cell>
          <cell r="F547">
            <v>7.5097860821649797E-3</v>
          </cell>
          <cell r="G547">
            <v>7.5134201704203001E-3</v>
          </cell>
          <cell r="H547">
            <v>7.5171909633409599E-3</v>
          </cell>
          <cell r="I547">
            <v>3.9700032900488102E-3</v>
          </cell>
        </row>
        <row r="548">
          <cell r="A548" t="str">
            <v>RHNM-SHNGAHP</v>
          </cell>
          <cell r="B548" t="str">
            <v>VAR_fout</v>
          </cell>
          <cell r="C548" t="str">
            <v>CO2_R</v>
          </cell>
          <cell r="F548">
            <v>10.872102728390001</v>
          </cell>
          <cell r="G548">
            <v>11.3455729687364</v>
          </cell>
          <cell r="H548">
            <v>8.8457916451366394</v>
          </cell>
          <cell r="I548">
            <v>25.757651726048699</v>
          </cell>
        </row>
        <row r="549">
          <cell r="A549" t="str">
            <v>RHNM-SHNGAHP</v>
          </cell>
          <cell r="B549" t="str">
            <v>VAR_fout</v>
          </cell>
          <cell r="C549" t="str">
            <v>RHNM-SHANGAH</v>
          </cell>
          <cell r="F549">
            <v>0.38553555774432591</v>
          </cell>
          <cell r="G549">
            <v>0.41841829388247637</v>
          </cell>
          <cell r="H549">
            <v>0.34818541581920792</v>
          </cell>
          <cell r="I549">
            <v>1.0686685290594653</v>
          </cell>
        </row>
        <row r="550">
          <cell r="A550" t="str">
            <v>RHNM-SHNGAHP</v>
          </cell>
          <cell r="B550" t="str">
            <v>VAR_fin</v>
          </cell>
          <cell r="C550" t="str">
            <v>RNGA</v>
          </cell>
          <cell r="F550">
            <v>0.19276777887216293</v>
          </cell>
          <cell r="G550">
            <v>0.20116264128965239</v>
          </cell>
          <cell r="H550">
            <v>0.15684027739603965</v>
          </cell>
          <cell r="I550">
            <v>0.45669595258951534</v>
          </cell>
        </row>
        <row r="551">
          <cell r="A551" t="str">
            <v>RHNM-SHNGAHP</v>
          </cell>
          <cell r="B551" t="str">
            <v>VAR_fin</v>
          </cell>
          <cell r="C551" t="str">
            <v>RHNMELCHPC</v>
          </cell>
          <cell r="F551">
            <v>0.38553555774432591</v>
          </cell>
          <cell r="G551">
            <v>0.41841829388247637</v>
          </cell>
          <cell r="H551">
            <v>0.34818541581920792</v>
          </cell>
          <cell r="I551">
            <v>1.0686685290594653</v>
          </cell>
        </row>
        <row r="552">
          <cell r="A552" t="str">
            <v>RHNM-SHNGAHP</v>
          </cell>
          <cell r="B552" t="str">
            <v>VAR_ncap</v>
          </cell>
          <cell r="C552" t="str">
            <v>-</v>
          </cell>
          <cell r="E552">
            <v>2.5170166685193799E-4</v>
          </cell>
          <cell r="F552">
            <v>3.4177467431316097E-2</v>
          </cell>
          <cell r="G552">
            <v>1.48887803418491E-3</v>
          </cell>
          <cell r="H552">
            <v>1.33845454003205E-2</v>
          </cell>
          <cell r="I552">
            <v>8.4131217711040901E-2</v>
          </cell>
        </row>
        <row r="553">
          <cell r="A553" t="str">
            <v>RHNM-SHNGAHP</v>
          </cell>
          <cell r="B553" t="str">
            <v>VAR_cap</v>
          </cell>
          <cell r="C553" t="str">
            <v>-</v>
          </cell>
          <cell r="E553">
            <v>2.5170166685193799E-4</v>
          </cell>
          <cell r="F553">
            <v>3.4423577560365688E-2</v>
          </cell>
          <cell r="G553">
            <v>3.5894466243178588E-2</v>
          </cell>
          <cell r="H553">
            <v>2.883014400975693E-2</v>
          </cell>
          <cell r="I553">
            <v>8.771681699273437E-2</v>
          </cell>
        </row>
        <row r="554">
          <cell r="A554" t="str">
            <v>D-SCOM_KEV_WOD_ELC_CHP</v>
          </cell>
          <cell r="B554" t="str">
            <v>VAR_fout</v>
          </cell>
          <cell r="C554" t="str">
            <v>ELC5</v>
          </cell>
          <cell r="G554">
            <v>0.22498844715627886</v>
          </cell>
          <cell r="H554">
            <v>8.9787490870142941E-2</v>
          </cell>
          <cell r="I554">
            <v>0.16415496568298854</v>
          </cell>
        </row>
        <row r="555">
          <cell r="A555" t="str">
            <v>D-SCOM_KEV_WOD_ELC_CHP</v>
          </cell>
          <cell r="B555" t="str">
            <v>VAR_fout</v>
          </cell>
          <cell r="C555" t="str">
            <v>SCOM_ELC</v>
          </cell>
          <cell r="G555">
            <v>2.3086470750502505E-2</v>
          </cell>
          <cell r="H555">
            <v>8.6785175000193476E-2</v>
          </cell>
          <cell r="I555">
            <v>0.15511876045877543</v>
          </cell>
        </row>
        <row r="556">
          <cell r="A556" t="str">
            <v>D-SCOM_KEV_WOD_ELC_CHP</v>
          </cell>
          <cell r="B556" t="str">
            <v>VAR_fin</v>
          </cell>
          <cell r="C556" t="str">
            <v>SCOM_KEV_WOD_ELC_CHP</v>
          </cell>
          <cell r="G556">
            <v>0.24805581429762869</v>
          </cell>
          <cell r="H556">
            <v>0.17655356226118371</v>
          </cell>
          <cell r="I556">
            <v>0.31925462253261133</v>
          </cell>
        </row>
        <row r="557">
          <cell r="A557" t="str">
            <v>RHES-SHCONBR5</v>
          </cell>
          <cell r="B557" t="str">
            <v>VAR_fout</v>
          </cell>
          <cell r="C557" t="str">
            <v>RHES-SHCON</v>
          </cell>
          <cell r="E557">
            <v>1.9364090891532623E-2</v>
          </cell>
          <cell r="F557">
            <v>1.9403160033517542E-2</v>
          </cell>
          <cell r="G557">
            <v>1.9445634422500427E-2</v>
          </cell>
          <cell r="H557">
            <v>1.9509160334108988E-2</v>
          </cell>
          <cell r="I557">
            <v>1.0707981019718316E-2</v>
          </cell>
        </row>
        <row r="558">
          <cell r="A558" t="str">
            <v>RHES-SHCONBR5</v>
          </cell>
          <cell r="B558" t="str">
            <v>VAR_fin</v>
          </cell>
          <cell r="C558" t="str">
            <v>CON</v>
          </cell>
          <cell r="E558">
            <v>1.9364090891532623E-2</v>
          </cell>
          <cell r="F558">
            <v>1.9403160033517542E-2</v>
          </cell>
          <cell r="G558">
            <v>1.9445634422500427E-2</v>
          </cell>
          <cell r="H558">
            <v>1.9509160334108988E-2</v>
          </cell>
          <cell r="I558">
            <v>1.0707981019718316E-2</v>
          </cell>
        </row>
        <row r="559">
          <cell r="A559" t="str">
            <v>RHES-SHCONBR5</v>
          </cell>
          <cell r="B559" t="str">
            <v>VAR_ncap</v>
          </cell>
          <cell r="C559" t="str">
            <v>-</v>
          </cell>
          <cell r="E559">
            <v>1.56374820697479E-3</v>
          </cell>
          <cell r="F559">
            <v>3.2464043442357098E-6</v>
          </cell>
          <cell r="G559">
            <v>3.5011959961850199E-6</v>
          </cell>
          <cell r="H559">
            <v>5.2013130322858299E-6</v>
          </cell>
          <cell r="I559">
            <v>3.2311413230218099E-5</v>
          </cell>
        </row>
        <row r="560">
          <cell r="A560" t="str">
            <v>RHES-SHCONBR5</v>
          </cell>
          <cell r="B560" t="str">
            <v>VAR_cap</v>
          </cell>
          <cell r="C560" t="str">
            <v>-</v>
          </cell>
          <cell r="E560">
            <v>1.56374820697479E-3</v>
          </cell>
          <cell r="F560">
            <v>1.5669946113190201E-3</v>
          </cell>
          <cell r="G560">
            <v>1.57049580731521E-3</v>
          </cell>
          <cell r="H560">
            <v>1.5756971203475E-3</v>
          </cell>
          <cell r="I560">
            <v>8.6434449187862395E-4</v>
          </cell>
        </row>
        <row r="561">
          <cell r="A561" t="str">
            <v>RHNS-SHCONBR</v>
          </cell>
          <cell r="B561" t="str">
            <v>VAR_fout</v>
          </cell>
          <cell r="C561" t="str">
            <v>RHNS-SHCON</v>
          </cell>
          <cell r="F561">
            <v>6.2643772156237591E-3</v>
          </cell>
          <cell r="G561">
            <v>6.6822129750713447E-3</v>
          </cell>
          <cell r="H561">
            <v>7.0430822437597372E-3</v>
          </cell>
          <cell r="I561">
            <v>1.0347953270122839E-2</v>
          </cell>
        </row>
        <row r="562">
          <cell r="A562" t="str">
            <v>RHNS-SHCONBR</v>
          </cell>
          <cell r="B562" t="str">
            <v>VAR_fin</v>
          </cell>
          <cell r="C562" t="str">
            <v>CON</v>
          </cell>
          <cell r="F562">
            <v>6.2643772156237591E-3</v>
          </cell>
          <cell r="G562">
            <v>6.6822129750713447E-3</v>
          </cell>
          <cell r="H562">
            <v>7.0430822437597372E-3</v>
          </cell>
          <cell r="I562">
            <v>1.0347953270122839E-2</v>
          </cell>
        </row>
        <row r="563">
          <cell r="A563" t="str">
            <v>RHNS-SHCONBR</v>
          </cell>
          <cell r="B563" t="str">
            <v>VAR_ncap</v>
          </cell>
          <cell r="C563" t="str">
            <v>-</v>
          </cell>
          <cell r="E563">
            <v>4.7538912050014803E-6</v>
          </cell>
          <cell r="F563">
            <v>6.0376591840640803E-4</v>
          </cell>
          <cell r="G563">
            <v>1.8644773177741201E-5</v>
          </cell>
          <cell r="H563">
            <v>1.27900532401834E-5</v>
          </cell>
          <cell r="I563">
            <v>3.2584222702488101E-4</v>
          </cell>
        </row>
        <row r="564">
          <cell r="A564" t="str">
            <v>RHNS-SHCONBR</v>
          </cell>
          <cell r="B564" t="str">
            <v>VAR_cap</v>
          </cell>
          <cell r="C564" t="str">
            <v>-</v>
          </cell>
          <cell r="E564">
            <v>4.7538912050014803E-6</v>
          </cell>
          <cell r="F564">
            <v>6.080733391073404E-4</v>
          </cell>
          <cell r="G564">
            <v>6.2592513391491263E-4</v>
          </cell>
          <cell r="H564">
            <v>6.3755242248094389E-4</v>
          </cell>
          <cell r="I564">
            <v>9.6178566347337275E-4</v>
          </cell>
        </row>
        <row r="565">
          <cell r="A565" t="str">
            <v>D-RHEM_SOLELC</v>
          </cell>
          <cell r="B565" t="str">
            <v>VAR_fout</v>
          </cell>
          <cell r="C565" t="str">
            <v>ELC5</v>
          </cell>
          <cell r="D565">
            <v>0.44133115169206993</v>
          </cell>
          <cell r="E565">
            <v>0.66804402000804586</v>
          </cell>
          <cell r="F565">
            <v>0.81678533886392413</v>
          </cell>
          <cell r="G565">
            <v>1.1415715236078952</v>
          </cell>
          <cell r="H565">
            <v>1.593819707111976</v>
          </cell>
          <cell r="I565">
            <v>2.2709758878267232</v>
          </cell>
        </row>
        <row r="566">
          <cell r="A566" t="str">
            <v>D-RHEM_SOLELC</v>
          </cell>
          <cell r="B566" t="str">
            <v>VAR_fout</v>
          </cell>
          <cell r="C566" t="str">
            <v>RHEM_ELC</v>
          </cell>
          <cell r="D566">
            <v>0.42115207409377836</v>
          </cell>
          <cell r="E566">
            <v>0.61956229987164746</v>
          </cell>
          <cell r="F566">
            <v>0.69778127515923205</v>
          </cell>
          <cell r="G566">
            <v>0.80189884862099792</v>
          </cell>
          <cell r="H566">
            <v>1.0181213916290497</v>
          </cell>
          <cell r="I566">
            <v>1.2404068576548251</v>
          </cell>
        </row>
        <row r="567">
          <cell r="A567" t="str">
            <v>D-RHEM_SOLELC</v>
          </cell>
          <cell r="B567" t="str">
            <v>VAR_fin</v>
          </cell>
          <cell r="C567" t="str">
            <v>RHEM_SOL_ELC</v>
          </cell>
          <cell r="D567">
            <v>0.86248322578584768</v>
          </cell>
          <cell r="E567">
            <v>1.2875846339027825</v>
          </cell>
          <cell r="F567">
            <v>1.5145666140231557</v>
          </cell>
          <cell r="G567">
            <v>1.943459427452817</v>
          </cell>
          <cell r="H567">
            <v>2.6119301539649444</v>
          </cell>
          <cell r="I567">
            <v>3.5113718007054731</v>
          </cell>
        </row>
        <row r="568">
          <cell r="A568" t="str">
            <v>RHNS-SHSTG-ELCHP</v>
          </cell>
          <cell r="B568" t="str">
            <v>VAR_fout</v>
          </cell>
          <cell r="C568" t="str">
            <v>RHNS-SHAELCH</v>
          </cell>
          <cell r="E568">
            <v>1.4938668924848138E-2</v>
          </cell>
          <cell r="F568">
            <v>1.4234422468076772E-2</v>
          </cell>
          <cell r="G568">
            <v>1.4716778180538157E-2</v>
          </cell>
          <cell r="H568">
            <v>1.0561094841475672E-2</v>
          </cell>
          <cell r="I568">
            <v>2.3059010503169181E-2</v>
          </cell>
        </row>
        <row r="569">
          <cell r="A569" t="str">
            <v>RHNS-SHSTG-ELCHP</v>
          </cell>
          <cell r="B569" t="str">
            <v>VAR_fin</v>
          </cell>
          <cell r="C569" t="str">
            <v>RHNS-SHAELCH</v>
          </cell>
          <cell r="E569">
            <v>1.4940842350921687E-2</v>
          </cell>
          <cell r="F569">
            <v>1.4281209759842014E-2</v>
          </cell>
          <cell r="G569">
            <v>1.4766123237970653E-2</v>
          </cell>
          <cell r="H569">
            <v>1.0614562427554019E-2</v>
          </cell>
          <cell r="I569">
            <v>2.3117675197253541E-2</v>
          </cell>
        </row>
        <row r="570">
          <cell r="A570" t="str">
            <v>RHNS-SHSTG-ELCHP</v>
          </cell>
          <cell r="B570" t="str">
            <v>VAR_ncap</v>
          </cell>
          <cell r="C570" t="str">
            <v>-</v>
          </cell>
          <cell r="D570">
            <v>2.1224333663676502E-3</v>
          </cell>
          <cell r="E570">
            <v>1.66258954000007E-3</v>
          </cell>
          <cell r="F570">
            <v>1.2068788399953699E-3</v>
          </cell>
          <cell r="G570">
            <v>1.05012594723796E-3</v>
          </cell>
          <cell r="H570">
            <v>1.8649899862752299E-3</v>
          </cell>
          <cell r="I570">
            <v>5.3709064220976103E-3</v>
          </cell>
        </row>
        <row r="571">
          <cell r="A571" t="str">
            <v>RHNS-SHSTG-ELCHP</v>
          </cell>
          <cell r="B571" t="str">
            <v>VAR_cap</v>
          </cell>
          <cell r="C571" t="str">
            <v>-</v>
          </cell>
          <cell r="D571">
            <v>2.1224333663676502E-3</v>
          </cell>
          <cell r="E571">
            <v>3.158234706790399E-3</v>
          </cell>
          <cell r="F571">
            <v>3.2304487631912003E-3</v>
          </cell>
          <cell r="G571">
            <v>3.2562169115568701E-3</v>
          </cell>
          <cell r="H571">
            <v>2.4935025086756397E-3</v>
          </cell>
          <cell r="I571">
            <v>5.633302482227525E-3</v>
          </cell>
        </row>
        <row r="572">
          <cell r="A572" t="str">
            <v>RHNS-SHSOLBR</v>
          </cell>
          <cell r="B572" t="str">
            <v>VAR_fout</v>
          </cell>
          <cell r="C572" t="str">
            <v>RHNS-SHASOL</v>
          </cell>
          <cell r="E572">
            <v>1.3399614933747091E-2</v>
          </cell>
          <cell r="F572">
            <v>7.6437954058334479E-2</v>
          </cell>
          <cell r="G572">
            <v>7.6900682461489692E-2</v>
          </cell>
          <cell r="H572">
            <v>6.7371259854787091E-2</v>
          </cell>
          <cell r="I572">
            <v>0.13181526296648588</v>
          </cell>
        </row>
        <row r="573">
          <cell r="A573" t="str">
            <v>RHNS-SHSOLBR</v>
          </cell>
          <cell r="B573" t="str">
            <v>VAR_fin</v>
          </cell>
          <cell r="C573" t="str">
            <v>SOL</v>
          </cell>
          <cell r="E573">
            <v>1.3399614933747091E-2</v>
          </cell>
          <cell r="F573">
            <v>7.6437954058334479E-2</v>
          </cell>
          <cell r="G573">
            <v>7.6900682461489692E-2</v>
          </cell>
          <cell r="H573">
            <v>6.7371259854787091E-2</v>
          </cell>
          <cell r="I573">
            <v>0.13181526296648588</v>
          </cell>
        </row>
        <row r="574">
          <cell r="A574" t="str">
            <v>RHNS-SHSOLBR</v>
          </cell>
          <cell r="B574" t="str">
            <v>VAR_ncap</v>
          </cell>
          <cell r="C574" t="str">
            <v>-</v>
          </cell>
          <cell r="E574">
            <v>1.94601215667106E-3</v>
          </cell>
          <cell r="F574">
            <v>9.1549925038401994E-3</v>
          </cell>
          <cell r="G574">
            <v>6.7201565285971104E-5</v>
          </cell>
          <cell r="H574">
            <v>5.5263710952021001E-3</v>
          </cell>
          <cell r="I574">
            <v>1.7657834797396198E-2</v>
          </cell>
        </row>
        <row r="575">
          <cell r="A575" t="str">
            <v>RHNS-SHSOLBR</v>
          </cell>
          <cell r="B575" t="str">
            <v>VAR_cap</v>
          </cell>
          <cell r="C575" t="str">
            <v>-</v>
          </cell>
          <cell r="E575">
            <v>1.94601215667106E-3</v>
          </cell>
          <cell r="F575">
            <v>1.11010046605113E-2</v>
          </cell>
          <cell r="G575">
            <v>1.11682062257972E-2</v>
          </cell>
          <cell r="H575">
            <v>9.7842580802430593E-3</v>
          </cell>
          <cell r="I575">
            <v>1.9143393704660901E-2</v>
          </cell>
        </row>
        <row r="576">
          <cell r="A576" t="str">
            <v>RHES-SHPLTBR</v>
          </cell>
          <cell r="B576" t="str">
            <v>VAR_fout</v>
          </cell>
          <cell r="C576" t="str">
            <v>RHES-SHPLT</v>
          </cell>
          <cell r="D576">
            <v>1.2957739243943454</v>
          </cell>
          <cell r="E576">
            <v>1.4869016648999214</v>
          </cell>
          <cell r="F576">
            <v>1.4093091835107805</v>
          </cell>
          <cell r="G576">
            <v>1.3938747333534083</v>
          </cell>
          <cell r="H576">
            <v>0.13956074771039761</v>
          </cell>
          <cell r="I576">
            <v>4.013574558412468E-2</v>
          </cell>
        </row>
        <row r="577">
          <cell r="A577" t="str">
            <v>RHES-SHPLTBR</v>
          </cell>
          <cell r="B577" t="str">
            <v>VAR_fin</v>
          </cell>
          <cell r="C577" t="str">
            <v>RPLT</v>
          </cell>
          <cell r="D577">
            <v>1.4397488048826057</v>
          </cell>
          <cell r="E577">
            <v>1.6521129609999115</v>
          </cell>
          <cell r="F577">
            <v>1.5658990927897569</v>
          </cell>
          <cell r="G577">
            <v>1.5487497037260083</v>
          </cell>
          <cell r="H577">
            <v>0.15506749745599713</v>
          </cell>
          <cell r="I577">
            <v>4.4595272871249654E-2</v>
          </cell>
        </row>
        <row r="578">
          <cell r="A578" t="str">
            <v>RHES-SHPLTBR</v>
          </cell>
          <cell r="B578" t="str">
            <v>VAR_ncap</v>
          </cell>
          <cell r="C578" t="str">
            <v>-</v>
          </cell>
          <cell r="E578">
            <v>1.5867176568388201E-2</v>
          </cell>
          <cell r="F578">
            <v>1.08668730144318E-5</v>
          </cell>
          <cell r="G578">
            <v>1.06165439768934E-5</v>
          </cell>
          <cell r="H578">
            <v>1.03436668875057E-4</v>
          </cell>
          <cell r="I578">
            <v>4.0207508768582501E-3</v>
          </cell>
        </row>
        <row r="579">
          <cell r="A579" t="str">
            <v>RHES-SHPLTBR</v>
          </cell>
          <cell r="B579" t="str">
            <v>VAR_cap</v>
          </cell>
          <cell r="C579" t="str">
            <v>-</v>
          </cell>
          <cell r="D579">
            <v>0.104681131456585</v>
          </cell>
          <cell r="E579">
            <v>0.12054619198282299</v>
          </cell>
          <cell r="F579">
            <v>0.12037702993183125</v>
          </cell>
          <cell r="G579">
            <v>0.12032081169831214</v>
          </cell>
          <cell r="H579">
            <v>1.2157034630774811E-2</v>
          </cell>
          <cell r="I579">
            <v>4.0415610917704107E-3</v>
          </cell>
        </row>
        <row r="580">
          <cell r="A580" t="str">
            <v>RHES-SHCONBR6</v>
          </cell>
          <cell r="B580" t="str">
            <v>VAR_fout</v>
          </cell>
          <cell r="C580" t="str">
            <v>RHES-SHCON</v>
          </cell>
          <cell r="E580">
            <v>7.8894955872883289E-3</v>
          </cell>
          <cell r="F580">
            <v>7.9278163234820925E-3</v>
          </cell>
          <cell r="G580">
            <v>7.9673251819017393E-3</v>
          </cell>
          <cell r="H580">
            <v>8.0029203261642052E-3</v>
          </cell>
          <cell r="I580">
            <v>5.535820281189997E-3</v>
          </cell>
        </row>
        <row r="581">
          <cell r="A581" t="str">
            <v>RHES-SHCONBR6</v>
          </cell>
          <cell r="B581" t="str">
            <v>VAR_fin</v>
          </cell>
          <cell r="C581" t="str">
            <v>CON</v>
          </cell>
          <cell r="E581">
            <v>7.8894955872883289E-3</v>
          </cell>
          <cell r="F581">
            <v>7.9278163234820925E-3</v>
          </cell>
          <cell r="G581">
            <v>7.9673251819017393E-3</v>
          </cell>
          <cell r="H581">
            <v>8.0029203261642052E-3</v>
          </cell>
          <cell r="I581">
            <v>5.535820281189997E-3</v>
          </cell>
        </row>
        <row r="582">
          <cell r="A582" t="str">
            <v>RHES-SHCONBR6</v>
          </cell>
          <cell r="B582" t="str">
            <v>VAR_ncap</v>
          </cell>
          <cell r="C582" t="str">
            <v>-</v>
          </cell>
          <cell r="E582">
            <v>6.3629130576825499E-4</v>
          </cell>
          <cell r="F582">
            <v>3.1729261415980502E-6</v>
          </cell>
          <cell r="G582">
            <v>3.2620266114842402E-6</v>
          </cell>
          <cell r="H582">
            <v>2.94443928078619E-6</v>
          </cell>
          <cell r="I582">
            <v>1.0342774285381799E-4</v>
          </cell>
        </row>
        <row r="583">
          <cell r="A583" t="str">
            <v>RHES-SHCONBR6</v>
          </cell>
          <cell r="B583" t="str">
            <v>VAR_cap</v>
          </cell>
          <cell r="C583" t="str">
            <v>-</v>
          </cell>
          <cell r="E583">
            <v>6.3629130576825499E-4</v>
          </cell>
          <cell r="F583">
            <v>6.3946423190985304E-4</v>
          </cell>
          <cell r="G583">
            <v>6.4272625852133795E-4</v>
          </cell>
          <cell r="H583">
            <v>6.4567069780212402E-4</v>
          </cell>
          <cell r="I583">
            <v>4.46288525788552E-4</v>
          </cell>
        </row>
        <row r="584">
          <cell r="A584" t="str">
            <v>RHSA-WHPLTBR</v>
          </cell>
          <cell r="B584" t="str">
            <v>VAR_fout</v>
          </cell>
          <cell r="C584" t="str">
            <v>RHSA-WHPLT</v>
          </cell>
          <cell r="D584">
            <v>0.16981029607600184</v>
          </cell>
          <cell r="E584">
            <v>0.19485498936691678</v>
          </cell>
          <cell r="F584">
            <v>0.16169781288442664</v>
          </cell>
          <cell r="G584">
            <v>0.14040038768533999</v>
          </cell>
          <cell r="H584">
            <v>4.0139683376769361E-2</v>
          </cell>
          <cell r="I584">
            <v>5.5764328580600368E-2</v>
          </cell>
        </row>
        <row r="585">
          <cell r="A585" t="str">
            <v>RHSA-WHPLTBR</v>
          </cell>
          <cell r="B585" t="str">
            <v>VAR_fin</v>
          </cell>
          <cell r="C585" t="str">
            <v>RPLT</v>
          </cell>
          <cell r="D585">
            <v>0.27169647372160283</v>
          </cell>
          <cell r="E585">
            <v>0.31176798298706704</v>
          </cell>
          <cell r="F585">
            <v>0.25871650061508283</v>
          </cell>
          <cell r="G585">
            <v>0.22464062029654391</v>
          </cell>
          <cell r="H585">
            <v>6.4223493402830983E-2</v>
          </cell>
          <cell r="I585">
            <v>8.9222925728960539E-2</v>
          </cell>
        </row>
        <row r="586">
          <cell r="A586" t="str">
            <v>RHSA-WHPLTBR</v>
          </cell>
          <cell r="B586" t="str">
            <v>VAR_ncap</v>
          </cell>
          <cell r="C586" t="str">
            <v>-</v>
          </cell>
          <cell r="E586">
            <v>2.7124564234131E-3</v>
          </cell>
          <cell r="F586">
            <v>1.0785416511221799E-4</v>
          </cell>
          <cell r="G586">
            <v>3.5552339305073798E-5</v>
          </cell>
          <cell r="H586">
            <v>1.8497805547086201E-3</v>
          </cell>
          <cell r="I586">
            <v>4.4907840504004497E-3</v>
          </cell>
        </row>
        <row r="587">
          <cell r="A587" t="str">
            <v>RHSA-WHPLTBR</v>
          </cell>
          <cell r="B587" t="str">
            <v>VAR_cap</v>
          </cell>
          <cell r="C587" t="str">
            <v>-</v>
          </cell>
          <cell r="D587">
            <v>1.12410901121583E-2</v>
          </cell>
          <cell r="E587">
            <v>1.3948808978902114E-2</v>
          </cell>
          <cell r="F587">
            <v>1.4021038983563158E-2</v>
          </cell>
          <cell r="G587">
            <v>1.3996557085397158E-2</v>
          </cell>
          <cell r="H587">
            <v>3.3548750909328669E-3</v>
          </cell>
          <cell r="I587">
            <v>4.9792024313728969E-3</v>
          </cell>
        </row>
        <row r="588">
          <cell r="A588" t="str">
            <v>D-SCOM_KEV_HFC_ELC_CHP</v>
          </cell>
          <cell r="B588" t="str">
            <v>VAR_fout</v>
          </cell>
          <cell r="C588" t="str">
            <v>ELC5</v>
          </cell>
          <cell r="G588">
            <v>5.0189396316296923E-2</v>
          </cell>
          <cell r="H588">
            <v>5.8161232762985293E-2</v>
          </cell>
          <cell r="I588">
            <v>0.17906222544123274</v>
          </cell>
        </row>
        <row r="589">
          <cell r="A589" t="str">
            <v>D-SCOM_KEV_HFC_ELC_CHP</v>
          </cell>
          <cell r="B589" t="str">
            <v>VAR_fout</v>
          </cell>
          <cell r="C589" t="str">
            <v>SCOM_ELC</v>
          </cell>
          <cell r="G589">
            <v>4.8384335031265997E-2</v>
          </cell>
          <cell r="H589">
            <v>5.4658386382337783E-2</v>
          </cell>
          <cell r="I589">
            <v>0.16047367713558119</v>
          </cell>
        </row>
        <row r="590">
          <cell r="A590" t="str">
            <v>D-SCOM_KEV_HFC_ELC_CHP</v>
          </cell>
          <cell r="B590" t="str">
            <v>VAR_fin</v>
          </cell>
          <cell r="C590" t="str">
            <v>SCOM_KEV_HFC_ELC_CHP</v>
          </cell>
          <cell r="G590">
            <v>9.85546277384102E-2</v>
          </cell>
          <cell r="H590">
            <v>0.11280051553617031</v>
          </cell>
          <cell r="I590">
            <v>0.33951679896766129</v>
          </cell>
        </row>
        <row r="591">
          <cell r="A591" t="str">
            <v>D-EH2R</v>
          </cell>
          <cell r="B591" t="str">
            <v>VAR_fout</v>
          </cell>
          <cell r="C591" t="str">
            <v>EH2</v>
          </cell>
          <cell r="H591">
            <v>6.1978644170341893E-2</v>
          </cell>
          <cell r="I591">
            <v>0.11362646007440075</v>
          </cell>
        </row>
        <row r="592">
          <cell r="A592" t="str">
            <v>D-EH2R</v>
          </cell>
          <cell r="B592" t="str">
            <v>VAR_fin</v>
          </cell>
          <cell r="C592" t="str">
            <v>H2</v>
          </cell>
          <cell r="H592">
            <v>6.1978644170341893E-2</v>
          </cell>
          <cell r="I592">
            <v>0.11362646007440075</v>
          </cell>
        </row>
        <row r="593">
          <cell r="A593" t="str">
            <v>D-EH2R</v>
          </cell>
          <cell r="B593" t="str">
            <v>VAR_ncap</v>
          </cell>
          <cell r="C593" t="str">
            <v>-</v>
          </cell>
          <cell r="G593">
            <v>4.1528974241826799E-5</v>
          </cell>
          <cell r="H593">
            <v>6.3839060479581296E-3</v>
          </cell>
          <cell r="I593">
            <v>1.2191546723066099E-2</v>
          </cell>
        </row>
        <row r="594">
          <cell r="A594" t="str">
            <v>D-EH2R</v>
          </cell>
          <cell r="B594" t="str">
            <v>VAR_cap</v>
          </cell>
          <cell r="C594" t="str">
            <v>-</v>
          </cell>
          <cell r="G594">
            <v>4.1528974241826799E-5</v>
          </cell>
          <cell r="H594">
            <v>6.3947050765960399E-3</v>
          </cell>
          <cell r="I594">
            <v>1.39076219430091E-2</v>
          </cell>
        </row>
        <row r="595">
          <cell r="A595" t="str">
            <v>SCOM-ELCSPECADV</v>
          </cell>
          <cell r="B595" t="str">
            <v>VAR_fout</v>
          </cell>
          <cell r="C595" t="str">
            <v>SCOM-ELS</v>
          </cell>
          <cell r="G595">
            <v>1.9258848917324958E-2</v>
          </cell>
          <cell r="H595">
            <v>2.1360480219579672E-2</v>
          </cell>
          <cell r="I595">
            <v>3.9826253895530565E-2</v>
          </cell>
        </row>
        <row r="596">
          <cell r="A596" t="str">
            <v>SCOM-ELCSPECADV</v>
          </cell>
          <cell r="B596" t="str">
            <v>VAR_fin</v>
          </cell>
          <cell r="C596" t="str">
            <v>SCOM_ELC</v>
          </cell>
          <cell r="G596">
            <v>1.6582441486755476E-2</v>
          </cell>
          <cell r="H596">
            <v>1.7497199430635421E-2</v>
          </cell>
          <cell r="I596">
            <v>3.1036044811440067E-2</v>
          </cell>
        </row>
        <row r="597">
          <cell r="A597" t="str">
            <v>SCOM-ELCSPECADV</v>
          </cell>
          <cell r="B597" t="str">
            <v>VAR_ncap</v>
          </cell>
          <cell r="C597" t="str">
            <v>-</v>
          </cell>
          <cell r="G597">
            <v>2.08043052449099E-3</v>
          </cell>
          <cell r="H597">
            <v>2.0646188908339701E-4</v>
          </cell>
          <cell r="I597">
            <v>2.73144165992254E-3</v>
          </cell>
        </row>
        <row r="598">
          <cell r="A598" t="str">
            <v>SCOM-ELCSPECADV</v>
          </cell>
          <cell r="B598" t="str">
            <v>VAR_cap</v>
          </cell>
          <cell r="C598" t="str">
            <v>-</v>
          </cell>
          <cell r="G598">
            <v>2.08043052449099E-3</v>
          </cell>
          <cell r="H598">
            <v>2.2818601070105941E-3</v>
          </cell>
          <cell r="I598">
            <v>4.2568025830839271E-3</v>
          </cell>
        </row>
        <row r="599">
          <cell r="A599" t="str">
            <v>RHSA-WHLTHRD</v>
          </cell>
          <cell r="B599" t="str">
            <v>VAR_fout</v>
          </cell>
          <cell r="C599" t="str">
            <v>RHSA-WHLTHRD</v>
          </cell>
          <cell r="D599">
            <v>1.3170570409074502</v>
          </cell>
          <cell r="E599">
            <v>1.4633945823518562</v>
          </cell>
          <cell r="F599">
            <v>4.8337975765737839</v>
          </cell>
          <cell r="G599">
            <v>6.0876143686126598</v>
          </cell>
          <cell r="H599">
            <v>9.5427019881911725</v>
          </cell>
          <cell r="I599">
            <v>10.390397936940946</v>
          </cell>
        </row>
        <row r="600">
          <cell r="A600" t="str">
            <v>RHSA-WHLTHRD</v>
          </cell>
          <cell r="B600" t="str">
            <v>VAR_fin</v>
          </cell>
          <cell r="C600" t="str">
            <v>RHSA_LTH</v>
          </cell>
          <cell r="D600">
            <v>1.7104636894901943</v>
          </cell>
          <cell r="E600">
            <v>1.8955888372433389</v>
          </cell>
          <cell r="F600">
            <v>6.2371581633210118</v>
          </cell>
          <cell r="G600">
            <v>7.8046338059136646</v>
          </cell>
          <cell r="H600">
            <v>12.079369605305283</v>
          </cell>
          <cell r="I600">
            <v>13.152402451823979</v>
          </cell>
        </row>
        <row r="601">
          <cell r="A601" t="str">
            <v>RHSA-WHLTHRD</v>
          </cell>
          <cell r="B601" t="str">
            <v>VAR_ncap</v>
          </cell>
          <cell r="C601" t="str">
            <v>-</v>
          </cell>
          <cell r="E601">
            <v>0.10505059285141601</v>
          </cell>
          <cell r="F601">
            <v>0.42062981005988098</v>
          </cell>
          <cell r="G601">
            <v>0.39367011049383399</v>
          </cell>
          <cell r="H601">
            <v>0.66955278991847</v>
          </cell>
          <cell r="I601">
            <v>0.56489392034090302</v>
          </cell>
        </row>
        <row r="602">
          <cell r="A602" t="str">
            <v>RHSA-WHLTHRD</v>
          </cell>
          <cell r="B602" t="str">
            <v>VAR_cap</v>
          </cell>
          <cell r="C602" t="str">
            <v>-</v>
          </cell>
          <cell r="D602">
            <v>0.13737412127568699</v>
          </cell>
          <cell r="E602">
            <v>0.15028304867756048</v>
          </cell>
          <cell r="F602">
            <v>0.51799456378485309</v>
          </cell>
          <cell r="G602">
            <v>0.6509178645934679</v>
          </cell>
          <cell r="H602">
            <v>1.0574548484284358</v>
          </cell>
          <cell r="I602">
            <v>1.1086109834149274</v>
          </cell>
        </row>
        <row r="603">
          <cell r="A603" t="str">
            <v>RHES-SHCONBR7</v>
          </cell>
          <cell r="B603" t="str">
            <v>VAR_fout</v>
          </cell>
          <cell r="C603" t="str">
            <v>RHES-SHCON</v>
          </cell>
          <cell r="E603">
            <v>7.5848316126734981E-3</v>
          </cell>
          <cell r="F603">
            <v>7.6231212698195591E-3</v>
          </cell>
          <cell r="G603">
            <v>7.6624503551911242E-3</v>
          </cell>
          <cell r="H603">
            <v>7.6897953095593557E-3</v>
          </cell>
          <cell r="I603">
            <v>5.3892432564309244E-3</v>
          </cell>
        </row>
        <row r="604">
          <cell r="A604" t="str">
            <v>RHES-SHCONBR7</v>
          </cell>
          <cell r="B604" t="str">
            <v>VAR_fin</v>
          </cell>
          <cell r="C604" t="str">
            <v>CON</v>
          </cell>
          <cell r="E604">
            <v>7.5848316126734981E-3</v>
          </cell>
          <cell r="F604">
            <v>7.6231212698195591E-3</v>
          </cell>
          <cell r="G604">
            <v>7.6624503551911242E-3</v>
          </cell>
          <cell r="H604">
            <v>7.6897953095593557E-3</v>
          </cell>
          <cell r="I604">
            <v>5.3892432564309244E-3</v>
          </cell>
        </row>
        <row r="605">
          <cell r="A605" t="str">
            <v>RHES-SHCONBR7</v>
          </cell>
          <cell r="B605" t="str">
            <v>VAR_ncap</v>
          </cell>
          <cell r="C605" t="str">
            <v>-</v>
          </cell>
          <cell r="E605">
            <v>6.1166627846471805E-4</v>
          </cell>
          <cell r="F605">
            <v>3.17010435476656E-6</v>
          </cell>
          <cell r="G605">
            <v>3.24755099875452E-6</v>
          </cell>
          <cell r="H605">
            <v>2.2775420502848501E-6</v>
          </cell>
          <cell r="I605">
            <v>1.05184131707343E-4</v>
          </cell>
        </row>
        <row r="606">
          <cell r="A606" t="str">
            <v>RHES-SHCONBR7</v>
          </cell>
          <cell r="B606" t="str">
            <v>VAR_cap</v>
          </cell>
          <cell r="C606" t="str">
            <v>-</v>
          </cell>
          <cell r="E606">
            <v>6.1166627846471805E-4</v>
          </cell>
          <cell r="F606">
            <v>6.1483638281948499E-4</v>
          </cell>
          <cell r="G606">
            <v>6.1808393381823895E-4</v>
          </cell>
          <cell r="H606">
            <v>6.2036147586852399E-4</v>
          </cell>
          <cell r="I606">
            <v>4.3444096693664303E-4</v>
          </cell>
        </row>
        <row r="607">
          <cell r="A607" t="str">
            <v>SCOM-SHPLTBR</v>
          </cell>
          <cell r="B607" t="str">
            <v>VAR_fout</v>
          </cell>
          <cell r="C607" t="str">
            <v>SCOM-SHPLT</v>
          </cell>
          <cell r="D607">
            <v>1.8770887904869311</v>
          </cell>
          <cell r="E607">
            <v>2.1601007297004076</v>
          </cell>
          <cell r="F607">
            <v>1.8436587401319904</v>
          </cell>
          <cell r="G607">
            <v>1.844937258652634</v>
          </cell>
          <cell r="H607">
            <v>0.25772042549846053</v>
          </cell>
          <cell r="I607">
            <v>0.26959558154822505</v>
          </cell>
        </row>
        <row r="608">
          <cell r="A608" t="str">
            <v>SCOM-SHPLTBR</v>
          </cell>
          <cell r="B608" t="str">
            <v>VAR_fin</v>
          </cell>
          <cell r="C608" t="str">
            <v>SCOMPLTBRC</v>
          </cell>
          <cell r="D608">
            <v>1.8770887904869311</v>
          </cell>
          <cell r="E608">
            <v>2.1601007297004076</v>
          </cell>
          <cell r="F608">
            <v>1.8436587401319904</v>
          </cell>
          <cell r="G608">
            <v>1.844937258652634</v>
          </cell>
          <cell r="H608">
            <v>0.25772042549846053</v>
          </cell>
          <cell r="I608">
            <v>0.26959558154822505</v>
          </cell>
        </row>
        <row r="609">
          <cell r="A609" t="str">
            <v>SCOM-SHPLTBR</v>
          </cell>
          <cell r="B609" t="str">
            <v>VAR_fin</v>
          </cell>
          <cell r="C609" t="str">
            <v>SPLT</v>
          </cell>
          <cell r="D609">
            <v>2.0856542116521455</v>
          </cell>
          <cell r="E609">
            <v>2.4001119218893399</v>
          </cell>
          <cell r="F609">
            <v>2.0485097112577684</v>
          </cell>
          <cell r="G609">
            <v>2.0499302873918155</v>
          </cell>
          <cell r="H609">
            <v>0.28635602833162266</v>
          </cell>
          <cell r="I609">
            <v>0.29955064616469423</v>
          </cell>
        </row>
        <row r="610">
          <cell r="A610" t="str">
            <v>SCOM-SHPLTBR</v>
          </cell>
          <cell r="B610" t="str">
            <v>VAR_ncap</v>
          </cell>
          <cell r="C610" t="str">
            <v>-</v>
          </cell>
          <cell r="D610">
            <v>1.37491786707243E-4</v>
          </cell>
          <cell r="E610">
            <v>2.6409613335736399E-2</v>
          </cell>
          <cell r="F610">
            <v>7.5870693415741293E-5</v>
          </cell>
          <cell r="G610">
            <v>4.8617757863818101E-5</v>
          </cell>
          <cell r="H610">
            <v>4.2415314971657398E-3</v>
          </cell>
          <cell r="I610">
            <v>2.4566531485159901E-2</v>
          </cell>
        </row>
        <row r="611">
          <cell r="A611" t="str">
            <v>SCOM-SHPLTBR</v>
          </cell>
          <cell r="B611" t="str">
            <v>VAR_cap</v>
          </cell>
          <cell r="C611" t="str">
            <v>-</v>
          </cell>
          <cell r="D611">
            <v>0.15064835991090125</v>
          </cell>
          <cell r="E611">
            <v>0.17704939870221859</v>
          </cell>
          <cell r="F611">
            <v>0.17669347101065469</v>
          </cell>
          <cell r="G611">
            <v>0.17654165448342793</v>
          </cell>
          <cell r="H611">
            <v>2.2202843926743231E-2</v>
          </cell>
          <cell r="I611">
            <v>2.5687980007591784E-2</v>
          </cell>
        </row>
        <row r="612">
          <cell r="A612" t="str">
            <v>RHES-SHCONBR8</v>
          </cell>
          <cell r="B612" t="str">
            <v>VAR_fout</v>
          </cell>
          <cell r="C612" t="str">
            <v>RHES-SHCON</v>
          </cell>
          <cell r="E612">
            <v>2.3102691276443033E-3</v>
          </cell>
          <cell r="F612">
            <v>2.3417301376245296E-3</v>
          </cell>
          <cell r="G612">
            <v>2.3687318926690739E-3</v>
          </cell>
          <cell r="H612">
            <v>2.407940831802713E-3</v>
          </cell>
          <cell r="I612">
            <v>2.5007835294924212E-3</v>
          </cell>
        </row>
        <row r="613">
          <cell r="A613" t="str">
            <v>RHES-SHCONBR8</v>
          </cell>
          <cell r="B613" t="str">
            <v>VAR_fin</v>
          </cell>
          <cell r="C613" t="str">
            <v>CON</v>
          </cell>
          <cell r="E613">
            <v>2.3102691276443033E-3</v>
          </cell>
          <cell r="F613">
            <v>2.3417301376245296E-3</v>
          </cell>
          <cell r="G613">
            <v>2.3687318926690739E-3</v>
          </cell>
          <cell r="H613">
            <v>2.407940831802713E-3</v>
          </cell>
          <cell r="I613">
            <v>2.5007835294924212E-3</v>
          </cell>
        </row>
        <row r="614">
          <cell r="A614" t="str">
            <v>RHES-SHCONBR8</v>
          </cell>
          <cell r="B614" t="str">
            <v>VAR_ncap</v>
          </cell>
          <cell r="C614" t="str">
            <v>-</v>
          </cell>
          <cell r="E614">
            <v>1.8532843069554299E-4</v>
          </cell>
          <cell r="F614">
            <v>2.6173108024333801E-6</v>
          </cell>
          <cell r="G614">
            <v>2.2508524147759202E-6</v>
          </cell>
          <cell r="H614">
            <v>3.2373516036745698E-6</v>
          </cell>
          <cell r="I614">
            <v>9.5926200779267306E-5</v>
          </cell>
        </row>
        <row r="615">
          <cell r="A615" t="str">
            <v>RHES-SHCONBR8</v>
          </cell>
          <cell r="B615" t="str">
            <v>VAR_cap</v>
          </cell>
          <cell r="C615" t="str">
            <v>-</v>
          </cell>
          <cell r="E615">
            <v>1.8532843069554299E-4</v>
          </cell>
          <cell r="F615">
            <v>1.87945741497977E-4</v>
          </cell>
          <cell r="G615">
            <v>1.90196593912753E-4</v>
          </cell>
          <cell r="H615">
            <v>1.93433945516427E-4</v>
          </cell>
          <cell r="I615">
            <v>2.0096886087283999E-4</v>
          </cell>
        </row>
        <row r="616">
          <cell r="A616" t="str">
            <v>RHEM-SHWODBR</v>
          </cell>
          <cell r="B616" t="str">
            <v>VAR_fout</v>
          </cell>
          <cell r="C616" t="str">
            <v>RHEM-SHWOD</v>
          </cell>
          <cell r="D616">
            <v>4.7439363055993917</v>
          </cell>
          <cell r="E616">
            <v>5.4436697420235305</v>
          </cell>
          <cell r="F616">
            <v>5.1635572919083899</v>
          </cell>
          <cell r="G616">
            <v>5.1961024956027684</v>
          </cell>
          <cell r="H616">
            <v>0.57276157160172136</v>
          </cell>
          <cell r="I616">
            <v>0.35237447010785639</v>
          </cell>
        </row>
        <row r="617">
          <cell r="A617" t="str">
            <v>RHEM-SHWODBR</v>
          </cell>
          <cell r="B617" t="str">
            <v>VAR_fin</v>
          </cell>
          <cell r="C617" t="str">
            <v>RHEMWODBRC</v>
          </cell>
          <cell r="D617">
            <v>4.7439363055993917</v>
          </cell>
          <cell r="E617">
            <v>5.4436697420235305</v>
          </cell>
          <cell r="F617">
            <v>5.1635572919083899</v>
          </cell>
          <cell r="G617">
            <v>5.1961024956027684</v>
          </cell>
          <cell r="H617">
            <v>0.57276157160172136</v>
          </cell>
          <cell r="I617">
            <v>0.35237447010785639</v>
          </cell>
        </row>
        <row r="618">
          <cell r="A618" t="str">
            <v>RHEM-SHWODBR</v>
          </cell>
          <cell r="B618" t="str">
            <v>VAR_fin</v>
          </cell>
          <cell r="C618" t="str">
            <v>RWOD</v>
          </cell>
          <cell r="D618">
            <v>6.5888004244436011</v>
          </cell>
          <cell r="E618">
            <v>7.5606524194771243</v>
          </cell>
          <cell r="F618">
            <v>7.1716073498727635</v>
          </cell>
          <cell r="G618">
            <v>7.2168090216705068</v>
          </cell>
          <cell r="H618">
            <v>0.79550218278016871</v>
          </cell>
          <cell r="I618">
            <v>0.48940898626091173</v>
          </cell>
        </row>
        <row r="619">
          <cell r="A619" t="str">
            <v>RHEM-SHWODBR</v>
          </cell>
          <cell r="B619" t="str">
            <v>VAR_ncap</v>
          </cell>
          <cell r="C619" t="str">
            <v>-</v>
          </cell>
          <cell r="D619">
            <v>1.5252051927311101E-4</v>
          </cell>
          <cell r="E619">
            <v>5.06747492928976E-2</v>
          </cell>
          <cell r="F619">
            <v>5.8663411958542397E-5</v>
          </cell>
          <cell r="G619">
            <v>2.1652309477471199E-5</v>
          </cell>
          <cell r="H619">
            <v>3.6239073864864999E-3</v>
          </cell>
          <cell r="I619">
            <v>2.6689924197125701E-2</v>
          </cell>
        </row>
        <row r="620">
          <cell r="A620" t="str">
            <v>RHEM-SHWODBR</v>
          </cell>
          <cell r="B620" t="str">
            <v>VAR_cap</v>
          </cell>
          <cell r="C620" t="str">
            <v>-</v>
          </cell>
          <cell r="D620">
            <v>0.33522429947426613</v>
          </cell>
          <cell r="E620">
            <v>0.38589359255973033</v>
          </cell>
          <cell r="F620">
            <v>0.38589997350271316</v>
          </cell>
          <cell r="G620">
            <v>0.38559531142924913</v>
          </cell>
          <cell r="H620">
            <v>4.2257593816487041E-2</v>
          </cell>
          <cell r="I620">
            <v>2.7652215156727836E-2</v>
          </cell>
        </row>
        <row r="621">
          <cell r="A621" t="str">
            <v>RHES-SHCONBR9</v>
          </cell>
          <cell r="B621" t="str">
            <v>VAR_fout</v>
          </cell>
          <cell r="C621" t="str">
            <v>RHES-SHCON</v>
          </cell>
          <cell r="E621">
            <v>7.8537196657863689E-4</v>
          </cell>
          <cell r="F621">
            <v>8.066846062667471E-4</v>
          </cell>
          <cell r="G621">
            <v>8.1821182369232138E-4</v>
          </cell>
          <cell r="H621">
            <v>8.3193919591034141E-4</v>
          </cell>
          <cell r="I621">
            <v>1.001444033735317E-3</v>
          </cell>
        </row>
        <row r="622">
          <cell r="A622" t="str">
            <v>RHES-SHCONBR9</v>
          </cell>
          <cell r="B622" t="str">
            <v>VAR_fin</v>
          </cell>
          <cell r="C622" t="str">
            <v>CON</v>
          </cell>
          <cell r="E622">
            <v>7.8537196657863689E-4</v>
          </cell>
          <cell r="F622">
            <v>8.066846062667471E-4</v>
          </cell>
          <cell r="G622">
            <v>8.1821182369232138E-4</v>
          </cell>
          <cell r="H622">
            <v>8.3193919591034141E-4</v>
          </cell>
          <cell r="I622">
            <v>1.001444033735317E-3</v>
          </cell>
        </row>
        <row r="623">
          <cell r="A623" t="str">
            <v>RHES-SHCONBR9</v>
          </cell>
          <cell r="B623" t="str">
            <v>VAR_ncap</v>
          </cell>
          <cell r="C623" t="str">
            <v>-</v>
          </cell>
          <cell r="E623">
            <v>6.2065469919675203E-5</v>
          </cell>
          <cell r="F623">
            <v>1.7939154036640799E-6</v>
          </cell>
          <cell r="G623">
            <v>9.9995678519230909E-7</v>
          </cell>
          <cell r="H623">
            <v>1.1773406424408899E-6</v>
          </cell>
          <cell r="I623">
            <v>4.3440607321578299E-5</v>
          </cell>
        </row>
        <row r="624">
          <cell r="A624" t="str">
            <v>RHES-SHCONBR9</v>
          </cell>
          <cell r="B624" t="str">
            <v>VAR_cap</v>
          </cell>
          <cell r="C624" t="str">
            <v>-</v>
          </cell>
          <cell r="E624">
            <v>6.2065469919675203E-5</v>
          </cell>
          <cell r="F624">
            <v>6.3859385323339303E-5</v>
          </cell>
          <cell r="G624">
            <v>6.4859342108531605E-5</v>
          </cell>
          <cell r="H624">
            <v>6.6036682750972501E-5</v>
          </cell>
          <cell r="I624">
            <v>7.9770524315359904E-5</v>
          </cell>
        </row>
        <row r="625">
          <cell r="A625" t="str">
            <v>D-RHNS_LTH_CHPNGA</v>
          </cell>
          <cell r="B625" t="str">
            <v>VAR_fout</v>
          </cell>
          <cell r="C625" t="str">
            <v>RHSA_LTH</v>
          </cell>
          <cell r="D625">
            <v>7.0152644031562548E-6</v>
          </cell>
          <cell r="E625">
            <v>5.365034944599332E-4</v>
          </cell>
          <cell r="F625">
            <v>1.9472874710170476E-2</v>
          </cell>
          <cell r="G625">
            <v>4.8848378292279098E-3</v>
          </cell>
          <cell r="H625">
            <v>5.0444311857870662E-2</v>
          </cell>
          <cell r="I625">
            <v>3.3370294863007861E-2</v>
          </cell>
        </row>
        <row r="626">
          <cell r="A626" t="str">
            <v>D-RHNS_LTH_CHPNGA</v>
          </cell>
          <cell r="B626" t="str">
            <v>VAR_fout</v>
          </cell>
          <cell r="C626" t="str">
            <v>LTH</v>
          </cell>
          <cell r="E626">
            <v>1.8618505963173733E-5</v>
          </cell>
          <cell r="F626">
            <v>7.8364100801767728E-5</v>
          </cell>
          <cell r="G626">
            <v>1.5230859414584096E-4</v>
          </cell>
          <cell r="H626">
            <v>2.6089231517407351E-4</v>
          </cell>
          <cell r="I626">
            <v>6.9369838613791393E-4</v>
          </cell>
        </row>
        <row r="627">
          <cell r="A627" t="str">
            <v>D-RHNS_LTH_CHPNGA</v>
          </cell>
          <cell r="B627" t="str">
            <v>VAR_fout</v>
          </cell>
          <cell r="C627" t="str">
            <v>RHNS_LTH_CHPNGA_ON</v>
          </cell>
          <cell r="D627">
            <v>7.6977586672291109E-6</v>
          </cell>
          <cell r="E627">
            <v>2.4399192222006954E-3</v>
          </cell>
          <cell r="F627">
            <v>0.17300703410727494</v>
          </cell>
          <cell r="G627">
            <v>0.2105465814603476</v>
          </cell>
          <cell r="H627">
            <v>0.14647687844141169</v>
          </cell>
          <cell r="I627">
            <v>0.334041967698405</v>
          </cell>
        </row>
        <row r="628">
          <cell r="A628" t="str">
            <v>D-RHNS_LTH_CHPNGA</v>
          </cell>
          <cell r="B628" t="str">
            <v>VAR_fin</v>
          </cell>
          <cell r="C628" t="str">
            <v>RHNS_LTH_CHPNGA</v>
          </cell>
          <cell r="D628">
            <v>1.4713023070385367E-5</v>
          </cell>
          <cell r="E628">
            <v>2.9950412226238E-3</v>
          </cell>
          <cell r="F628">
            <v>0.19255827291824718</v>
          </cell>
          <cell r="G628">
            <v>0.21558372788372132</v>
          </cell>
          <cell r="H628">
            <v>0.19718208261445655</v>
          </cell>
          <cell r="I628">
            <v>0.36810596094755105</v>
          </cell>
        </row>
        <row r="629">
          <cell r="A629" t="str">
            <v>D-SLFO</v>
          </cell>
          <cell r="B629" t="str">
            <v>VAR_fout</v>
          </cell>
          <cell r="C629" t="str">
            <v>CO2</v>
          </cell>
          <cell r="D629">
            <v>2267.7903417861698</v>
          </cell>
          <cell r="E629">
            <v>2087.4072881349198</v>
          </cell>
          <cell r="F629">
            <v>1613.5346950429</v>
          </cell>
          <cell r="G629">
            <v>1370.75356308658</v>
          </cell>
          <cell r="H629">
            <v>38.825131050740602</v>
          </cell>
          <cell r="I629">
            <v>13.1666716283924</v>
          </cell>
        </row>
        <row r="630">
          <cell r="A630" t="str">
            <v>D-SLFO</v>
          </cell>
          <cell r="B630" t="str">
            <v>VAR_fout</v>
          </cell>
          <cell r="C630" t="str">
            <v>SLFO</v>
          </cell>
          <cell r="D630">
            <v>30.256656719211421</v>
          </cell>
          <cell r="E630">
            <v>27.850002086407006</v>
          </cell>
          <cell r="F630">
            <v>21.555174580471771</v>
          </cell>
          <cell r="G630">
            <v>18.304554008010303</v>
          </cell>
          <cell r="H630">
            <v>0.52704478748174999</v>
          </cell>
          <cell r="I630">
            <v>0.19344924016128717</v>
          </cell>
        </row>
        <row r="631">
          <cell r="A631" t="str">
            <v>D-SLFO</v>
          </cell>
          <cell r="B631" t="str">
            <v>VAR_fin</v>
          </cell>
          <cell r="C631" t="str">
            <v>LFO</v>
          </cell>
          <cell r="D631">
            <v>30.770560946895131</v>
          </cell>
          <cell r="E631">
            <v>28.323029689754733</v>
          </cell>
          <cell r="F631">
            <v>21.893279444272679</v>
          </cell>
          <cell r="G631">
            <v>18.599098549342958</v>
          </cell>
          <cell r="H631">
            <v>0.52679960720136532</v>
          </cell>
          <cell r="I631">
            <v>0.17865226090084707</v>
          </cell>
        </row>
        <row r="632">
          <cell r="A632" t="str">
            <v>D-SLFO</v>
          </cell>
          <cell r="B632" t="str">
            <v>VAR_fin</v>
          </cell>
          <cell r="C632" t="str">
            <v>BDS</v>
          </cell>
          <cell r="F632">
            <v>2.8008596319893848E-2</v>
          </cell>
          <cell r="G632">
            <v>1.6355231166254491E-2</v>
          </cell>
          <cell r="H632">
            <v>9.1969473899858583E-3</v>
          </cell>
          <cell r="I632">
            <v>1.8085183667252949E-2</v>
          </cell>
        </row>
        <row r="633">
          <cell r="A633" t="str">
            <v>D-RCOA</v>
          </cell>
          <cell r="B633" t="str">
            <v>VAR_fout</v>
          </cell>
          <cell r="C633" t="str">
            <v>CO2</v>
          </cell>
          <cell r="D633">
            <v>9.2723314563432595</v>
          </cell>
          <cell r="E633">
            <v>9.2716820522943202</v>
          </cell>
          <cell r="F633">
            <v>6.8588722089360701</v>
          </cell>
          <cell r="G633">
            <v>6.2341794341470296</v>
          </cell>
          <cell r="H633">
            <v>0.75253009049293695</v>
          </cell>
        </row>
        <row r="634">
          <cell r="A634" t="str">
            <v>D-RCOA</v>
          </cell>
          <cell r="B634" t="str">
            <v>VAR_fout</v>
          </cell>
          <cell r="C634" t="str">
            <v>RCOA</v>
          </cell>
          <cell r="D634">
            <v>0.10002515055386475</v>
          </cell>
          <cell r="E634">
            <v>0.10001814511644359</v>
          </cell>
          <cell r="F634">
            <v>7.3989991466408486E-2</v>
          </cell>
          <cell r="G634">
            <v>6.7251126581952758E-2</v>
          </cell>
          <cell r="H634">
            <v>8.1179082038073062E-3</v>
          </cell>
        </row>
        <row r="635">
          <cell r="A635" t="str">
            <v>D-RCOA</v>
          </cell>
          <cell r="B635" t="str">
            <v>VAR_fin</v>
          </cell>
          <cell r="C635" t="str">
            <v>COA</v>
          </cell>
          <cell r="D635">
            <v>0.10002515055386475</v>
          </cell>
          <cell r="E635">
            <v>0.10001814511644359</v>
          </cell>
          <cell r="F635">
            <v>7.3989991466408486E-2</v>
          </cell>
          <cell r="G635">
            <v>6.7251126581952758E-2</v>
          </cell>
          <cell r="H635">
            <v>8.1179082038073062E-3</v>
          </cell>
        </row>
        <row r="636">
          <cell r="A636" t="str">
            <v>D-RHEM_KEV_WOD_ELC_CHP</v>
          </cell>
          <cell r="B636" t="str">
            <v>VAR_fout</v>
          </cell>
          <cell r="C636" t="str">
            <v>ELC5</v>
          </cell>
          <cell r="G636">
            <v>9.8613237130984105E-5</v>
          </cell>
          <cell r="H636">
            <v>1.2378138574925437E-4</v>
          </cell>
          <cell r="I636">
            <v>1.7051541434558696E-4</v>
          </cell>
        </row>
        <row r="637">
          <cell r="A637" t="str">
            <v>D-RHEM_KEV_WOD_ELC_CHP</v>
          </cell>
          <cell r="B637" t="str">
            <v>VAR_fout</v>
          </cell>
          <cell r="C637" t="str">
            <v>RHEM_ELC</v>
          </cell>
          <cell r="G637">
            <v>9.8978893066334426E-5</v>
          </cell>
          <cell r="H637">
            <v>1.242933009963666E-4</v>
          </cell>
          <cell r="I637">
            <v>1.7132885293658418E-4</v>
          </cell>
        </row>
        <row r="638">
          <cell r="A638" t="str">
            <v>D-RHEM_KEV_WOD_ELC_CHP</v>
          </cell>
          <cell r="B638" t="str">
            <v>VAR_fin</v>
          </cell>
          <cell r="C638" t="str">
            <v>RHEM_KEV_WOD_ELC_CHP</v>
          </cell>
          <cell r="G638">
            <v>1.7848852104454456E-4</v>
          </cell>
          <cell r="H638">
            <v>2.2897107759284666E-4</v>
          </cell>
          <cell r="I638">
            <v>3.2274065812939719E-4</v>
          </cell>
        </row>
        <row r="639">
          <cell r="A639" t="str">
            <v>RHES-SHSTG-SOL</v>
          </cell>
          <cell r="B639" t="str">
            <v>VAR_fout</v>
          </cell>
          <cell r="C639" t="str">
            <v>RHES-SHASOL</v>
          </cell>
          <cell r="D639">
            <v>1.9412164507883715E-5</v>
          </cell>
          <cell r="E639">
            <v>1.9789902592312824E-5</v>
          </cell>
          <cell r="F639">
            <v>6.0033260601670635E-2</v>
          </cell>
          <cell r="G639">
            <v>6.1937090876351325E-2</v>
          </cell>
          <cell r="H639">
            <v>6.9260301274472772E-3</v>
          </cell>
          <cell r="I639">
            <v>1.3604860923088173E-2</v>
          </cell>
        </row>
        <row r="640">
          <cell r="A640" t="str">
            <v>RHES-SHSTG-SOL</v>
          </cell>
          <cell r="B640" t="str">
            <v>VAR_fin</v>
          </cell>
          <cell r="C640" t="str">
            <v>RHES-SHASOL</v>
          </cell>
          <cell r="D640">
            <v>3.1118272198605814E-7</v>
          </cell>
          <cell r="E640">
            <v>6.8932797640415304E-7</v>
          </cell>
          <cell r="F640">
            <v>6.0019148401992115E-2</v>
          </cell>
          <cell r="G640">
            <v>6.1923497888246699E-2</v>
          </cell>
          <cell r="H640">
            <v>6.9091833690370589E-3</v>
          </cell>
          <cell r="I640">
            <v>1.3588183976970404E-2</v>
          </cell>
        </row>
        <row r="641">
          <cell r="A641" t="str">
            <v>RHES-SHSTG-SOL</v>
          </cell>
          <cell r="B641" t="str">
            <v>VAR_ncap</v>
          </cell>
          <cell r="C641" t="str">
            <v>-</v>
          </cell>
          <cell r="D641">
            <v>1.11239188085233E-2</v>
          </cell>
          <cell r="E641">
            <v>3.6345595234899698E-5</v>
          </cell>
          <cell r="F641">
            <v>4.49669572358233E-4</v>
          </cell>
          <cell r="G641">
            <v>4.1475080047726799E-6</v>
          </cell>
          <cell r="H641">
            <v>3.3055348005694502E-4</v>
          </cell>
          <cell r="I641">
            <v>2.8408121389554399E-3</v>
          </cell>
        </row>
        <row r="642">
          <cell r="A642" t="str">
            <v>RHES-SHSTG-SOL</v>
          </cell>
          <cell r="B642" t="str">
            <v>VAR_cap</v>
          </cell>
          <cell r="C642" t="str">
            <v>-</v>
          </cell>
          <cell r="D642">
            <v>1.11239188085233E-2</v>
          </cell>
          <cell r="E642">
            <v>1.11602644037582E-2</v>
          </cell>
          <cell r="F642">
            <v>1.1609933976116499E-2</v>
          </cell>
          <cell r="G642">
            <v>1.16140814841213E-2</v>
          </cell>
          <cell r="H642">
            <v>1.51795795767052E-3</v>
          </cell>
          <cell r="I642">
            <v>2.92966912270962E-3</v>
          </cell>
        </row>
        <row r="643">
          <cell r="A643" t="str">
            <v>D-ITOT_LTH</v>
          </cell>
          <cell r="B643" t="str">
            <v>VAR_fout</v>
          </cell>
          <cell r="C643" t="str">
            <v>ITOT_LTH_DH</v>
          </cell>
          <cell r="D643">
            <v>7.1200190538411468</v>
          </cell>
          <cell r="E643">
            <v>4.4325597891819655</v>
          </cell>
          <cell r="F643">
            <v>0.89905614230992237</v>
          </cell>
          <cell r="G643">
            <v>2.0862055242356226</v>
          </cell>
          <cell r="H643">
            <v>0.41196349839578739</v>
          </cell>
          <cell r="I643">
            <v>0.53201642990402187</v>
          </cell>
        </row>
        <row r="644">
          <cell r="A644" t="str">
            <v>D-ITOT_LTH</v>
          </cell>
          <cell r="B644" t="str">
            <v>VAR_fin</v>
          </cell>
          <cell r="C644" t="str">
            <v>LTH</v>
          </cell>
          <cell r="D644">
            <v>7.7403564044650439</v>
          </cell>
          <cell r="E644">
            <v>4.8174836776820849</v>
          </cell>
          <cell r="F644">
            <v>0.97674520743836113</v>
          </cell>
          <cell r="G644">
            <v>2.2649907307460868</v>
          </cell>
          <cell r="H644">
            <v>0.44668190479662634</v>
          </cell>
          <cell r="I644">
            <v>0.57609711026248434</v>
          </cell>
        </row>
        <row r="645">
          <cell r="A645" t="str">
            <v>D-ITOT_LTH</v>
          </cell>
          <cell r="B645" t="str">
            <v>VAR_ncap</v>
          </cell>
          <cell r="C645" t="str">
            <v>-</v>
          </cell>
          <cell r="D645">
            <v>0.267898635274263</v>
          </cell>
          <cell r="E645">
            <v>5.18773664821731E-6</v>
          </cell>
          <cell r="F645">
            <v>8.0888365509399103E-6</v>
          </cell>
          <cell r="G645">
            <v>8.93034754383304E-6</v>
          </cell>
          <cell r="H645">
            <v>6.5434220151890101E-6</v>
          </cell>
          <cell r="I645">
            <v>4.2247137776869399E-5</v>
          </cell>
        </row>
        <row r="646">
          <cell r="A646" t="str">
            <v>D-ITOT_LTH</v>
          </cell>
          <cell r="B646" t="str">
            <v>VAR_cap</v>
          </cell>
          <cell r="C646" t="str">
            <v>-</v>
          </cell>
          <cell r="D646">
            <v>0.267898635274263</v>
          </cell>
          <cell r="E646">
            <v>0.26790382301091098</v>
          </cell>
          <cell r="F646">
            <v>0.26791191184746199</v>
          </cell>
          <cell r="G646">
            <v>0.267920842195006</v>
          </cell>
          <cell r="H646">
            <v>0.26792738561702101</v>
          </cell>
          <cell r="I646">
            <v>0.26796963275479802</v>
          </cell>
        </row>
        <row r="647">
          <cell r="A647" t="str">
            <v>D-IH2</v>
          </cell>
          <cell r="B647" t="str">
            <v>VAR_fout</v>
          </cell>
          <cell r="C647" t="str">
            <v>IH2</v>
          </cell>
          <cell r="G647">
            <v>0.39277465088259678</v>
          </cell>
          <cell r="H647">
            <v>0.91290132494359033</v>
          </cell>
          <cell r="I647">
            <v>4.1751380842295083</v>
          </cell>
        </row>
        <row r="648">
          <cell r="A648" t="str">
            <v>D-IH2</v>
          </cell>
          <cell r="B648" t="str">
            <v>VAR_fin</v>
          </cell>
          <cell r="C648" t="str">
            <v>H2</v>
          </cell>
          <cell r="G648">
            <v>0.39576696057679328</v>
          </cell>
          <cell r="H648">
            <v>0.91985616145947868</v>
          </cell>
          <cell r="I648">
            <v>4.2069459061853802</v>
          </cell>
        </row>
        <row r="649">
          <cell r="A649" t="str">
            <v>D-IH2</v>
          </cell>
          <cell r="B649" t="str">
            <v>VAR_ncap</v>
          </cell>
          <cell r="C649" t="str">
            <v>-</v>
          </cell>
          <cell r="G649">
            <v>3.63017251035068E-2</v>
          </cell>
          <cell r="H649">
            <v>1.34600361608441E-2</v>
          </cell>
          <cell r="I649">
            <v>0.14785753955366401</v>
          </cell>
        </row>
        <row r="650">
          <cell r="A650" t="str">
            <v>D-IH2</v>
          </cell>
          <cell r="B650" t="str">
            <v>VAR_cap</v>
          </cell>
          <cell r="C650" t="str">
            <v>-</v>
          </cell>
          <cell r="G650">
            <v>3.63017251035068E-2</v>
          </cell>
          <cell r="H650">
            <v>4.97617612643508E-2</v>
          </cell>
          <cell r="I650">
            <v>0.19761930081801499</v>
          </cell>
        </row>
        <row r="651">
          <cell r="A651" t="str">
            <v>D-RHNM_LTH_CHPWOD</v>
          </cell>
          <cell r="B651" t="str">
            <v>VAR_fout</v>
          </cell>
          <cell r="C651" t="str">
            <v>RHNM_LTH_CHPWOD_ON</v>
          </cell>
          <cell r="D651">
            <v>1.1920353140341555E-5</v>
          </cell>
          <cell r="E651">
            <v>1.9522657821365287E-6</v>
          </cell>
          <cell r="F651">
            <v>6.8005838665910988E-6</v>
          </cell>
          <cell r="G651">
            <v>1.7546160540692725E-4</v>
          </cell>
          <cell r="H651">
            <v>2.0468440444249087E-4</v>
          </cell>
          <cell r="I651">
            <v>3.7604833491558867E-4</v>
          </cell>
        </row>
        <row r="652">
          <cell r="A652" t="str">
            <v>D-RHNM_LTH_CHPWOD</v>
          </cell>
          <cell r="B652" t="str">
            <v>VAR_fout</v>
          </cell>
          <cell r="C652" t="str">
            <v>RHSA_LTH</v>
          </cell>
          <cell r="D652">
            <v>2.7926695746113616E-6</v>
          </cell>
          <cell r="E652">
            <v>1.4916469737173442E-5</v>
          </cell>
          <cell r="F652">
            <v>9.5201058018866664E-6</v>
          </cell>
          <cell r="G652">
            <v>1.4291676693271703E-4</v>
          </cell>
          <cell r="H652">
            <v>2.0543573182186609E-4</v>
          </cell>
          <cell r="I652">
            <v>2.0513592993772614E-4</v>
          </cell>
        </row>
        <row r="653">
          <cell r="A653" t="str">
            <v>D-RHNM_LTH_CHPWOD</v>
          </cell>
          <cell r="B653" t="str">
            <v>VAR_fout</v>
          </cell>
          <cell r="C653" t="str">
            <v>LTH</v>
          </cell>
          <cell r="E653">
            <v>9.0964371148104636E-6</v>
          </cell>
          <cell r="F653">
            <v>8.9297644297484121E-6</v>
          </cell>
          <cell r="G653">
            <v>1.7401639250324931E-5</v>
          </cell>
          <cell r="H653">
            <v>1.8008604188750091E-5</v>
          </cell>
          <cell r="I653">
            <v>1.888796773417348E-5</v>
          </cell>
        </row>
        <row r="654">
          <cell r="A654" t="str">
            <v>D-RHNM_LTH_CHPWOD</v>
          </cell>
          <cell r="B654" t="str">
            <v>VAR_fin</v>
          </cell>
          <cell r="C654" t="str">
            <v>RHNM_LTH_CHPWOD</v>
          </cell>
          <cell r="D654">
            <v>1.4713022714952921E-5</v>
          </cell>
          <cell r="E654">
            <v>2.5965172634120435E-5</v>
          </cell>
          <cell r="F654">
            <v>2.5250454098226161E-5</v>
          </cell>
          <cell r="G654">
            <v>3.3578001158996883E-4</v>
          </cell>
          <cell r="H654">
            <v>4.2812874045310714E-4</v>
          </cell>
          <cell r="I654">
            <v>6.0007223258748833E-4</v>
          </cell>
        </row>
        <row r="655">
          <cell r="A655" t="str">
            <v>RHNS-SHWODBR</v>
          </cell>
          <cell r="B655" t="str">
            <v>VAR_fout</v>
          </cell>
          <cell r="C655" t="str">
            <v>RHNS-SHWOD</v>
          </cell>
          <cell r="E655">
            <v>2.658634316929772E-2</v>
          </cell>
          <cell r="F655">
            <v>0.12092288151650561</v>
          </cell>
          <cell r="G655">
            <v>0.12503892784340473</v>
          </cell>
          <cell r="H655">
            <v>4.7925254791332014E-2</v>
          </cell>
        </row>
        <row r="656">
          <cell r="A656" t="str">
            <v>RHNS-SHWODBR</v>
          </cell>
          <cell r="B656" t="str">
            <v>VAR_fin</v>
          </cell>
          <cell r="C656" t="str">
            <v>RHNSWODBRC</v>
          </cell>
          <cell r="E656">
            <v>2.658634316929772E-2</v>
          </cell>
          <cell r="F656">
            <v>0.12092288151650561</v>
          </cell>
          <cell r="G656">
            <v>0.12503892784340473</v>
          </cell>
          <cell r="H656">
            <v>4.7925254791332014E-2</v>
          </cell>
        </row>
        <row r="657">
          <cell r="A657" t="str">
            <v>RHNS-SHWODBR</v>
          </cell>
          <cell r="B657" t="str">
            <v>VAR_fin</v>
          </cell>
          <cell r="C657" t="str">
            <v>RWOD</v>
          </cell>
          <cell r="E657">
            <v>3.6925476624024609E-2</v>
          </cell>
          <cell r="F657">
            <v>0.16794844655070224</v>
          </cell>
          <cell r="G657">
            <v>0.17366517756028432</v>
          </cell>
          <cell r="H657">
            <v>6.6562853876850042E-2</v>
          </cell>
        </row>
        <row r="658">
          <cell r="A658" t="str">
            <v>RHNS-SHWODBR</v>
          </cell>
          <cell r="B658" t="str">
            <v>VAR_ncap</v>
          </cell>
          <cell r="C658" t="str">
            <v>-</v>
          </cell>
          <cell r="E658">
            <v>2.8895908603149599E-3</v>
          </cell>
          <cell r="F658">
            <v>8.1970798919927292E-3</v>
          </cell>
        </row>
        <row r="659">
          <cell r="A659" t="str">
            <v>RHNS-SHWODBR</v>
          </cell>
          <cell r="B659" t="str">
            <v>VAR_cap</v>
          </cell>
          <cell r="C659" t="str">
            <v>-</v>
          </cell>
          <cell r="E659">
            <v>2.8895908603149599E-3</v>
          </cell>
          <cell r="F659">
            <v>1.1080987323824893E-2</v>
          </cell>
          <cell r="G659">
            <v>1.1065935290917666E-2</v>
          </cell>
          <cell r="H659">
            <v>3.9629753109765254E-3</v>
          </cell>
        </row>
        <row r="660">
          <cell r="A660" t="str">
            <v>D-RHNM_NKEV_GAS_ELC_CHP</v>
          </cell>
          <cell r="B660" t="str">
            <v>VAR_fout</v>
          </cell>
          <cell r="C660" t="str">
            <v>ELC5</v>
          </cell>
          <cell r="E660">
            <v>1.5377584454510978E-3</v>
          </cell>
          <cell r="F660">
            <v>0.2066782060105308</v>
          </cell>
          <cell r="G660">
            <v>0.32354385053197354</v>
          </cell>
          <cell r="H660">
            <v>0.30399740313966278</v>
          </cell>
          <cell r="I660">
            <v>0.55110468516171818</v>
          </cell>
        </row>
        <row r="661">
          <cell r="A661" t="str">
            <v>D-RHNM_NKEV_GAS_ELC_CHP</v>
          </cell>
          <cell r="B661" t="str">
            <v>VAR_fout</v>
          </cell>
          <cell r="C661" t="str">
            <v>RHNM_ELC</v>
          </cell>
          <cell r="E661">
            <v>1.538502436148023E-3</v>
          </cell>
          <cell r="F661">
            <v>0.20233085539786402</v>
          </cell>
          <cell r="G661">
            <v>0.26120703641716297</v>
          </cell>
          <cell r="H661">
            <v>0.24308053778842686</v>
          </cell>
          <cell r="I661">
            <v>0.41200026934572226</v>
          </cell>
        </row>
        <row r="662">
          <cell r="A662" t="str">
            <v>D-RHNM_NKEV_GAS_ELC_CHP</v>
          </cell>
          <cell r="B662" t="str">
            <v>VAR_fin</v>
          </cell>
          <cell r="C662" t="str">
            <v>RHNM_NKEV_GAS_ELC_CHP</v>
          </cell>
          <cell r="E662">
            <v>3.076260881599127E-3</v>
          </cell>
          <cell r="F662">
            <v>0.40898995779924202</v>
          </cell>
          <cell r="G662">
            <v>0.58475088694913624</v>
          </cell>
          <cell r="H662">
            <v>0.54707794092808926</v>
          </cell>
          <cell r="I662">
            <v>0.96310495450744005</v>
          </cell>
        </row>
        <row r="663">
          <cell r="A663" t="str">
            <v>D-RLFO</v>
          </cell>
          <cell r="B663" t="str">
            <v>VAR_fout</v>
          </cell>
          <cell r="C663" t="str">
            <v>CO2</v>
          </cell>
          <cell r="D663">
            <v>4514.4870631356398</v>
          </cell>
          <cell r="E663">
            <v>3846.53339961744</v>
          </cell>
          <cell r="F663">
            <v>4446.26736627848</v>
          </cell>
          <cell r="G663">
            <v>4397.8139415117703</v>
          </cell>
          <cell r="H663">
            <v>375.49068452484198</v>
          </cell>
          <cell r="I663">
            <v>36.092347629966902</v>
          </cell>
        </row>
        <row r="664">
          <cell r="A664" t="str">
            <v>D-RLFO</v>
          </cell>
          <cell r="B664" t="str">
            <v>VAR_fout</v>
          </cell>
          <cell r="C664" t="str">
            <v>RLFO</v>
          </cell>
          <cell r="D664">
            <v>60.231884233633082</v>
          </cell>
          <cell r="E664">
            <v>51.320105958092988</v>
          </cell>
          <cell r="F664">
            <v>59.351515916615419</v>
          </cell>
          <cell r="G664">
            <v>58.69987768181489</v>
          </cell>
          <cell r="H664">
            <v>5.0232606176131682</v>
          </cell>
          <cell r="I664">
            <v>0.50233572360721557</v>
          </cell>
        </row>
        <row r="665">
          <cell r="A665" t="str">
            <v>D-RLFO</v>
          </cell>
          <cell r="B665" t="str">
            <v>VAR_fin</v>
          </cell>
          <cell r="C665" t="str">
            <v>LFO</v>
          </cell>
          <cell r="D665">
            <v>61.254912661270517</v>
          </cell>
          <cell r="E665">
            <v>52.191769329951683</v>
          </cell>
          <cell r="F665">
            <v>60.329272269721649</v>
          </cell>
          <cell r="G665">
            <v>59.671830956740514</v>
          </cell>
          <cell r="H665">
            <v>5.0948532499978638</v>
          </cell>
          <cell r="I665">
            <v>0.48971977788286164</v>
          </cell>
        </row>
        <row r="666">
          <cell r="A666" t="str">
            <v>D-RLFO</v>
          </cell>
          <cell r="B666" t="str">
            <v>VAR_fin</v>
          </cell>
          <cell r="C666" t="str">
            <v>BDS</v>
          </cell>
          <cell r="F666">
            <v>3.0319747742657541E-2</v>
          </cell>
          <cell r="G666">
            <v>2.5054278987191814E-2</v>
          </cell>
          <cell r="H666">
            <v>1.3726604704354783E-2</v>
          </cell>
          <cell r="I666">
            <v>2.1148335640359072E-2</v>
          </cell>
        </row>
        <row r="667">
          <cell r="A667" t="str">
            <v>D-SCOM_LTH_CHPBIO</v>
          </cell>
          <cell r="B667" t="str">
            <v>VAR_fout</v>
          </cell>
          <cell r="C667" t="str">
            <v>SCOM_LTH_CHPBIO_ON</v>
          </cell>
          <cell r="D667">
            <v>1.4243267497497762</v>
          </cell>
          <cell r="E667">
            <v>1.5428165277048729</v>
          </cell>
          <cell r="F667">
            <v>1.3914060174761163</v>
          </cell>
          <cell r="G667">
            <v>1.1956837670731735</v>
          </cell>
          <cell r="H667">
            <v>0.78981929545607754</v>
          </cell>
          <cell r="I667">
            <v>0.68111511017970305</v>
          </cell>
        </row>
        <row r="668">
          <cell r="A668" t="str">
            <v>D-SCOM_LTH_CHPBIO</v>
          </cell>
          <cell r="B668" t="str">
            <v>VAR_fout</v>
          </cell>
          <cell r="C668" t="str">
            <v>LTH</v>
          </cell>
          <cell r="E668">
            <v>3.6286831946769363E-2</v>
          </cell>
          <cell r="F668">
            <v>8.7444372515278534E-2</v>
          </cell>
          <cell r="G668">
            <v>0.15896622512351335</v>
          </cell>
          <cell r="H668">
            <v>0.24225553061505137</v>
          </cell>
          <cell r="I668">
            <v>0.37662722734616805</v>
          </cell>
        </row>
        <row r="669">
          <cell r="A669" t="str">
            <v>D-SCOM_LTH_CHPBIO</v>
          </cell>
          <cell r="B669" t="str">
            <v>VAR_fin</v>
          </cell>
          <cell r="C669" t="str">
            <v>SCOM_LTH_CHPBIO</v>
          </cell>
          <cell r="D669">
            <v>1.4243267497497762</v>
          </cell>
          <cell r="E669">
            <v>1.5791033596516415</v>
          </cell>
          <cell r="F669">
            <v>1.4788503899913932</v>
          </cell>
          <cell r="G669">
            <v>1.3546499921966872</v>
          </cell>
          <cell r="H669">
            <v>1.032074826071129</v>
          </cell>
          <cell r="I669">
            <v>1.0577423375258712</v>
          </cell>
        </row>
        <row r="670">
          <cell r="A670" t="str">
            <v>D-SCOM_LTH_CHPHFC</v>
          </cell>
          <cell r="B670" t="str">
            <v>VAR_fout</v>
          </cell>
          <cell r="C670" t="str">
            <v>SCOM_LTH_CHPHFC_ON</v>
          </cell>
          <cell r="G670">
            <v>6.3200512278803606E-2</v>
          </cell>
          <cell r="H670">
            <v>6.1746222596562386E-2</v>
          </cell>
          <cell r="I670">
            <v>0.17470606030325794</v>
          </cell>
        </row>
        <row r="671">
          <cell r="A671" t="str">
            <v>D-SCOM_LTH_CHPHFC</v>
          </cell>
          <cell r="B671" t="str">
            <v>VAR_fout</v>
          </cell>
          <cell r="C671" t="str">
            <v>LTH</v>
          </cell>
          <cell r="G671">
            <v>5.8141031588456702E-5</v>
          </cell>
          <cell r="H671">
            <v>9.5327091773031696E-5</v>
          </cell>
          <cell r="I671">
            <v>3.4253030810309427E-4</v>
          </cell>
        </row>
        <row r="672">
          <cell r="A672" t="str">
            <v>D-SCOM_LTH_CHPHFC</v>
          </cell>
          <cell r="B672" t="str">
            <v>VAR_fin</v>
          </cell>
          <cell r="C672" t="str">
            <v>SCOM_LTH_CHPHFC</v>
          </cell>
          <cell r="G672">
            <v>6.3258653310392099E-2</v>
          </cell>
          <cell r="H672">
            <v>6.1841549688335364E-2</v>
          </cell>
          <cell r="I672">
            <v>0.17504859061136102</v>
          </cell>
        </row>
        <row r="673">
          <cell r="A673" t="str">
            <v>D-SCOM_NKEV_GAS_ELC_CHP</v>
          </cell>
          <cell r="B673" t="str">
            <v>VAR_fout</v>
          </cell>
          <cell r="C673" t="str">
            <v>ELC5</v>
          </cell>
          <cell r="D673">
            <v>0.2980331425382603</v>
          </cell>
          <cell r="E673">
            <v>0.31336958932158337</v>
          </cell>
          <cell r="F673">
            <v>0.34514205484862986</v>
          </cell>
          <cell r="G673">
            <v>0.64706353330215705</v>
          </cell>
          <cell r="H673">
            <v>0.53345581611842618</v>
          </cell>
          <cell r="I673">
            <v>1.0049182248354243</v>
          </cell>
        </row>
        <row r="674">
          <cell r="A674" t="str">
            <v>D-SCOM_NKEV_GAS_ELC_CHP</v>
          </cell>
          <cell r="B674" t="str">
            <v>VAR_fout</v>
          </cell>
          <cell r="C674" t="str">
            <v>SCOM_ELC</v>
          </cell>
          <cell r="D674">
            <v>0.29640106052651122</v>
          </cell>
          <cell r="E674">
            <v>0.31363285220280834</v>
          </cell>
          <cell r="F674">
            <v>0.34667747586726655</v>
          </cell>
          <cell r="G674">
            <v>0.55751435267473248</v>
          </cell>
          <cell r="H674">
            <v>0.4496071471643312</v>
          </cell>
          <cell r="I674">
            <v>0.81367782575925429</v>
          </cell>
        </row>
        <row r="675">
          <cell r="A675" t="str">
            <v>D-SCOM_NKEV_GAS_ELC_CHP</v>
          </cell>
          <cell r="B675" t="str">
            <v>VAR_fin</v>
          </cell>
          <cell r="C675" t="str">
            <v>SCOM_NKEV_GAS_ELC_CHP</v>
          </cell>
          <cell r="D675">
            <v>0.59443420306477091</v>
          </cell>
          <cell r="E675">
            <v>0.62700244152439155</v>
          </cell>
          <cell r="F675">
            <v>0.69180042710674339</v>
          </cell>
          <cell r="G675">
            <v>1.2045778859768896</v>
          </cell>
          <cell r="H675">
            <v>0.98306296328275711</v>
          </cell>
          <cell r="I675">
            <v>1.8185960505946794</v>
          </cell>
        </row>
        <row r="676">
          <cell r="A676" t="str">
            <v>RHEM-SHLTHDH</v>
          </cell>
          <cell r="B676" t="str">
            <v>VAR_fout</v>
          </cell>
          <cell r="C676" t="str">
            <v>RHEM-SHLTHD</v>
          </cell>
          <cell r="D676">
            <v>2.2844004723962055</v>
          </cell>
          <cell r="E676">
            <v>3.7887726848762573</v>
          </cell>
          <cell r="F676">
            <v>2.685518745751553</v>
          </cell>
          <cell r="G676">
            <v>2.4212379151903409</v>
          </cell>
          <cell r="H676">
            <v>2.5231176926117254</v>
          </cell>
          <cell r="I676">
            <v>2.3777646763636553</v>
          </cell>
        </row>
        <row r="677">
          <cell r="A677" t="str">
            <v>RHEM-SHLTHDH</v>
          </cell>
          <cell r="B677" t="str">
            <v>VAR_fin</v>
          </cell>
          <cell r="C677" t="str">
            <v>RHEMLTHDHC</v>
          </cell>
          <cell r="D677">
            <v>2.2844004723962055</v>
          </cell>
          <cell r="E677">
            <v>3.7887726848762573</v>
          </cell>
          <cell r="F677">
            <v>2.685518745751553</v>
          </cell>
          <cell r="G677">
            <v>2.4212379151903409</v>
          </cell>
          <cell r="H677">
            <v>2.5231176926117254</v>
          </cell>
          <cell r="I677">
            <v>2.3777646763636553</v>
          </cell>
        </row>
        <row r="678">
          <cell r="A678" t="str">
            <v>RHEM-SHLTHDH</v>
          </cell>
          <cell r="B678" t="str">
            <v>VAR_fin</v>
          </cell>
          <cell r="C678" t="str">
            <v>RHEM_LTH_DH</v>
          </cell>
          <cell r="D678">
            <v>2.3074752246426278</v>
          </cell>
          <cell r="E678">
            <v>3.8270431160366232</v>
          </cell>
          <cell r="F678">
            <v>2.7126451977288437</v>
          </cell>
          <cell r="G678">
            <v>2.4456948638286256</v>
          </cell>
          <cell r="H678">
            <v>2.5486037299108335</v>
          </cell>
          <cell r="I678">
            <v>2.4017825013774301</v>
          </cell>
        </row>
        <row r="679">
          <cell r="A679" t="str">
            <v>RHEM-SHLTHDH</v>
          </cell>
          <cell r="B679" t="str">
            <v>VAR_ncap</v>
          </cell>
          <cell r="C679" t="str">
            <v>-</v>
          </cell>
          <cell r="D679">
            <v>1.25607579201225E-5</v>
          </cell>
          <cell r="E679">
            <v>4.0196700135725497E-3</v>
          </cell>
          <cell r="F679">
            <v>5.1302255607066404E-3</v>
          </cell>
          <cell r="G679">
            <v>1.4831538432307699E-4</v>
          </cell>
          <cell r="H679">
            <v>1.6952180108618101E-4</v>
          </cell>
          <cell r="I679">
            <v>5.9349374853512901E-4</v>
          </cell>
        </row>
        <row r="680">
          <cell r="A680" t="str">
            <v>RHEM-SHLTHDH</v>
          </cell>
          <cell r="B680" t="str">
            <v>VAR_cap</v>
          </cell>
          <cell r="C680" t="str">
            <v>-</v>
          </cell>
          <cell r="D680">
            <v>0.3156380278696081</v>
          </cell>
          <cell r="E680">
            <v>0.31965769788318066</v>
          </cell>
          <cell r="F680">
            <v>0.32478792344388729</v>
          </cell>
          <cell r="G680">
            <v>0.32493623882821038</v>
          </cell>
          <cell r="H680">
            <v>0.32510576062929658</v>
          </cell>
          <cell r="I680">
            <v>0.3256992543778317</v>
          </cell>
        </row>
        <row r="681">
          <cell r="A681" t="str">
            <v>D-ITOT_SOLELC</v>
          </cell>
          <cell r="B681" t="str">
            <v>VAR_fout</v>
          </cell>
          <cell r="C681" t="str">
            <v>ITOT_ELC</v>
          </cell>
          <cell r="D681">
            <v>5.6830346386079741E-2</v>
          </cell>
          <cell r="E681">
            <v>4.7118782645735147</v>
          </cell>
          <cell r="F681">
            <v>10.701120960819292</v>
          </cell>
          <cell r="G681">
            <v>11.674759878204538</v>
          </cell>
          <cell r="H681">
            <v>6.7732042577165901</v>
          </cell>
          <cell r="I681">
            <v>0.47423582496030459</v>
          </cell>
        </row>
        <row r="682">
          <cell r="A682" t="str">
            <v>D-ITOT_SOLELC</v>
          </cell>
          <cell r="B682" t="str">
            <v>VAR_fout</v>
          </cell>
          <cell r="C682" t="str">
            <v>ELC5</v>
          </cell>
          <cell r="D682">
            <v>3.4611236533214522</v>
          </cell>
          <cell r="E682">
            <v>0.13798211477980418</v>
          </cell>
          <cell r="F682">
            <v>0.11369716997919083</v>
          </cell>
          <cell r="G682">
            <v>5.258924961054063E-2</v>
          </cell>
          <cell r="H682">
            <v>3.3742416457814506E-2</v>
          </cell>
          <cell r="I682">
            <v>5.5657255853109142E-2</v>
          </cell>
        </row>
        <row r="683">
          <cell r="A683" t="str">
            <v>D-ITOT_SOLELC</v>
          </cell>
          <cell r="B683" t="str">
            <v>VAR_fin</v>
          </cell>
          <cell r="C683" t="str">
            <v>ITOT_SOL_ELC</v>
          </cell>
          <cell r="D683">
            <v>3.517953999707534</v>
          </cell>
          <cell r="E683">
            <v>4.8498387183246621</v>
          </cell>
          <cell r="F683">
            <v>10.814818130798479</v>
          </cell>
          <cell r="G683">
            <v>11.727338183039031</v>
          </cell>
          <cell r="H683">
            <v>6.8069357507613173</v>
          </cell>
          <cell r="I683">
            <v>0.52988213812700269</v>
          </cell>
        </row>
        <row r="684">
          <cell r="A684" t="str">
            <v>D-SWOD</v>
          </cell>
          <cell r="B684" t="str">
            <v>VAR_fout</v>
          </cell>
          <cell r="C684" t="str">
            <v>SWOD</v>
          </cell>
          <cell r="D684">
            <v>8.5743934728094793</v>
          </cell>
          <cell r="E684">
            <v>9.9660632084970171</v>
          </cell>
          <cell r="F684">
            <v>6.1988354339801193</v>
          </cell>
          <cell r="G684">
            <v>9.2019127037631812</v>
          </cell>
          <cell r="H684">
            <v>1.4847521295212935</v>
          </cell>
          <cell r="I684">
            <v>1.2450250475697502</v>
          </cell>
        </row>
        <row r="685">
          <cell r="A685" t="str">
            <v>D-SWOD</v>
          </cell>
          <cell r="B685" t="str">
            <v>VAR_fin</v>
          </cell>
          <cell r="C685" t="str">
            <v>WOD</v>
          </cell>
          <cell r="D685">
            <v>8.5743934728094793</v>
          </cell>
          <cell r="E685">
            <v>9.9660632084970171</v>
          </cell>
          <cell r="F685">
            <v>6.1988354339801193</v>
          </cell>
          <cell r="G685">
            <v>9.2019127037631812</v>
          </cell>
          <cell r="H685">
            <v>1.4847521295212935</v>
          </cell>
          <cell r="I685">
            <v>1.2450250475697502</v>
          </cell>
        </row>
        <row r="686">
          <cell r="A686" t="str">
            <v>D-RSH2R</v>
          </cell>
          <cell r="B686" t="str">
            <v>VAR_fout</v>
          </cell>
          <cell r="C686" t="str">
            <v>RSH2</v>
          </cell>
          <cell r="G686">
            <v>6.1729037030251462E-2</v>
          </cell>
          <cell r="H686">
            <v>5.7459181084533129E-2</v>
          </cell>
          <cell r="I686">
            <v>0.14000421424378176</v>
          </cell>
        </row>
        <row r="687">
          <cell r="A687" t="str">
            <v>D-RSH2R</v>
          </cell>
          <cell r="B687" t="str">
            <v>VAR_fin</v>
          </cell>
          <cell r="C687" t="str">
            <v>H2</v>
          </cell>
          <cell r="G687">
            <v>6.1729037030251462E-2</v>
          </cell>
          <cell r="H687">
            <v>5.7459181084533129E-2</v>
          </cell>
          <cell r="I687">
            <v>0.14000421424378176</v>
          </cell>
        </row>
        <row r="688">
          <cell r="A688" t="str">
            <v>D-RSH2R</v>
          </cell>
          <cell r="B688" t="str">
            <v>VAR_ncap</v>
          </cell>
          <cell r="C688" t="str">
            <v>-</v>
          </cell>
          <cell r="G688">
            <v>3.9510255673522897E-3</v>
          </cell>
          <cell r="H688">
            <v>2.3198659609502499E-3</v>
          </cell>
          <cell r="I688">
            <v>7.4420620721744298E-3</v>
          </cell>
        </row>
        <row r="689">
          <cell r="A689" t="str">
            <v>D-RSH2R</v>
          </cell>
          <cell r="B689" t="str">
            <v>VAR_cap</v>
          </cell>
          <cell r="C689" t="str">
            <v>-</v>
          </cell>
          <cell r="G689">
            <v>3.9510255673522897E-3</v>
          </cell>
          <cell r="H689">
            <v>3.3472748731592501E-3</v>
          </cell>
          <cell r="I689">
            <v>8.0656715769617405E-3</v>
          </cell>
        </row>
        <row r="690">
          <cell r="A690" t="str">
            <v>SCOM-SHLTHCHPBIO</v>
          </cell>
          <cell r="B690" t="str">
            <v>VAR_fout</v>
          </cell>
          <cell r="C690" t="str">
            <v>SCOM-SHLTHC-BIO</v>
          </cell>
          <cell r="D690">
            <v>1.4100834822522796</v>
          </cell>
          <cell r="E690">
            <v>1.5273883624278235</v>
          </cell>
          <cell r="F690">
            <v>1.3774919573013553</v>
          </cell>
          <cell r="G690">
            <v>1.183726929402442</v>
          </cell>
          <cell r="H690">
            <v>0.78192110250151559</v>
          </cell>
          <cell r="I690">
            <v>0.67430395907790586</v>
          </cell>
        </row>
        <row r="691">
          <cell r="A691" t="str">
            <v>SCOM-SHLTHCHPBIO</v>
          </cell>
          <cell r="B691" t="str">
            <v>VAR_fin</v>
          </cell>
          <cell r="C691" t="str">
            <v>SCOM_LTH_CHPBIO_ON</v>
          </cell>
          <cell r="D691">
            <v>1.4243267497497762</v>
          </cell>
          <cell r="E691">
            <v>1.5428165277048729</v>
          </cell>
          <cell r="F691">
            <v>1.3914060174761163</v>
          </cell>
          <cell r="G691">
            <v>1.1956837670731735</v>
          </cell>
          <cell r="H691">
            <v>0.78981929545607754</v>
          </cell>
          <cell r="I691">
            <v>0.68111511017970305</v>
          </cell>
        </row>
        <row r="692">
          <cell r="A692" t="str">
            <v>SCOM-SHLTHCHPBIO</v>
          </cell>
          <cell r="B692" t="str">
            <v>VAR_fin</v>
          </cell>
          <cell r="C692" t="str">
            <v>SCOMLTHCHPC</v>
          </cell>
          <cell r="D692">
            <v>1.4100834822522796</v>
          </cell>
          <cell r="E692">
            <v>1.5273883624278235</v>
          </cell>
          <cell r="F692">
            <v>1.3774919573013553</v>
          </cell>
          <cell r="G692">
            <v>1.183726929402442</v>
          </cell>
          <cell r="H692">
            <v>0.78192110250151559</v>
          </cell>
          <cell r="I692">
            <v>0.67430395907790586</v>
          </cell>
        </row>
        <row r="693">
          <cell r="A693" t="str">
            <v>SCOM-SHLTHCHPBIO</v>
          </cell>
          <cell r="B693" t="str">
            <v>VAR_ncap</v>
          </cell>
          <cell r="C693" t="str">
            <v>-</v>
          </cell>
          <cell r="D693">
            <v>1.5224019917490199E-4</v>
          </cell>
          <cell r="E693">
            <v>0.12485408157285401</v>
          </cell>
          <cell r="F693">
            <v>0.10704962650377101</v>
          </cell>
          <cell r="G693">
            <v>7.6855614003332406E-2</v>
          </cell>
          <cell r="H693">
            <v>7.04494961956878E-2</v>
          </cell>
          <cell r="I693">
            <v>7.7290263146636701E-2</v>
          </cell>
        </row>
        <row r="694">
          <cell r="A694" t="str">
            <v>SCOM-SHLTHCHPBIO</v>
          </cell>
          <cell r="B694" t="str">
            <v>VAR_cap</v>
          </cell>
          <cell r="C694" t="str">
            <v>-</v>
          </cell>
          <cell r="D694">
            <v>0.10929192777821389</v>
          </cell>
          <cell r="E694">
            <v>0.16841363313862789</v>
          </cell>
          <cell r="F694">
            <v>0.17388758169874102</v>
          </cell>
          <cell r="G694">
            <v>0.14451982408020198</v>
          </cell>
          <cell r="H694">
            <v>9.2701803355992374E-2</v>
          </cell>
          <cell r="I694">
            <v>8.6181888287901201E-2</v>
          </cell>
        </row>
        <row r="695">
          <cell r="A695" t="str">
            <v>D-RSH2</v>
          </cell>
          <cell r="B695" t="str">
            <v>VAR_fout</v>
          </cell>
          <cell r="C695" t="str">
            <v>RSH2</v>
          </cell>
          <cell r="G695">
            <v>0.20410556249358894</v>
          </cell>
          <cell r="H695">
            <v>0.22960351617638847</v>
          </cell>
          <cell r="I695">
            <v>0.5855020953014104</v>
          </cell>
        </row>
        <row r="696">
          <cell r="A696" t="str">
            <v>D-RSH2</v>
          </cell>
          <cell r="B696" t="str">
            <v>VAR_fin</v>
          </cell>
          <cell r="C696" t="str">
            <v>H2</v>
          </cell>
          <cell r="G696">
            <v>0.20566051786536929</v>
          </cell>
          <cell r="H696">
            <v>0.2313527248529986</v>
          </cell>
          <cell r="I696">
            <v>0.58996267744897513</v>
          </cell>
        </row>
        <row r="697">
          <cell r="A697" t="str">
            <v>D-RSH2</v>
          </cell>
          <cell r="B697" t="str">
            <v>VAR_ncap</v>
          </cell>
          <cell r="C697" t="str">
            <v>-</v>
          </cell>
          <cell r="G697">
            <v>1.34731133211581E-2</v>
          </cell>
          <cell r="H697">
            <v>5.6139486693656702E-4</v>
          </cell>
          <cell r="I697">
            <v>2.1814863868686099E-2</v>
          </cell>
        </row>
        <row r="698">
          <cell r="A698" t="str">
            <v>D-RSH2</v>
          </cell>
          <cell r="B698" t="str">
            <v>VAR_cap</v>
          </cell>
          <cell r="C698" t="str">
            <v>-</v>
          </cell>
          <cell r="G698">
            <v>1.34731133211581E-2</v>
          </cell>
          <cell r="H698">
            <v>1.40345081880946E-2</v>
          </cell>
          <cell r="I698">
            <v>3.5849372056780703E-2</v>
          </cell>
        </row>
        <row r="699">
          <cell r="A699" t="str">
            <v>RHES-SHNGABR</v>
          </cell>
          <cell r="B699" t="str">
            <v>VAR_fout</v>
          </cell>
          <cell r="C699" t="str">
            <v>CO2_R</v>
          </cell>
          <cell r="D699">
            <v>1043.13609455204</v>
          </cell>
          <cell r="E699">
            <v>1140.65022766322</v>
          </cell>
          <cell r="F699">
            <v>1115.22464518947</v>
          </cell>
          <cell r="G699">
            <v>1117.8644330388399</v>
          </cell>
          <cell r="H699">
            <v>108.321755817827</v>
          </cell>
          <cell r="I699">
            <v>20.452687976070301</v>
          </cell>
        </row>
        <row r="700">
          <cell r="A700" t="str">
            <v>RHES-SHNGABR</v>
          </cell>
          <cell r="B700" t="str">
            <v>VAR_fout</v>
          </cell>
          <cell r="C700" t="str">
            <v>RHES-SHNGA</v>
          </cell>
          <cell r="D700">
            <v>17.570554784121324</v>
          </cell>
          <cell r="E700">
            <v>19.213080075887571</v>
          </cell>
          <cell r="F700">
            <v>18.784812285992849</v>
          </cell>
          <cell r="G700">
            <v>18.829276797640059</v>
          </cell>
          <cell r="H700">
            <v>1.8245685820378654</v>
          </cell>
          <cell r="I700">
            <v>0.34450449605083039</v>
          </cell>
        </row>
        <row r="701">
          <cell r="A701" t="str">
            <v>RHES-SHNGABR</v>
          </cell>
          <cell r="B701" t="str">
            <v>VAR_fin</v>
          </cell>
          <cell r="C701" t="str">
            <v>RNGA</v>
          </cell>
          <cell r="D701">
            <v>18.495320825390873</v>
          </cell>
          <cell r="E701">
            <v>20.224294816723752</v>
          </cell>
          <cell r="F701">
            <v>19.773486616834582</v>
          </cell>
          <cell r="G701">
            <v>19.820291365936896</v>
          </cell>
          <cell r="H701">
            <v>1.9205985074082785</v>
          </cell>
          <cell r="I701">
            <v>0.36263631163245308</v>
          </cell>
        </row>
        <row r="702">
          <cell r="A702" t="str">
            <v>RHES-SHNGABR</v>
          </cell>
          <cell r="B702" t="str">
            <v>VAR_ncap</v>
          </cell>
          <cell r="C702" t="str">
            <v>-</v>
          </cell>
          <cell r="E702">
            <v>0.13193066310412399</v>
          </cell>
          <cell r="F702">
            <v>9.9953269807568306E-5</v>
          </cell>
          <cell r="G702">
            <v>1.02667367582148E-4</v>
          </cell>
          <cell r="H702">
            <v>5.8741711427770396E-4</v>
          </cell>
          <cell r="I702">
            <v>3.0634781160801799E-2</v>
          </cell>
        </row>
        <row r="703">
          <cell r="A703" t="str">
            <v>RHES-SHNGABR</v>
          </cell>
          <cell r="B703" t="str">
            <v>VAR_cap</v>
          </cell>
          <cell r="C703" t="str">
            <v>-</v>
          </cell>
          <cell r="D703">
            <v>1.4219190615860799</v>
          </cell>
          <cell r="E703">
            <v>1.553843477548055</v>
          </cell>
          <cell r="F703">
            <v>1.5538896446602422</v>
          </cell>
          <cell r="G703">
            <v>1.5539154334432588</v>
          </cell>
          <cell r="H703">
            <v>0.15009549132502129</v>
          </cell>
          <cell r="I703">
            <v>3.0778840621246265E-2</v>
          </cell>
        </row>
        <row r="704">
          <cell r="A704" t="str">
            <v>SCOM-SHLTHCHPHFC</v>
          </cell>
          <cell r="B704" t="str">
            <v>VAR_fout</v>
          </cell>
          <cell r="C704" t="str">
            <v>SCOM-SHLTHC-HFC</v>
          </cell>
          <cell r="G704">
            <v>6.2568507156015585E-2</v>
          </cell>
          <cell r="H704">
            <v>6.1128760370596745E-2</v>
          </cell>
          <cell r="I704">
            <v>0.17295899970022527</v>
          </cell>
        </row>
        <row r="705">
          <cell r="A705" t="str">
            <v>SCOM-SHLTHCHPHFC</v>
          </cell>
          <cell r="B705" t="str">
            <v>VAR_fin</v>
          </cell>
          <cell r="C705" t="str">
            <v>SCOM_LTH_CHPHFC_ON</v>
          </cell>
          <cell r="G705">
            <v>6.3200512278803606E-2</v>
          </cell>
          <cell r="H705">
            <v>6.1746222596562386E-2</v>
          </cell>
          <cell r="I705">
            <v>0.17470606030325794</v>
          </cell>
        </row>
        <row r="706">
          <cell r="A706" t="str">
            <v>SCOM-SHLTHCHPHFC</v>
          </cell>
          <cell r="B706" t="str">
            <v>VAR_fin</v>
          </cell>
          <cell r="C706" t="str">
            <v>SCOMLTHCHPC</v>
          </cell>
          <cell r="G706">
            <v>6.2568507156015585E-2</v>
          </cell>
          <cell r="H706">
            <v>6.1128760370596745E-2</v>
          </cell>
          <cell r="I706">
            <v>0.17295899970022527</v>
          </cell>
        </row>
        <row r="707">
          <cell r="A707" t="str">
            <v>SCOM-SHLTHCHPHFC</v>
          </cell>
          <cell r="B707" t="str">
            <v>VAR_ncap</v>
          </cell>
          <cell r="C707" t="str">
            <v>-</v>
          </cell>
          <cell r="D707">
            <v>1.3859311482610699E-4</v>
          </cell>
          <cell r="E707">
            <v>14.0779301245332</v>
          </cell>
          <cell r="F707">
            <v>2.25791670358318E-7</v>
          </cell>
          <cell r="G707">
            <v>7.9547717376483792E-3</v>
          </cell>
          <cell r="H707">
            <v>6.4670773343467099E-3</v>
          </cell>
          <cell r="I707">
            <v>2.1148439870530299E-2</v>
          </cell>
        </row>
        <row r="708">
          <cell r="A708" t="str">
            <v>SCOM-SHLTHCHPHFC</v>
          </cell>
          <cell r="B708" t="str">
            <v>VAR_cap</v>
          </cell>
          <cell r="C708" t="str">
            <v>-</v>
          </cell>
          <cell r="D708">
            <v>1.3859311482610699E-4</v>
          </cell>
          <cell r="E708">
            <v>14.077999377214905</v>
          </cell>
          <cell r="F708">
            <v>1.747560993692332E-7</v>
          </cell>
          <cell r="G708">
            <v>7.9548239065996285E-3</v>
          </cell>
          <cell r="H708">
            <v>7.8250121309402232E-3</v>
          </cell>
          <cell r="I708">
            <v>2.1997267949306867E-2</v>
          </cell>
        </row>
        <row r="709">
          <cell r="A709" t="str">
            <v>RHSA-WHNGABR</v>
          </cell>
          <cell r="B709" t="str">
            <v>VAR_fout</v>
          </cell>
          <cell r="C709" t="str">
            <v>RHSA-WHNGA</v>
          </cell>
          <cell r="D709">
            <v>6.3804675250515794</v>
          </cell>
          <cell r="E709">
            <v>5.5404435624679058</v>
          </cell>
          <cell r="F709">
            <v>6.201005484271354</v>
          </cell>
          <cell r="G709">
            <v>6.3077940250558102</v>
          </cell>
          <cell r="H709">
            <v>14.181005998217071</v>
          </cell>
          <cell r="I709">
            <v>11.658793039556297</v>
          </cell>
        </row>
        <row r="710">
          <cell r="A710" t="str">
            <v>RHSA-WHNGABR</v>
          </cell>
          <cell r="B710" t="str">
            <v>VAR_fout</v>
          </cell>
          <cell r="C710" t="str">
            <v>CO2_R</v>
          </cell>
          <cell r="D710">
            <v>479.81115788387899</v>
          </cell>
          <cell r="E710">
            <v>414.431056927307</v>
          </cell>
          <cell r="F710">
            <v>460.17988067487403</v>
          </cell>
          <cell r="G710">
            <v>462.02543248460699</v>
          </cell>
          <cell r="H710">
            <v>1012.41612442967</v>
          </cell>
          <cell r="I710">
            <v>821.94490928871903</v>
          </cell>
        </row>
        <row r="711">
          <cell r="A711" t="str">
            <v>RHSA-WHNGABR</v>
          </cell>
          <cell r="B711" t="str">
            <v>VAR_fin</v>
          </cell>
          <cell r="C711" t="str">
            <v>RNGA</v>
          </cell>
          <cell r="D711">
            <v>8.5072900334021</v>
          </cell>
          <cell r="E711">
            <v>7.348068385235945</v>
          </cell>
          <cell r="F711">
            <v>8.1592177424623191</v>
          </cell>
          <cell r="G711">
            <v>8.1919402922802647</v>
          </cell>
          <cell r="H711">
            <v>17.950640504072226</v>
          </cell>
          <cell r="I711">
            <v>14.573491299445356</v>
          </cell>
        </row>
        <row r="712">
          <cell r="A712" t="str">
            <v>RHSA-WHNGABR</v>
          </cell>
          <cell r="B712" t="str">
            <v>VAR_ncap</v>
          </cell>
          <cell r="C712" t="str">
            <v>-</v>
          </cell>
          <cell r="E712">
            <v>2.6070267900498399E-4</v>
          </cell>
          <cell r="F712">
            <v>4.4961496697238799E-4</v>
          </cell>
          <cell r="G712">
            <v>5.8659259493894895E-4</v>
          </cell>
          <cell r="H712">
            <v>0.90995400055431597</v>
          </cell>
          <cell r="I712">
            <v>0.54298950754618402</v>
          </cell>
        </row>
        <row r="713">
          <cell r="A713" t="str">
            <v>RHSA-WHNGABR</v>
          </cell>
          <cell r="B713" t="str">
            <v>VAR_cap</v>
          </cell>
          <cell r="C713" t="str">
            <v>-</v>
          </cell>
          <cell r="D713">
            <v>0.43610075802020798</v>
          </cell>
          <cell r="E713">
            <v>0.43634429265929198</v>
          </cell>
          <cell r="F713">
            <v>0.43674903750885213</v>
          </cell>
          <cell r="G713">
            <v>0.43724373835578845</v>
          </cell>
          <cell r="H713">
            <v>0.9492232732991992</v>
          </cell>
          <cell r="I713">
            <v>0.78757290002025848</v>
          </cell>
        </row>
        <row r="714">
          <cell r="A714" t="str">
            <v>SCOM-SHSTG-ELC</v>
          </cell>
          <cell r="B714" t="str">
            <v>VAR_fout</v>
          </cell>
          <cell r="C714" t="str">
            <v>SCOM-SHAELCB</v>
          </cell>
          <cell r="D714">
            <v>9.1920494849542095E-6</v>
          </cell>
          <cell r="E714">
            <v>1.7745526466719043E-2</v>
          </cell>
          <cell r="F714">
            <v>0.22905651471149638</v>
          </cell>
          <cell r="G714">
            <v>0.13899105806657272</v>
          </cell>
          <cell r="H714">
            <v>0.15862414427487481</v>
          </cell>
          <cell r="I714">
            <v>0.49713708762708197</v>
          </cell>
        </row>
        <row r="715">
          <cell r="A715" t="str">
            <v>SCOM-SHSTG-ELC</v>
          </cell>
          <cell r="B715" t="str">
            <v>VAR_fin</v>
          </cell>
          <cell r="C715" t="str">
            <v>SCOM-SHAELCB</v>
          </cell>
          <cell r="D715">
            <v>1.3967956937643764E-5</v>
          </cell>
          <cell r="E715">
            <v>2.3358353045344917E-2</v>
          </cell>
          <cell r="F715">
            <v>0.29556331754841003</v>
          </cell>
          <cell r="G715">
            <v>0.1737428376546068</v>
          </cell>
          <cell r="H715">
            <v>0.18661905148855931</v>
          </cell>
          <cell r="I715">
            <v>0.55237913175947573</v>
          </cell>
        </row>
        <row r="716">
          <cell r="A716" t="str">
            <v>SCOM-SHSTG-ELC</v>
          </cell>
          <cell r="B716" t="str">
            <v>VAR_ncap</v>
          </cell>
          <cell r="C716" t="str">
            <v>-</v>
          </cell>
          <cell r="D716">
            <v>8.3292850590600306E-2</v>
          </cell>
          <cell r="E716">
            <v>1.17633574761929E-3</v>
          </cell>
          <cell r="F716">
            <v>4.2032980323377803E-3</v>
          </cell>
          <cell r="G716">
            <v>2.2428282402948301E-3</v>
          </cell>
          <cell r="H716">
            <v>3.5583274298766998E-3</v>
          </cell>
          <cell r="I716">
            <v>9.7054852241684995E-3</v>
          </cell>
        </row>
        <row r="717">
          <cell r="A717" t="str">
            <v>SCOM-SHSTG-ELC</v>
          </cell>
          <cell r="B717" t="str">
            <v>VAR_cap</v>
          </cell>
          <cell r="C717" t="str">
            <v>-</v>
          </cell>
          <cell r="D717">
            <v>8.3292850590600306E-2</v>
          </cell>
          <cell r="E717">
            <v>2.0011152168978003E-2</v>
          </cell>
          <cell r="F717">
            <v>1.4536341666228109E-2</v>
          </cell>
          <cell r="G717">
            <v>8.9326289963306965E-3</v>
          </cell>
          <cell r="H717">
            <v>5.3619564358094608E-3</v>
          </cell>
          <cell r="I717">
            <v>1.0208025141673569E-2</v>
          </cell>
        </row>
        <row r="718">
          <cell r="A718" t="str">
            <v>SCOM-SHNGABR</v>
          </cell>
          <cell r="B718" t="str">
            <v>VAR_fout</v>
          </cell>
          <cell r="C718" t="str">
            <v>CO2_S</v>
          </cell>
          <cell r="D718">
            <v>1440.9470524620299</v>
          </cell>
          <cell r="E718">
            <v>1506.63424545464</v>
          </cell>
          <cell r="F718">
            <v>1975.4303046872501</v>
          </cell>
          <cell r="G718">
            <v>1986.3472060186</v>
          </cell>
          <cell r="H718">
            <v>3438.1171965082799</v>
          </cell>
          <cell r="I718">
            <v>3242.21530541435</v>
          </cell>
        </row>
        <row r="719">
          <cell r="A719" t="str">
            <v>SCOM-SHNGABR</v>
          </cell>
          <cell r="B719" t="str">
            <v>VAR_fout</v>
          </cell>
          <cell r="C719" t="str">
            <v>SCOM-SHNGA</v>
          </cell>
          <cell r="D719">
            <v>24.189732848408152</v>
          </cell>
          <cell r="E719">
            <v>25.29244904282918</v>
          </cell>
          <cell r="F719">
            <v>33.162308947707366</v>
          </cell>
          <cell r="G719">
            <v>33.345575172713062</v>
          </cell>
          <cell r="H719">
            <v>57.716996847977477</v>
          </cell>
          <cell r="I719">
            <v>54.428316391632144</v>
          </cell>
        </row>
        <row r="720">
          <cell r="A720" t="str">
            <v>SCOM-SHNGABR</v>
          </cell>
          <cell r="B720" t="str">
            <v>VAR_fin</v>
          </cell>
          <cell r="C720" t="str">
            <v>SNGA</v>
          </cell>
          <cell r="D720">
            <v>25.548706603936633</v>
          </cell>
          <cell r="E720">
            <v>26.713373146358869</v>
          </cell>
          <cell r="F720">
            <v>35.02536001218526</v>
          </cell>
          <cell r="G720">
            <v>35.218922092528366</v>
          </cell>
          <cell r="H720">
            <v>60.959524760785186</v>
          </cell>
          <cell r="I720">
            <v>57.486086975431689</v>
          </cell>
        </row>
        <row r="721">
          <cell r="A721" t="str">
            <v>SCOM-SHNGABR</v>
          </cell>
          <cell r="B721" t="str">
            <v>VAR_ncap</v>
          </cell>
          <cell r="C721" t="str">
            <v>-</v>
          </cell>
          <cell r="D721">
            <v>1.43067665742463E-5</v>
          </cell>
          <cell r="E721">
            <v>2.7899953840350103E-4</v>
          </cell>
          <cell r="F721">
            <v>7.1564489766827303E-4</v>
          </cell>
          <cell r="G721">
            <v>5.8246924503744396E-4</v>
          </cell>
          <cell r="H721">
            <v>4.4028952001149699</v>
          </cell>
          <cell r="I721">
            <v>3.20066996387891</v>
          </cell>
        </row>
        <row r="722">
          <cell r="A722" t="str">
            <v>SCOM-SHNGABR</v>
          </cell>
          <cell r="B722" t="str">
            <v>VAR_cap</v>
          </cell>
          <cell r="C722" t="str">
            <v>-</v>
          </cell>
          <cell r="D722">
            <v>2.774695804641794</v>
          </cell>
          <cell r="E722">
            <v>2.7748765290247319</v>
          </cell>
          <cell r="F722">
            <v>2.7752392678189053</v>
          </cell>
          <cell r="G722">
            <v>2.7756213570959964</v>
          </cell>
          <cell r="H722">
            <v>4.6498858288212537</v>
          </cell>
          <cell r="I722">
            <v>4.3841693592992179</v>
          </cell>
        </row>
        <row r="723">
          <cell r="A723" t="str">
            <v>RHEM-SHELCHP</v>
          </cell>
          <cell r="B723" t="str">
            <v>VAR_fout</v>
          </cell>
          <cell r="C723" t="str">
            <v>RHEM-SHAELCH</v>
          </cell>
          <cell r="D723">
            <v>9.9025394750224081</v>
          </cell>
          <cell r="E723">
            <v>11.655213613106941</v>
          </cell>
          <cell r="F723">
            <v>11.478335506721301</v>
          </cell>
          <cell r="G723">
            <v>11.475291666296233</v>
          </cell>
          <cell r="H723">
            <v>1.1700915521523165</v>
          </cell>
          <cell r="I723">
            <v>0.43470356778496361</v>
          </cell>
        </row>
        <row r="724">
          <cell r="A724" t="str">
            <v>RHEM-SHELCHP</v>
          </cell>
          <cell r="B724" t="str">
            <v>VAR_fin</v>
          </cell>
          <cell r="C724" t="str">
            <v>RHEMELCHPC</v>
          </cell>
          <cell r="D724">
            <v>9.9025394750224081</v>
          </cell>
          <cell r="E724">
            <v>11.655213613106941</v>
          </cell>
          <cell r="F724">
            <v>11.478335506721301</v>
          </cell>
          <cell r="G724">
            <v>11.475291666296233</v>
          </cell>
          <cell r="H724">
            <v>1.1700915521523165</v>
          </cell>
          <cell r="I724">
            <v>0.43470356778496361</v>
          </cell>
        </row>
        <row r="725">
          <cell r="A725" t="str">
            <v>RHEM-SHELCHP</v>
          </cell>
          <cell r="B725" t="str">
            <v>VAR_fin</v>
          </cell>
          <cell r="C725" t="str">
            <v>RHEM_ELC</v>
          </cell>
          <cell r="D725">
            <v>3.0945435859445007</v>
          </cell>
          <cell r="E725">
            <v>3.582545167963199</v>
          </cell>
          <cell r="F725">
            <v>3.4435006520163913</v>
          </cell>
          <cell r="G725">
            <v>3.3101802883546796</v>
          </cell>
          <cell r="H725">
            <v>0.31624096004116653</v>
          </cell>
          <cell r="I725">
            <v>0.11146245327819576</v>
          </cell>
        </row>
        <row r="726">
          <cell r="A726" t="str">
            <v>RHEM-SHELCHP</v>
          </cell>
          <cell r="B726" t="str">
            <v>VAR_ncap</v>
          </cell>
          <cell r="C726" t="str">
            <v>-</v>
          </cell>
          <cell r="D726">
            <v>3.2157877029666499E-4</v>
          </cell>
          <cell r="E726">
            <v>0.123465096201872</v>
          </cell>
          <cell r="F726">
            <v>5.18512749562275E-5</v>
          </cell>
          <cell r="G726">
            <v>4.8261494835212103E-5</v>
          </cell>
          <cell r="H726">
            <v>4.3599168438954302E-4</v>
          </cell>
          <cell r="I726">
            <v>3.3269302277640002E-2</v>
          </cell>
        </row>
        <row r="727">
          <cell r="A727" t="str">
            <v>RHEM-SHELCHP</v>
          </cell>
          <cell r="B727" t="str">
            <v>VAR_cap</v>
          </cell>
          <cell r="C727" t="str">
            <v>-</v>
          </cell>
          <cell r="D727">
            <v>0.69957352916229576</v>
          </cell>
          <cell r="E727">
            <v>0.82303491687406671</v>
          </cell>
          <cell r="F727">
            <v>0.82302151346674401</v>
          </cell>
          <cell r="G727">
            <v>0.82303025884144654</v>
          </cell>
          <cell r="H727">
            <v>8.4261802433704056E-2</v>
          </cell>
          <cell r="I727">
            <v>3.3379199926146221E-2</v>
          </cell>
        </row>
        <row r="728">
          <cell r="A728" t="str">
            <v>RHNM-SHSTG-ELC</v>
          </cell>
          <cell r="B728" t="str">
            <v>VAR_fout</v>
          </cell>
          <cell r="C728" t="str">
            <v>RHNM-SHAELCB</v>
          </cell>
          <cell r="E728">
            <v>9.3300252449931298E-8</v>
          </cell>
          <cell r="F728">
            <v>2.2632349816211355E-2</v>
          </cell>
          <cell r="G728">
            <v>2.2252400104965302E-2</v>
          </cell>
          <cell r="H728">
            <v>2.2599668498260177E-3</v>
          </cell>
        </row>
        <row r="729">
          <cell r="A729" t="str">
            <v>RHNM-SHSTG-ELC</v>
          </cell>
          <cell r="B729" t="str">
            <v>VAR_fin</v>
          </cell>
          <cell r="C729" t="str">
            <v>RHNM-SHAELCB</v>
          </cell>
          <cell r="E729">
            <v>2.8910787889206821E-7</v>
          </cell>
          <cell r="F729">
            <v>2.2635004417061153E-2</v>
          </cell>
          <cell r="G729">
            <v>2.2255051992161861E-2</v>
          </cell>
          <cell r="H729">
            <v>2.2605973438695475E-3</v>
          </cell>
        </row>
        <row r="730">
          <cell r="A730" t="str">
            <v>RHNM-SHSTG-ELC</v>
          </cell>
          <cell r="B730" t="str">
            <v>VAR_ncap</v>
          </cell>
          <cell r="C730" t="str">
            <v>-</v>
          </cell>
          <cell r="D730">
            <v>3.4731600560619401E-3</v>
          </cell>
          <cell r="E730">
            <v>3.0338564226865998E-3</v>
          </cell>
          <cell r="F730">
            <v>1.5851480545002201E-3</v>
          </cell>
          <cell r="G730">
            <v>1.30964450018044E-3</v>
          </cell>
          <cell r="H730">
            <v>2.41537928768343E-4</v>
          </cell>
        </row>
        <row r="731">
          <cell r="A731" t="str">
            <v>RHNM-SHSTG-ELC</v>
          </cell>
          <cell r="B731" t="str">
            <v>VAR_cap</v>
          </cell>
          <cell r="C731" t="str">
            <v>-</v>
          </cell>
          <cell r="D731">
            <v>3.4731600560619401E-3</v>
          </cell>
          <cell r="E731">
            <v>5.3905902479040304E-3</v>
          </cell>
          <cell r="F731">
            <v>5.512723984296081E-3</v>
          </cell>
          <cell r="G731">
            <v>5.5060832087623201E-3</v>
          </cell>
          <cell r="H731">
            <v>9.6479788604247993E-4</v>
          </cell>
        </row>
        <row r="732">
          <cell r="A732" t="str">
            <v>D-RWOD</v>
          </cell>
          <cell r="B732" t="str">
            <v>VAR_fout</v>
          </cell>
          <cell r="C732" t="str">
            <v>RWOD</v>
          </cell>
          <cell r="D732">
            <v>13.723071392573809</v>
          </cell>
          <cell r="E732">
            <v>15.896872361719423</v>
          </cell>
          <cell r="F732">
            <v>15.484597147686726</v>
          </cell>
          <cell r="G732">
            <v>16.066241131990903</v>
          </cell>
          <cell r="H732">
            <v>2.4261322758226447</v>
          </cell>
          <cell r="I732">
            <v>1.8433576221357433</v>
          </cell>
        </row>
        <row r="733">
          <cell r="A733" t="str">
            <v>D-RWOD</v>
          </cell>
          <cell r="B733" t="str">
            <v>VAR_fin</v>
          </cell>
          <cell r="C733" t="str">
            <v>WOD</v>
          </cell>
          <cell r="D733">
            <v>13.723071392573809</v>
          </cell>
          <cell r="E733">
            <v>15.896872361719423</v>
          </cell>
          <cell r="F733">
            <v>15.484597147686726</v>
          </cell>
          <cell r="G733">
            <v>16.066241131990903</v>
          </cell>
          <cell r="H733">
            <v>2.4261322758226447</v>
          </cell>
          <cell r="I733">
            <v>1.8433576221357433</v>
          </cell>
        </row>
        <row r="734">
          <cell r="A734" t="str">
            <v>RHNS-SHLTHCHPWOD</v>
          </cell>
          <cell r="B734" t="str">
            <v>VAR_fout</v>
          </cell>
          <cell r="C734" t="str">
            <v>RHNS-SHLTHC-WOD</v>
          </cell>
          <cell r="G734">
            <v>9.5628147406426348E-2</v>
          </cell>
          <cell r="H734">
            <v>0.10005047030087488</v>
          </cell>
          <cell r="I734">
            <v>0.17598780753386561</v>
          </cell>
        </row>
        <row r="735">
          <cell r="A735" t="str">
            <v>RHNS-SHLTHCHPWOD</v>
          </cell>
          <cell r="B735" t="str">
            <v>VAR_fin</v>
          </cell>
          <cell r="C735" t="str">
            <v>RHNS_LTH_CHPWOD_ON</v>
          </cell>
          <cell r="G735">
            <v>9.659408828931948E-2</v>
          </cell>
          <cell r="H735">
            <v>0.10106108111199479</v>
          </cell>
          <cell r="I735">
            <v>0.17776546215541997</v>
          </cell>
        </row>
        <row r="736">
          <cell r="A736" t="str">
            <v>RHNS-SHLTHCHPWOD</v>
          </cell>
          <cell r="B736" t="str">
            <v>VAR_fin</v>
          </cell>
          <cell r="C736" t="str">
            <v>RHNSLTHCHPC</v>
          </cell>
          <cell r="G736">
            <v>9.5628147406426348E-2</v>
          </cell>
          <cell r="H736">
            <v>0.10005047030087488</v>
          </cell>
          <cell r="I736">
            <v>0.17598780753386561</v>
          </cell>
        </row>
        <row r="737">
          <cell r="A737" t="str">
            <v>RHNS-SHLTHCHPWOD</v>
          </cell>
          <cell r="B737" t="str">
            <v>VAR_ncap</v>
          </cell>
          <cell r="C737" t="str">
            <v>-</v>
          </cell>
          <cell r="E737">
            <v>3358.8779206454101</v>
          </cell>
          <cell r="F737">
            <v>1.38541855085806E-7</v>
          </cell>
          <cell r="G737">
            <v>1.19242216601735E-2</v>
          </cell>
          <cell r="H737">
            <v>1.02658969407061E-2</v>
          </cell>
          <cell r="I737">
            <v>2.0514363420902099E-2</v>
          </cell>
        </row>
        <row r="738">
          <cell r="A738" t="str">
            <v>RHNS-SHLTHCHPWOD</v>
          </cell>
          <cell r="B738" t="str">
            <v>VAR_cap</v>
          </cell>
          <cell r="C738" t="str">
            <v>-</v>
          </cell>
          <cell r="E738">
            <v>3358.8779206454101</v>
          </cell>
          <cell r="F738">
            <v>1.3266981113702059E-7</v>
          </cell>
          <cell r="G738">
            <v>1.1924206529783987E-2</v>
          </cell>
          <cell r="H738">
            <v>1.2391452652991575E-2</v>
          </cell>
          <cell r="I738">
            <v>2.184609501437839E-2</v>
          </cell>
        </row>
        <row r="739">
          <cell r="A739" t="str">
            <v>RHNM-SHELCBR</v>
          </cell>
          <cell r="B739" t="str">
            <v>VAR_fout</v>
          </cell>
          <cell r="C739" t="str">
            <v>RHNM-SHAELCB</v>
          </cell>
          <cell r="E739">
            <v>0.15440471569097913</v>
          </cell>
          <cell r="F739">
            <v>0.20894362840311009</v>
          </cell>
          <cell r="G739">
            <v>0.19365824698678316</v>
          </cell>
          <cell r="H739">
            <v>4.1241671948640507E-2</v>
          </cell>
        </row>
        <row r="740">
          <cell r="A740" t="str">
            <v>RHNM-SHELCBR</v>
          </cell>
          <cell r="B740" t="str">
            <v>VAR_fin</v>
          </cell>
          <cell r="C740" t="str">
            <v>RHNM_ELC</v>
          </cell>
          <cell r="E740">
            <v>0.16253127967471473</v>
          </cell>
          <cell r="F740">
            <v>0.21994066147695798</v>
          </cell>
          <cell r="G740">
            <v>0.20385078630187706</v>
          </cell>
          <cell r="H740">
            <v>4.3412286261726864E-2</v>
          </cell>
        </row>
        <row r="741">
          <cell r="A741" t="str">
            <v>RHNM-SHELCBR</v>
          </cell>
          <cell r="B741" t="str">
            <v>VAR_ncap</v>
          </cell>
          <cell r="C741" t="str">
            <v>-</v>
          </cell>
          <cell r="E741">
            <v>2.34431816392867E-2</v>
          </cell>
        </row>
        <row r="742">
          <cell r="A742" t="str">
            <v>RHNM-SHELCBR</v>
          </cell>
          <cell r="B742" t="str">
            <v>VAR_cap</v>
          </cell>
          <cell r="C742" t="str">
            <v>-</v>
          </cell>
          <cell r="E742">
            <v>2.34431816392867E-2</v>
          </cell>
          <cell r="F742">
            <v>2.3428825466794582E-2</v>
          </cell>
          <cell r="G742">
            <v>2.3400693523798907E-2</v>
          </cell>
          <cell r="H742">
            <v>4.1000208330921545E-3</v>
          </cell>
        </row>
        <row r="743">
          <cell r="A743" t="str">
            <v>RHNS-SHSTG-NGAHP</v>
          </cell>
          <cell r="B743" t="str">
            <v>VAR_fout</v>
          </cell>
          <cell r="C743" t="str">
            <v>RHNS-SHANGAH</v>
          </cell>
          <cell r="F743">
            <v>1.3078361419450192E-2</v>
          </cell>
          <cell r="G743">
            <v>1.4001658828235508E-2</v>
          </cell>
          <cell r="H743">
            <v>1.3962425701197935E-2</v>
          </cell>
          <cell r="I743">
            <v>3.1546550005794906E-2</v>
          </cell>
        </row>
        <row r="744">
          <cell r="A744" t="str">
            <v>RHNS-SHSTG-NGAHP</v>
          </cell>
          <cell r="B744" t="str">
            <v>VAR_fin</v>
          </cell>
          <cell r="C744" t="str">
            <v>RHNS-SHANGAH</v>
          </cell>
          <cell r="F744">
            <v>1.3080543135840035E-2</v>
          </cell>
          <cell r="G744">
            <v>1.4003848436080263E-2</v>
          </cell>
          <cell r="H744">
            <v>1.3964460210263501E-2</v>
          </cell>
          <cell r="I744">
            <v>3.1550218392345543E-2</v>
          </cell>
        </row>
        <row r="745">
          <cell r="A745" t="str">
            <v>RHNS-SHSTG-NGAHP</v>
          </cell>
          <cell r="B745" t="str">
            <v>VAR_ncap</v>
          </cell>
          <cell r="C745" t="str">
            <v>-</v>
          </cell>
          <cell r="D745">
            <v>1.07000697006807E-3</v>
          </cell>
          <cell r="E745">
            <v>1.9849409525017199E-5</v>
          </cell>
          <cell r="F745">
            <v>3.15513937135913E-3</v>
          </cell>
          <cell r="G745">
            <v>1.0160939313249499E-3</v>
          </cell>
          <cell r="H745">
            <v>2.0258580895994799E-3</v>
          </cell>
          <cell r="I745">
            <v>6.2943119542461902E-3</v>
          </cell>
        </row>
        <row r="746">
          <cell r="A746" t="str">
            <v>RHNS-SHSTG-NGAHP</v>
          </cell>
          <cell r="B746" t="str">
            <v>VAR_cap</v>
          </cell>
          <cell r="C746" t="str">
            <v>-</v>
          </cell>
          <cell r="D746">
            <v>1.07000697006807E-3</v>
          </cell>
          <cell r="E746">
            <v>3.1126857425699912E-5</v>
          </cell>
          <cell r="F746">
            <v>3.1772230558951803E-3</v>
          </cell>
          <cell r="G746">
            <v>3.1945616247422899E-3</v>
          </cell>
          <cell r="H746">
            <v>2.8168814383754898E-3</v>
          </cell>
          <cell r="I746">
            <v>6.581189783591246E-3</v>
          </cell>
        </row>
        <row r="747">
          <cell r="A747" t="str">
            <v>RHNS-SHLTHDH</v>
          </cell>
          <cell r="B747" t="str">
            <v>VAR_fout</v>
          </cell>
          <cell r="C747" t="str">
            <v>RHNS-SHLTHD</v>
          </cell>
          <cell r="E747">
            <v>5.3962367504181943E-2</v>
          </cell>
          <cell r="F747">
            <v>0.37672757523377565</v>
          </cell>
          <cell r="G747">
            <v>1.0804392461791252</v>
          </cell>
          <cell r="H747">
            <v>1.7349369358917863</v>
          </cell>
          <cell r="I747">
            <v>1.6880535950965809</v>
          </cell>
        </row>
        <row r="748">
          <cell r="A748" t="str">
            <v>RHNS-SHLTHDH</v>
          </cell>
          <cell r="B748" t="str">
            <v>VAR_fin</v>
          </cell>
          <cell r="C748" t="str">
            <v>RHNS_LTH_DH</v>
          </cell>
          <cell r="E748">
            <v>5.4507441923416118E-2</v>
          </cell>
          <cell r="F748">
            <v>0.38053290427654141</v>
          </cell>
          <cell r="G748">
            <v>1.0913527739183089</v>
          </cell>
          <cell r="H748">
            <v>1.7524615514058441</v>
          </cell>
          <cell r="I748">
            <v>1.7051046415116977</v>
          </cell>
        </row>
        <row r="749">
          <cell r="A749" t="str">
            <v>RHNS-SHLTHDH</v>
          </cell>
          <cell r="B749" t="str">
            <v>VAR_fin</v>
          </cell>
          <cell r="C749" t="str">
            <v>RHNSLTHDHC</v>
          </cell>
          <cell r="E749">
            <v>5.3962367504181943E-2</v>
          </cell>
          <cell r="F749">
            <v>0.37672757523377565</v>
          </cell>
          <cell r="G749">
            <v>1.0804392461791252</v>
          </cell>
          <cell r="H749">
            <v>1.7349369358917863</v>
          </cell>
          <cell r="I749">
            <v>1.6880535950965809</v>
          </cell>
        </row>
        <row r="750">
          <cell r="A750" t="str">
            <v>RHNS-SHLTHDH</v>
          </cell>
          <cell r="B750" t="str">
            <v>VAR_ncap</v>
          </cell>
          <cell r="C750" t="str">
            <v>-</v>
          </cell>
          <cell r="E750">
            <v>6.8161236083896003E-3</v>
          </cell>
          <cell r="F750">
            <v>3.83199809500974E-2</v>
          </cell>
          <cell r="G750">
            <v>8.6413062959645195E-2</v>
          </cell>
          <cell r="H750">
            <v>4.330593260921E-2</v>
          </cell>
          <cell r="I750">
            <v>5.7421480077735204E-3</v>
          </cell>
        </row>
        <row r="751">
          <cell r="A751" t="str">
            <v>RHNS-SHLTHDH</v>
          </cell>
          <cell r="B751" t="str">
            <v>VAR_cap</v>
          </cell>
          <cell r="C751" t="str">
            <v>-</v>
          </cell>
          <cell r="E751">
            <v>6.8161236083896003E-3</v>
          </cell>
          <cell r="F751">
            <v>4.5136104558487003E-2</v>
          </cell>
          <cell r="G751">
            <v>0.131549167518132</v>
          </cell>
          <cell r="H751">
            <v>0.17485510012734201</v>
          </cell>
          <cell r="I751">
            <v>0.18059724813511599</v>
          </cell>
        </row>
        <row r="752">
          <cell r="A752" t="str">
            <v>RHSA-WHLFOBR</v>
          </cell>
          <cell r="B752" t="str">
            <v>VAR_fout</v>
          </cell>
          <cell r="C752" t="str">
            <v>CO2_R</v>
          </cell>
          <cell r="D752">
            <v>726.71402911355904</v>
          </cell>
          <cell r="E752">
            <v>594.91581370086999</v>
          </cell>
          <cell r="F752">
            <v>695.52176921839703</v>
          </cell>
          <cell r="G752">
            <v>668.10845270045502</v>
          </cell>
          <cell r="H752">
            <v>60.416035944782102</v>
          </cell>
          <cell r="I752">
            <v>2.8517003531572098</v>
          </cell>
        </row>
        <row r="753">
          <cell r="A753" t="str">
            <v>RHSA-WHLFOBR</v>
          </cell>
          <cell r="B753" t="str">
            <v>VAR_fout</v>
          </cell>
          <cell r="C753" t="str">
            <v>RHSA-WHLFO</v>
          </cell>
          <cell r="D753">
            <v>6.9844744996215011</v>
          </cell>
          <cell r="E753">
            <v>5.7682079403945741</v>
          </cell>
          <cell r="F753">
            <v>6.8321408526513183</v>
          </cell>
          <cell r="G753">
            <v>6.7045030729494908</v>
          </cell>
          <cell r="H753">
            <v>0.61908675457890916</v>
          </cell>
          <cell r="I753">
            <v>2.9221545059347764E-2</v>
          </cell>
        </row>
        <row r="754">
          <cell r="A754" t="str">
            <v>RHSA-WHLFOBR</v>
          </cell>
          <cell r="B754" t="str">
            <v>VAR_fin</v>
          </cell>
          <cell r="C754" t="str">
            <v>RLFO</v>
          </cell>
          <cell r="D754">
            <v>9.8604345877009347</v>
          </cell>
          <cell r="E754">
            <v>8.0721277299982379</v>
          </cell>
          <cell r="F754">
            <v>9.4372017533025492</v>
          </cell>
          <cell r="G754">
            <v>9.0652435915936938</v>
          </cell>
          <cell r="H754">
            <v>0.81975625433897004</v>
          </cell>
          <cell r="I754">
            <v>3.8693356216515665E-2</v>
          </cell>
        </row>
        <row r="755">
          <cell r="A755" t="str">
            <v>RHSA-WHLFOBR</v>
          </cell>
          <cell r="B755" t="str">
            <v>VAR_ncap</v>
          </cell>
          <cell r="C755" t="str">
            <v>-</v>
          </cell>
          <cell r="E755">
            <v>1.53089207598654E-4</v>
          </cell>
          <cell r="F755">
            <v>4.3005788264702699E-4</v>
          </cell>
          <cell r="G755">
            <v>2.7172370141542E-5</v>
          </cell>
          <cell r="H755">
            <v>9.3386193871774006E-3</v>
          </cell>
        </row>
        <row r="756">
          <cell r="A756" t="str">
            <v>RHSA-WHLFOBR</v>
          </cell>
          <cell r="B756" t="str">
            <v>VAR_cap</v>
          </cell>
          <cell r="C756" t="str">
            <v>-</v>
          </cell>
          <cell r="D756">
            <v>0.47738433216181703</v>
          </cell>
          <cell r="E756">
            <v>0.47752019741763424</v>
          </cell>
          <cell r="F756">
            <v>0.47787121556853202</v>
          </cell>
          <cell r="G756">
            <v>0.47724402968541219</v>
          </cell>
          <cell r="H756">
            <v>5.1701194911311921E-2</v>
          </cell>
          <cell r="I756">
            <v>2.5075672949222698E-3</v>
          </cell>
        </row>
        <row r="757">
          <cell r="A757" t="str">
            <v>D-IWST</v>
          </cell>
          <cell r="B757" t="str">
            <v>VAR_fout</v>
          </cell>
          <cell r="C757" t="str">
            <v>CO2</v>
          </cell>
          <cell r="D757">
            <v>958.53554965678097</v>
          </cell>
          <cell r="E757">
            <v>1094.4583907804599</v>
          </cell>
          <cell r="F757">
            <v>1051.69571967771</v>
          </cell>
          <cell r="G757">
            <v>678.18655535576704</v>
          </cell>
          <cell r="H757">
            <v>996.87466480321802</v>
          </cell>
          <cell r="I757">
            <v>987.00143407282906</v>
          </cell>
        </row>
        <row r="758">
          <cell r="A758" t="str">
            <v>D-IWST</v>
          </cell>
          <cell r="B758" t="str">
            <v>VAR_fout</v>
          </cell>
          <cell r="C758" t="str">
            <v>IWST</v>
          </cell>
          <cell r="D758">
            <v>10.329046871301465</v>
          </cell>
          <cell r="E758">
            <v>11.793732659272154</v>
          </cell>
          <cell r="F758">
            <v>11.332928013768443</v>
          </cell>
          <cell r="G758">
            <v>7.3080447775405899</v>
          </cell>
          <cell r="H758">
            <v>10.742183887965719</v>
          </cell>
          <cell r="I758">
            <v>10.635791315439954</v>
          </cell>
        </row>
        <row r="759">
          <cell r="A759" t="str">
            <v>D-IWST</v>
          </cell>
          <cell r="B759" t="str">
            <v>VAR_fin</v>
          </cell>
          <cell r="C759" t="str">
            <v>WSTNREN</v>
          </cell>
          <cell r="D759">
            <v>10.329046871301465</v>
          </cell>
          <cell r="E759">
            <v>11.793732659272154</v>
          </cell>
          <cell r="F759">
            <v>11.332928013768443</v>
          </cell>
          <cell r="G759">
            <v>7.3080447775405899</v>
          </cell>
          <cell r="H759">
            <v>10.742183887965719</v>
          </cell>
          <cell r="I759">
            <v>10.635791315439954</v>
          </cell>
        </row>
        <row r="760">
          <cell r="A760" t="str">
            <v>RHES-SHLFOBR</v>
          </cell>
          <cell r="B760" t="str">
            <v>VAR_fout</v>
          </cell>
          <cell r="C760" t="str">
            <v>CO2_R</v>
          </cell>
          <cell r="D760">
            <v>1783.66397417603</v>
          </cell>
          <cell r="E760">
            <v>1640.9295983720999</v>
          </cell>
          <cell r="F760">
            <v>1754.8100347191901</v>
          </cell>
          <cell r="G760">
            <v>1747.2948722343299</v>
          </cell>
          <cell r="H760">
            <v>142.92493880053701</v>
          </cell>
          <cell r="I760">
            <v>10.897060549473</v>
          </cell>
        </row>
        <row r="761">
          <cell r="A761" t="str">
            <v>RHES-SHLFOBR</v>
          </cell>
          <cell r="B761" t="str">
            <v>VAR_fout</v>
          </cell>
          <cell r="C761" t="str">
            <v>RHES-SHLFO</v>
          </cell>
          <cell r="D761">
            <v>21.680673589317422</v>
          </cell>
          <cell r="E761">
            <v>19.945718207259258</v>
          </cell>
          <cell r="F761">
            <v>21.329950105417598</v>
          </cell>
          <cell r="G761">
            <v>21.238602302712664</v>
          </cell>
          <cell r="H761">
            <v>1.7372717007075669</v>
          </cell>
          <cell r="I761">
            <v>0.1324552249059647</v>
          </cell>
        </row>
        <row r="762">
          <cell r="A762" t="str">
            <v>RHES-SHLFOBR</v>
          </cell>
          <cell r="B762" t="str">
            <v>VAR_fin</v>
          </cell>
          <cell r="C762" t="str">
            <v>RLFO</v>
          </cell>
          <cell r="D762">
            <v>24.201682146214765</v>
          </cell>
          <cell r="E762">
            <v>22.264987766242861</v>
          </cell>
          <cell r="F762">
            <v>23.810176861861507</v>
          </cell>
          <cell r="G762">
            <v>23.708207221632719</v>
          </cell>
          <cell r="H762">
            <v>1.9392800379991435</v>
          </cell>
          <cell r="I762">
            <v>0.14785699524386739</v>
          </cell>
        </row>
        <row r="763">
          <cell r="A763" t="str">
            <v>RHES-SHLFOBR</v>
          </cell>
          <cell r="B763" t="str">
            <v>VAR_ncap</v>
          </cell>
          <cell r="C763" t="str">
            <v>-</v>
          </cell>
          <cell r="E763">
            <v>6.6858789069376993E-5</v>
          </cell>
          <cell r="F763">
            <v>7.2482147605418599E-5</v>
          </cell>
          <cell r="G763">
            <v>2.5487558351057699E-5</v>
          </cell>
          <cell r="H763">
            <v>1.5035075414553199E-4</v>
          </cell>
          <cell r="I763">
            <v>1.29531956261805E-2</v>
          </cell>
        </row>
        <row r="764">
          <cell r="A764" t="str">
            <v>RHES-SHLFOBR</v>
          </cell>
          <cell r="B764" t="str">
            <v>VAR_cap</v>
          </cell>
          <cell r="C764" t="str">
            <v>-</v>
          </cell>
          <cell r="D764">
            <v>1.7515307393373001</v>
          </cell>
          <cell r="E764">
            <v>1.7515775157480125</v>
          </cell>
          <cell r="F764">
            <v>1.7516177535515911</v>
          </cell>
          <cell r="G764">
            <v>1.7515742608047364</v>
          </cell>
          <cell r="H764">
            <v>0.15575141083694077</v>
          </cell>
          <cell r="I764">
            <v>1.2984697200398059E-2</v>
          </cell>
        </row>
        <row r="765">
          <cell r="A765" t="str">
            <v>SCOM-SHLFOBR</v>
          </cell>
          <cell r="B765" t="str">
            <v>VAR_fout</v>
          </cell>
          <cell r="C765" t="str">
            <v>CO2_S</v>
          </cell>
          <cell r="D765">
            <v>2229.9156002058799</v>
          </cell>
          <cell r="E765">
            <v>2052.5451537682002</v>
          </cell>
          <cell r="F765">
            <v>1588.6163665807701</v>
          </cell>
          <cell r="G765">
            <v>1349.04563039036</v>
          </cell>
          <cell r="H765">
            <v>38.843200837405</v>
          </cell>
          <cell r="I765">
            <v>14.257208999886901</v>
          </cell>
        </row>
        <row r="766">
          <cell r="A766" t="str">
            <v>SCOM-SHLFOBR</v>
          </cell>
          <cell r="B766" t="str">
            <v>VAR_fout</v>
          </cell>
          <cell r="C766" t="str">
            <v>SCOM-SHLFO</v>
          </cell>
          <cell r="D766">
            <v>24.843088237587803</v>
          </cell>
          <cell r="E766">
            <v>22.912317286288324</v>
          </cell>
          <cell r="F766">
            <v>17.786105214339241</v>
          </cell>
          <cell r="G766">
            <v>15.178281170008519</v>
          </cell>
          <cell r="H766">
            <v>0.44140000951596553</v>
          </cell>
          <cell r="I766">
            <v>0.16201373863507784</v>
          </cell>
        </row>
        <row r="767">
          <cell r="A767" t="str">
            <v>SCOM-SHLFOBR</v>
          </cell>
          <cell r="B767" t="str">
            <v>VAR_fin</v>
          </cell>
          <cell r="C767" t="str">
            <v>SLFO</v>
          </cell>
          <cell r="D767">
            <v>30.256656719211421</v>
          </cell>
          <cell r="E767">
            <v>27.850002086407006</v>
          </cell>
          <cell r="F767">
            <v>21.555174580471771</v>
          </cell>
          <cell r="G767">
            <v>18.304554008010303</v>
          </cell>
          <cell r="H767">
            <v>0.52704478748174999</v>
          </cell>
          <cell r="I767">
            <v>0.19344924016128717</v>
          </cell>
        </row>
        <row r="768">
          <cell r="A768" t="str">
            <v>SCOM-SHLFOBR</v>
          </cell>
          <cell r="B768" t="str">
            <v>VAR_ncap</v>
          </cell>
          <cell r="C768" t="str">
            <v>-</v>
          </cell>
          <cell r="D768">
            <v>1.52107917810085E-4</v>
          </cell>
          <cell r="E768">
            <v>2.7400152333439601E-4</v>
          </cell>
          <cell r="F768">
            <v>7.0906768813521203E-5</v>
          </cell>
          <cell r="G768">
            <v>8.8367863948857702E-5</v>
          </cell>
          <cell r="H768">
            <v>3.5818471257903202E-4</v>
          </cell>
          <cell r="I768">
            <v>1.7877180520176901E-2</v>
          </cell>
        </row>
        <row r="769">
          <cell r="A769" t="str">
            <v>SCOM-SHLFOBR</v>
          </cell>
          <cell r="B769" t="str">
            <v>VAR_cap</v>
          </cell>
          <cell r="C769" t="str">
            <v>-</v>
          </cell>
          <cell r="D769">
            <v>1.9287257651429301</v>
          </cell>
          <cell r="E769">
            <v>1.9045353733977395</v>
          </cell>
          <cell r="F769">
            <v>1.73413465183891</v>
          </cell>
          <cell r="G769">
            <v>1.6114152848584629</v>
          </cell>
          <cell r="H769">
            <v>5.2899743926505122E-2</v>
          </cell>
          <cell r="I769">
            <v>1.7930301945875856E-2</v>
          </cell>
        </row>
        <row r="770">
          <cell r="A770" t="str">
            <v>RHNM-SHPLTBR</v>
          </cell>
          <cell r="B770" t="str">
            <v>VAR_fout</v>
          </cell>
          <cell r="C770" t="str">
            <v>RHNM-SHPLT</v>
          </cell>
          <cell r="E770">
            <v>7.3556970469748073E-2</v>
          </cell>
          <cell r="F770">
            <v>0.11559366770026139</v>
          </cell>
          <cell r="G770">
            <v>0.11911137659262827</v>
          </cell>
          <cell r="H770">
            <v>0.1025417421582188</v>
          </cell>
          <cell r="I770">
            <v>0.137532354374307</v>
          </cell>
        </row>
        <row r="771">
          <cell r="A771" t="str">
            <v>RHNM-SHPLTBR</v>
          </cell>
          <cell r="B771" t="str">
            <v>VAR_fin</v>
          </cell>
          <cell r="C771" t="str">
            <v>RPLT</v>
          </cell>
          <cell r="E771">
            <v>8.1729967188608907E-2</v>
          </cell>
          <cell r="F771">
            <v>0.12843740855584584</v>
          </cell>
          <cell r="G771">
            <v>0.1323459739918092</v>
          </cell>
          <cell r="H771">
            <v>0.11393526906468769</v>
          </cell>
          <cell r="I771">
            <v>0.15281372708256327</v>
          </cell>
        </row>
        <row r="772">
          <cell r="A772" t="str">
            <v>RHNM-SHPLTBR</v>
          </cell>
          <cell r="B772" t="str">
            <v>VAR_fin</v>
          </cell>
          <cell r="C772" t="str">
            <v>RHNMPLTBRC</v>
          </cell>
          <cell r="E772">
            <v>7.3556970469748073E-2</v>
          </cell>
          <cell r="F772">
            <v>0.11559366770026139</v>
          </cell>
          <cell r="G772">
            <v>0.11911137659262827</v>
          </cell>
          <cell r="H772">
            <v>0.1025417421582188</v>
          </cell>
          <cell r="I772">
            <v>0.137532354374307</v>
          </cell>
        </row>
        <row r="773">
          <cell r="A773" t="str">
            <v>RHNM-SHPLTBR</v>
          </cell>
          <cell r="B773" t="str">
            <v>VAR_ncap</v>
          </cell>
          <cell r="C773" t="str">
            <v>-</v>
          </cell>
          <cell r="E773">
            <v>7.5869718338462799E-3</v>
          </cell>
          <cell r="F773">
            <v>3.3766017204618498E-3</v>
          </cell>
          <cell r="G773">
            <v>8.2563663552291905E-5</v>
          </cell>
          <cell r="H773">
            <v>6.2645338341708601E-3</v>
          </cell>
          <cell r="I773">
            <v>1.12106126322976E-2</v>
          </cell>
        </row>
        <row r="774">
          <cell r="A774" t="str">
            <v>RHNM-SHPLTBR</v>
          </cell>
          <cell r="B774" t="str">
            <v>VAR_cap</v>
          </cell>
          <cell r="C774" t="str">
            <v>-</v>
          </cell>
          <cell r="E774">
            <v>7.5869718338462799E-3</v>
          </cell>
          <cell r="F774">
            <v>1.0958324233320637E-2</v>
          </cell>
          <cell r="G774">
            <v>1.1020371828041676E-2</v>
          </cell>
          <cell r="H774">
            <v>9.0510801809316772E-3</v>
          </cell>
          <cell r="I774">
            <v>1.2884242815980886E-2</v>
          </cell>
        </row>
        <row r="775">
          <cell r="A775" t="str">
            <v>D-RHES_NKEV_GAS_ELC_CHP</v>
          </cell>
          <cell r="B775" t="str">
            <v>VAR_fout</v>
          </cell>
          <cell r="C775" t="str">
            <v>RHES_ELC</v>
          </cell>
          <cell r="D775">
            <v>2.1963961537986257E-2</v>
          </cell>
          <cell r="E775">
            <v>3.6161779766191748E-3</v>
          </cell>
          <cell r="F775">
            <v>5.4581087425299685E-2</v>
          </cell>
          <cell r="G775">
            <v>5.9115104806688953E-2</v>
          </cell>
          <cell r="H775">
            <v>6.1422132714198358E-2</v>
          </cell>
          <cell r="I775">
            <v>0.12113160532179761</v>
          </cell>
        </row>
        <row r="776">
          <cell r="A776" t="str">
            <v>D-RHES_NKEV_GAS_ELC_CHP</v>
          </cell>
          <cell r="B776" t="str">
            <v>VAR_fout</v>
          </cell>
          <cell r="C776" t="str">
            <v>ELC5</v>
          </cell>
          <cell r="D776">
            <v>2.1945198760762792E-2</v>
          </cell>
          <cell r="E776">
            <v>3.6144749951453063E-3</v>
          </cell>
          <cell r="F776">
            <v>5.4841548966458792E-2</v>
          </cell>
          <cell r="G776">
            <v>6.5582351912035583E-2</v>
          </cell>
          <cell r="H776">
            <v>6.7514907102311117E-2</v>
          </cell>
          <cell r="I776">
            <v>0.13894512358634678</v>
          </cell>
        </row>
        <row r="777">
          <cell r="A777" t="str">
            <v>D-RHES_NKEV_GAS_ELC_CHP</v>
          </cell>
          <cell r="B777" t="str">
            <v>VAR_fin</v>
          </cell>
          <cell r="C777" t="str">
            <v>RHES_NKEV_GAS_ELC_CHP</v>
          </cell>
          <cell r="D777">
            <v>4.3909160298749056E-2</v>
          </cell>
          <cell r="E777">
            <v>7.230652971764482E-3</v>
          </cell>
          <cell r="F777">
            <v>0.10940353278260563</v>
          </cell>
          <cell r="G777">
            <v>0.12469745671872452</v>
          </cell>
          <cell r="H777">
            <v>0.12893703981650947</v>
          </cell>
          <cell r="I777">
            <v>0.26007672890814448</v>
          </cell>
        </row>
        <row r="778">
          <cell r="A778" t="str">
            <v>SCOM-SHSTG-SOL</v>
          </cell>
          <cell r="B778" t="str">
            <v>VAR_fout</v>
          </cell>
          <cell r="C778" t="str">
            <v>SCOM-SHASOL</v>
          </cell>
          <cell r="D778">
            <v>4.4324455519279473E-5</v>
          </cell>
          <cell r="E778">
            <v>4.4348047482182638E-5</v>
          </cell>
          <cell r="F778">
            <v>0.27273995568399578</v>
          </cell>
          <cell r="G778">
            <v>0.23315380950536002</v>
          </cell>
          <cell r="H778">
            <v>0.18289884313411589</v>
          </cell>
          <cell r="I778">
            <v>0.82213779496745809</v>
          </cell>
        </row>
        <row r="779">
          <cell r="A779" t="str">
            <v>SCOM-SHSTG-SOL</v>
          </cell>
          <cell r="B779" t="str">
            <v>VAR_fin</v>
          </cell>
          <cell r="C779" t="str">
            <v>SCOM-SHASOL</v>
          </cell>
          <cell r="D779">
            <v>3.8901815536154354E-5</v>
          </cell>
          <cell r="E779">
            <v>3.8815960868154289E-5</v>
          </cell>
          <cell r="F779">
            <v>0.35191168448445448</v>
          </cell>
          <cell r="G779">
            <v>0.29143291922242559</v>
          </cell>
          <cell r="H779">
            <v>0.21515532133626866</v>
          </cell>
          <cell r="I779">
            <v>0.91347373176145186</v>
          </cell>
        </row>
        <row r="780">
          <cell r="A780" t="str">
            <v>SCOM-SHSTG-SOL</v>
          </cell>
          <cell r="B780" t="str">
            <v>VAR_ncap</v>
          </cell>
          <cell r="C780" t="str">
            <v>-</v>
          </cell>
          <cell r="D780">
            <v>2.34126181972121E-2</v>
          </cell>
          <cell r="E780">
            <v>7.4536352733293995E-5</v>
          </cell>
          <cell r="F780">
            <v>9.1510942365247898E-4</v>
          </cell>
          <cell r="G780">
            <v>1.3447495809522201E-5</v>
          </cell>
          <cell r="H780">
            <v>8.3260742027375695E-4</v>
          </cell>
          <cell r="I780">
            <v>8.8620784487556496E-3</v>
          </cell>
        </row>
        <row r="781">
          <cell r="A781" t="str">
            <v>SCOM-SHSTG-SOL</v>
          </cell>
          <cell r="B781" t="str">
            <v>VAR_cap</v>
          </cell>
          <cell r="C781" t="str">
            <v>-</v>
          </cell>
          <cell r="D781">
            <v>2.34126181972121E-2</v>
          </cell>
          <cell r="E781">
            <v>2.3487154549945401E-2</v>
          </cell>
          <cell r="F781">
            <v>2.4402263973597901E-2</v>
          </cell>
          <cell r="G781">
            <v>2.4415711469407402E-2</v>
          </cell>
          <cell r="H781">
            <v>3.3212392520171499E-3</v>
          </cell>
          <cell r="I781">
            <v>9.0858939233473199E-3</v>
          </cell>
        </row>
        <row r="782">
          <cell r="A782" t="str">
            <v>RHNM-SHELCBRA</v>
          </cell>
          <cell r="B782" t="str">
            <v>VAR_fout</v>
          </cell>
          <cell r="C782" t="str">
            <v>RHNM-SHELCB</v>
          </cell>
          <cell r="E782">
            <v>0.1544045166987959</v>
          </cell>
          <cell r="F782">
            <v>0.20894097380226051</v>
          </cell>
          <cell r="G782">
            <v>0.19365559509958674</v>
          </cell>
          <cell r="H782">
            <v>4.1241041454596991E-2</v>
          </cell>
        </row>
        <row r="783">
          <cell r="A783" t="str">
            <v>RHNM-SHELCBRA</v>
          </cell>
          <cell r="B783" t="str">
            <v>VAR_fin</v>
          </cell>
          <cell r="C783" t="str">
            <v>RHNM-SHAELCB</v>
          </cell>
          <cell r="E783">
            <v>0.1544045166987959</v>
          </cell>
          <cell r="F783">
            <v>0.20894097380226051</v>
          </cell>
          <cell r="G783">
            <v>0.19365559509958674</v>
          </cell>
          <cell r="H783">
            <v>4.1241041454596991E-2</v>
          </cell>
        </row>
        <row r="784">
          <cell r="A784" t="str">
            <v>RHNM-SHELCBRA</v>
          </cell>
          <cell r="B784" t="str">
            <v>VAR_ncap</v>
          </cell>
          <cell r="C784" t="str">
            <v>-</v>
          </cell>
          <cell r="E784">
            <v>2.34431816392867E-2</v>
          </cell>
        </row>
        <row r="785">
          <cell r="A785" t="str">
            <v>RHNM-SHELCBRA</v>
          </cell>
          <cell r="B785" t="str">
            <v>VAR_cap</v>
          </cell>
          <cell r="C785" t="str">
            <v>-</v>
          </cell>
          <cell r="E785">
            <v>2.34431816392867E-2</v>
          </cell>
          <cell r="F785">
            <v>2.3428911551358688E-2</v>
          </cell>
          <cell r="G785">
            <v>2.3400596879565846E-2</v>
          </cell>
          <cell r="H785">
            <v>4.1008372265535437E-3</v>
          </cell>
        </row>
        <row r="786">
          <cell r="A786" t="str">
            <v>RHNM-SHSTG-SOL</v>
          </cell>
          <cell r="B786" t="str">
            <v>VAR_fout</v>
          </cell>
          <cell r="C786" t="str">
            <v>RHNM-SHASOL</v>
          </cell>
          <cell r="E786">
            <v>1.9466439908872225E-5</v>
          </cell>
          <cell r="F786">
            <v>1.5682623203268051E-2</v>
          </cell>
          <cell r="G786">
            <v>1.6511848239882224E-2</v>
          </cell>
          <cell r="H786">
            <v>1.8963522364929871E-2</v>
          </cell>
          <cell r="I786">
            <v>4.0013257172549416E-2</v>
          </cell>
        </row>
        <row r="787">
          <cell r="A787" t="str">
            <v>RHNM-SHSTG-SOL</v>
          </cell>
          <cell r="B787" t="str">
            <v>VAR_fin</v>
          </cell>
          <cell r="C787" t="str">
            <v>RHNM-SHASOL</v>
          </cell>
          <cell r="E787">
            <v>3.6296805695309758E-7</v>
          </cell>
          <cell r="F787">
            <v>1.5665322396845413E-2</v>
          </cell>
          <cell r="G787">
            <v>1.649505335571964E-2</v>
          </cell>
          <cell r="H787">
            <v>1.8947559253044279E-2</v>
          </cell>
          <cell r="I787">
            <v>3.9998557425675152E-2</v>
          </cell>
        </row>
        <row r="788">
          <cell r="A788" t="str">
            <v>RHNM-SHSTG-SOL</v>
          </cell>
          <cell r="B788" t="str">
            <v>VAR_ncap</v>
          </cell>
          <cell r="C788" t="str">
            <v>-</v>
          </cell>
          <cell r="D788">
            <v>3.1548336218322799E-4</v>
          </cell>
          <cell r="E788">
            <v>4.2046690125082899E-4</v>
          </cell>
          <cell r="F788">
            <v>2.7140566349961202E-3</v>
          </cell>
          <cell r="G788">
            <v>1.1698115099357901E-4</v>
          </cell>
          <cell r="H788">
            <v>2.7686792643014202E-3</v>
          </cell>
          <cell r="I788">
            <v>7.5593735849826703E-3</v>
          </cell>
        </row>
        <row r="789">
          <cell r="A789" t="str">
            <v>RHNM-SHSTG-SOL</v>
          </cell>
          <cell r="B789" t="str">
            <v>VAR_cap</v>
          </cell>
          <cell r="C789" t="str">
            <v>-</v>
          </cell>
          <cell r="D789">
            <v>3.1548336218322799E-4</v>
          </cell>
          <cell r="E789">
            <v>7.3595026343405698E-4</v>
          </cell>
          <cell r="F789">
            <v>3.4500068984301699E-3</v>
          </cell>
          <cell r="G789">
            <v>3.5669880494237499E-3</v>
          </cell>
          <cell r="H789">
            <v>4.0948901314732502E-3</v>
          </cell>
          <cell r="I789">
            <v>8.3036298196052395E-3</v>
          </cell>
        </row>
        <row r="790">
          <cell r="A790" t="str">
            <v>RHNS-SHELCHP</v>
          </cell>
          <cell r="B790" t="str">
            <v>VAR_fout</v>
          </cell>
          <cell r="C790" t="str">
            <v>RHNS-SHAELCH</v>
          </cell>
          <cell r="E790">
            <v>0.21370614639210275</v>
          </cell>
          <cell r="F790">
            <v>0.21627934189821238</v>
          </cell>
          <cell r="G790">
            <v>0.22792277502289862</v>
          </cell>
          <cell r="H790">
            <v>0.17997116060918347</v>
          </cell>
          <cell r="I790">
            <v>0.40203110543568532</v>
          </cell>
        </row>
        <row r="791">
          <cell r="A791" t="str">
            <v>RHNS-SHELCHP</v>
          </cell>
          <cell r="B791" t="str">
            <v>VAR_fin</v>
          </cell>
          <cell r="C791" t="str">
            <v>RHNS_ELC</v>
          </cell>
          <cell r="E791">
            <v>6.5688364669703708E-2</v>
          </cell>
          <cell r="F791">
            <v>6.4883802569463647E-2</v>
          </cell>
          <cell r="G791">
            <v>6.5746954333528354E-2</v>
          </cell>
          <cell r="H791">
            <v>4.8640854218698244E-2</v>
          </cell>
          <cell r="I791">
            <v>0.10308489882966296</v>
          </cell>
        </row>
        <row r="792">
          <cell r="A792" t="str">
            <v>RHNS-SHELCHP</v>
          </cell>
          <cell r="B792" t="str">
            <v>VAR_fin</v>
          </cell>
          <cell r="C792" t="str">
            <v>RHNSELCHPC</v>
          </cell>
          <cell r="E792">
            <v>0.21370614639210275</v>
          </cell>
          <cell r="F792">
            <v>0.21627934189821238</v>
          </cell>
          <cell r="G792">
            <v>0.22792277502289862</v>
          </cell>
          <cell r="H792">
            <v>0.17997116060918347</v>
          </cell>
          <cell r="I792">
            <v>0.40203110543568532</v>
          </cell>
        </row>
        <row r="793">
          <cell r="A793" t="str">
            <v>RHNS-SHELCHP</v>
          </cell>
          <cell r="B793" t="str">
            <v>VAR_ncap</v>
          </cell>
          <cell r="C793" t="str">
            <v>-</v>
          </cell>
          <cell r="E793">
            <v>1.79677125911781E-2</v>
          </cell>
          <cell r="F793">
            <v>3.4147273817408902E-4</v>
          </cell>
          <cell r="G793">
            <v>1.5714865245232301E-4</v>
          </cell>
          <cell r="H793">
            <v>1.0747811931662099E-2</v>
          </cell>
          <cell r="I793">
            <v>2.90400032217592E-2</v>
          </cell>
        </row>
        <row r="794">
          <cell r="A794" t="str">
            <v>RHNS-SHELCHP</v>
          </cell>
          <cell r="B794" t="str">
            <v>VAR_cap</v>
          </cell>
          <cell r="C794" t="str">
            <v>-</v>
          </cell>
          <cell r="E794">
            <v>1.79677125911781E-2</v>
          </cell>
          <cell r="F794">
            <v>1.8305556951811758E-2</v>
          </cell>
          <cell r="G794">
            <v>1.8451559833097177E-2</v>
          </cell>
          <cell r="H794">
            <v>1.412950976296291E-2</v>
          </cell>
          <cell r="I794">
            <v>3.192172023635783E-2</v>
          </cell>
        </row>
        <row r="795">
          <cell r="A795" t="str">
            <v>SCOM-SHBIOBR</v>
          </cell>
          <cell r="B795" t="str">
            <v>VAR_fout</v>
          </cell>
          <cell r="C795" t="str">
            <v>SCOM-SHBIO</v>
          </cell>
          <cell r="D795">
            <v>1.2230844708686046</v>
          </cell>
          <cell r="E795">
            <v>1.3407846332960041</v>
          </cell>
          <cell r="F795">
            <v>1.2823373128672442</v>
          </cell>
          <cell r="G795">
            <v>0.36081646451333971</v>
          </cell>
          <cell r="H795">
            <v>0.71064150096486844</v>
          </cell>
          <cell r="I795">
            <v>0.72736125680872621</v>
          </cell>
        </row>
        <row r="796">
          <cell r="A796" t="str">
            <v>SCOM-SHBIOBR</v>
          </cell>
          <cell r="B796" t="str">
            <v>VAR_fin</v>
          </cell>
          <cell r="C796" t="str">
            <v>SBIO</v>
          </cell>
          <cell r="D796">
            <v>1.4022981780194961</v>
          </cell>
          <cell r="E796">
            <v>1.5372444775235108</v>
          </cell>
          <cell r="F796">
            <v>1.4702331034937459</v>
          </cell>
          <cell r="G796">
            <v>0.41368546722464961</v>
          </cell>
          <cell r="H796">
            <v>0.81476897611197985</v>
          </cell>
          <cell r="I796">
            <v>0.83393861133768143</v>
          </cell>
        </row>
        <row r="797">
          <cell r="A797" t="str">
            <v>SCOM-SHBIOBR</v>
          </cell>
          <cell r="B797" t="str">
            <v>VAR_ncap</v>
          </cell>
          <cell r="C797" t="str">
            <v>-</v>
          </cell>
          <cell r="D797">
            <v>1.30181584845722E-4</v>
          </cell>
          <cell r="E797">
            <v>3.60263651868899E-3</v>
          </cell>
          <cell r="F797">
            <v>1.8403493250619899E-4</v>
          </cell>
          <cell r="G797">
            <v>9.5119622873908805E-5</v>
          </cell>
          <cell r="H797">
            <v>5.8193094729140797E-2</v>
          </cell>
          <cell r="I797">
            <v>4.7987627614369401E-2</v>
          </cell>
        </row>
        <row r="798">
          <cell r="A798" t="str">
            <v>SCOM-SHBIOBR</v>
          </cell>
          <cell r="B798" t="str">
            <v>VAR_cap</v>
          </cell>
          <cell r="C798" t="str">
            <v>-</v>
          </cell>
          <cell r="D798">
            <v>0.10547110705352172</v>
          </cell>
          <cell r="E798">
            <v>0.10905165816094346</v>
          </cell>
          <cell r="F798">
            <v>0.10874022923674743</v>
          </cell>
          <cell r="G798">
            <v>4.5361413683690413E-2</v>
          </cell>
          <cell r="H798">
            <v>6.2486230347509476E-2</v>
          </cell>
          <cell r="I798">
            <v>6.358031925913453E-2</v>
          </cell>
        </row>
        <row r="799">
          <cell r="A799" t="str">
            <v>RHES-SHDEM</v>
          </cell>
          <cell r="B799" t="str">
            <v>VAR_fout</v>
          </cell>
          <cell r="C799" t="str">
            <v>RHES-SHD</v>
          </cell>
          <cell r="D799">
            <v>62.024837503894084</v>
          </cell>
          <cell r="E799">
            <v>67.866381410603879</v>
          </cell>
          <cell r="F799">
            <v>67.456507908702321</v>
          </cell>
          <cell r="G799">
            <v>65.34780028529029</v>
          </cell>
          <cell r="H799">
            <v>63.061647228615477</v>
          </cell>
          <cell r="I799">
            <v>60.89469723139927</v>
          </cell>
        </row>
        <row r="800">
          <cell r="A800" t="str">
            <v>RHES-SHDEM</v>
          </cell>
          <cell r="B800" t="str">
            <v>VAR_fin</v>
          </cell>
          <cell r="C800" t="str">
            <v>RHES-SHPLT</v>
          </cell>
          <cell r="D800">
            <v>1.2537884458906587</v>
          </cell>
          <cell r="E800">
            <v>1.4827978819073564</v>
          </cell>
          <cell r="F800">
            <v>1.3823302469918615</v>
          </cell>
          <cell r="G800">
            <v>1.3629299752941366</v>
          </cell>
          <cell r="H800">
            <v>0.21406164467913466</v>
          </cell>
          <cell r="I800">
            <v>0.19700975449307256</v>
          </cell>
        </row>
        <row r="801">
          <cell r="A801" t="str">
            <v>RHES-SHDEM</v>
          </cell>
          <cell r="B801" t="str">
            <v>VAR_fin</v>
          </cell>
          <cell r="C801" t="str">
            <v>RHES-SHLTHC-NGA</v>
          </cell>
          <cell r="D801">
            <v>0.13199395114268767</v>
          </cell>
          <cell r="E801">
            <v>1.76029080346355E-2</v>
          </cell>
          <cell r="F801">
            <v>0.2108598301536673</v>
          </cell>
          <cell r="G801">
            <v>0.19711445774188838</v>
          </cell>
          <cell r="H801">
            <v>0.27046066851057282</v>
          </cell>
          <cell r="I801">
            <v>0.45211152944768984</v>
          </cell>
        </row>
        <row r="802">
          <cell r="A802" t="str">
            <v>RHES-SHDEM</v>
          </cell>
          <cell r="B802" t="str">
            <v>VAR_fin</v>
          </cell>
          <cell r="C802" t="str">
            <v>RHES-SHSOL</v>
          </cell>
          <cell r="D802">
            <v>0.39819977472978252</v>
          </cell>
          <cell r="E802">
            <v>0.43667000339169765</v>
          </cell>
          <cell r="F802">
            <v>0.43318216002800186</v>
          </cell>
          <cell r="G802">
            <v>0.42397551389135896</v>
          </cell>
          <cell r="H802">
            <v>0.15649492220013092</v>
          </cell>
          <cell r="I802">
            <v>0.23615329173960201</v>
          </cell>
        </row>
        <row r="803">
          <cell r="A803" t="str">
            <v>RHES-SHDEM</v>
          </cell>
          <cell r="B803" t="str">
            <v>VAR_fin</v>
          </cell>
          <cell r="C803" t="str">
            <v>RHES-SHLTHC-WOD</v>
          </cell>
          <cell r="D803">
            <v>4.5943592013971524E-2</v>
          </cell>
          <cell r="F803">
            <v>2.7294880962032479E-2</v>
          </cell>
          <cell r="G803">
            <v>0.12478074483149502</v>
          </cell>
          <cell r="H803">
            <v>0.16753644768265788</v>
          </cell>
          <cell r="I803">
            <v>0.24720326140988649</v>
          </cell>
        </row>
        <row r="804">
          <cell r="A804" t="str">
            <v>RHES-SHDEM</v>
          </cell>
          <cell r="B804" t="str">
            <v>VAR_fin</v>
          </cell>
          <cell r="C804" t="str">
            <v>RHES-SHNGA</v>
          </cell>
          <cell r="D804">
            <v>17.426732911515131</v>
          </cell>
          <cell r="E804">
            <v>19.207376355280395</v>
          </cell>
          <cell r="F804">
            <v>18.6379603108929</v>
          </cell>
          <cell r="G804">
            <v>18.680530751505017</v>
          </cell>
          <cell r="H804">
            <v>1.6824319568015822</v>
          </cell>
          <cell r="I804">
            <v>0.38941667765484411</v>
          </cell>
        </row>
        <row r="805">
          <cell r="A805" t="str">
            <v>RHES-SHDEM</v>
          </cell>
          <cell r="B805" t="str">
            <v>VAR_fin</v>
          </cell>
          <cell r="C805" t="str">
            <v>RHES-SHNGAH</v>
          </cell>
          <cell r="D805">
            <v>3.7568589251312802E-4</v>
          </cell>
          <cell r="E805">
            <v>1.1719085019047839E-3</v>
          </cell>
          <cell r="F805">
            <v>0.14284896060299124</v>
          </cell>
          <cell r="G805">
            <v>0.13560387829741849</v>
          </cell>
          <cell r="H805">
            <v>0.20388215570431342</v>
          </cell>
          <cell r="I805">
            <v>0.34182128306235138</v>
          </cell>
        </row>
        <row r="806">
          <cell r="A806" t="str">
            <v>RHES-SHDEM</v>
          </cell>
          <cell r="B806" t="str">
            <v>VAR_fin</v>
          </cell>
          <cell r="C806" t="str">
            <v>RHES-SHCOA</v>
          </cell>
          <cell r="D806">
            <v>0.15005971990529504</v>
          </cell>
          <cell r="E806">
            <v>7.3074026185578525E-2</v>
          </cell>
          <cell r="F806">
            <v>0.12382116420521951</v>
          </cell>
          <cell r="G806">
            <v>0.11039016791665544</v>
          </cell>
          <cell r="H806">
            <v>0.13285063945929898</v>
          </cell>
          <cell r="I806">
            <v>8.5660584836545817E-2</v>
          </cell>
        </row>
        <row r="807">
          <cell r="A807" t="str">
            <v>RHES-SHDEM</v>
          </cell>
          <cell r="B807" t="str">
            <v>VAR_fin</v>
          </cell>
          <cell r="C807" t="str">
            <v>RHES-SHLFO</v>
          </cell>
          <cell r="D807">
            <v>21.507925835460217</v>
          </cell>
          <cell r="E807">
            <v>19.939496010933617</v>
          </cell>
          <cell r="F807">
            <v>21.16427591146493</v>
          </cell>
          <cell r="G807">
            <v>21.077885574574744</v>
          </cell>
          <cell r="H807">
            <v>1.6180449368730845</v>
          </cell>
          <cell r="I807">
            <v>0.2383971611269165</v>
          </cell>
        </row>
        <row r="808">
          <cell r="A808" t="str">
            <v>RHES-SHDEM</v>
          </cell>
          <cell r="B808" t="str">
            <v>VAR_fin</v>
          </cell>
          <cell r="C808" t="str">
            <v>RHES-SHCON</v>
          </cell>
          <cell r="D808">
            <v>1.6510577221529263</v>
          </cell>
          <cell r="E808">
            <v>3.4334354503796183</v>
          </cell>
          <cell r="F808">
            <v>3.4413200571765468</v>
          </cell>
          <cell r="G808">
            <v>3.4420200826878098</v>
          </cell>
          <cell r="H808">
            <v>3.4428994493808833</v>
          </cell>
          <cell r="I808">
            <v>1.61197154716862</v>
          </cell>
        </row>
        <row r="809">
          <cell r="A809" t="str">
            <v>RHES-SHDEM</v>
          </cell>
          <cell r="B809" t="str">
            <v>VAR_fin</v>
          </cell>
          <cell r="C809" t="str">
            <v>RHES-SHWOD</v>
          </cell>
          <cell r="D809">
            <v>4.2891327214166104</v>
          </cell>
          <cell r="E809">
            <v>5.0291316255777776</v>
          </cell>
          <cell r="F809">
            <v>4.8055824531082765</v>
          </cell>
          <cell r="G809">
            <v>4.777256130291665</v>
          </cell>
          <cell r="H809">
            <v>0.49873456893780699</v>
          </cell>
          <cell r="I809">
            <v>0.21967181176913925</v>
          </cell>
        </row>
        <row r="810">
          <cell r="A810" t="str">
            <v>RHES-SHDEM</v>
          </cell>
          <cell r="B810" t="str">
            <v>VAR_fin</v>
          </cell>
          <cell r="C810" t="str">
            <v>RHES-SHLTHD</v>
          </cell>
          <cell r="D810">
            <v>1.9296107491752239</v>
          </cell>
          <cell r="E810">
            <v>3.4986816433157379</v>
          </cell>
          <cell r="F810">
            <v>3.6742208264376099</v>
          </cell>
          <cell r="G810">
            <v>3.2493476742674763</v>
          </cell>
          <cell r="H810">
            <v>53.056657883033431</v>
          </cell>
          <cell r="I810">
            <v>55.881397438901281</v>
          </cell>
        </row>
        <row r="811">
          <cell r="A811" t="str">
            <v>RHES-SHDEM</v>
          </cell>
          <cell r="B811" t="str">
            <v>VAR_fin</v>
          </cell>
          <cell r="C811" t="str">
            <v>RHES-SHELCB</v>
          </cell>
          <cell r="D811">
            <v>4.1829525201814182</v>
          </cell>
          <cell r="E811">
            <v>4.4735839147003089</v>
          </cell>
          <cell r="F811">
            <v>3.3188810336819836</v>
          </cell>
          <cell r="G811">
            <v>1.6531635030149208</v>
          </cell>
          <cell r="H811">
            <v>0.6005552597869499</v>
          </cell>
          <cell r="I811">
            <v>0.6336606825903649</v>
          </cell>
        </row>
        <row r="812">
          <cell r="A812" t="str">
            <v>RHES-SHDEM</v>
          </cell>
          <cell r="B812" t="str">
            <v>VAR_fin</v>
          </cell>
          <cell r="C812" t="str">
            <v>RHES-SHELCH</v>
          </cell>
          <cell r="D812">
            <v>9.032889477517891</v>
          </cell>
          <cell r="E812">
            <v>10.270331208737034</v>
          </cell>
          <cell r="F812">
            <v>10.055536400496964</v>
          </cell>
          <cell r="G812">
            <v>10.054731540461052</v>
          </cell>
          <cell r="H812">
            <v>0.94240461851686463</v>
          </cell>
          <cell r="I812">
            <v>0.34328934013044815</v>
          </cell>
        </row>
        <row r="813">
          <cell r="A813" t="str">
            <v>RHES-SHDEM</v>
          </cell>
          <cell r="B813" t="str">
            <v>VAR_fin</v>
          </cell>
          <cell r="C813" t="str">
            <v>RHES-SHNST</v>
          </cell>
          <cell r="D813">
            <v>2.4427484169705426E-2</v>
          </cell>
          <cell r="E813">
            <v>3.3901718724830498E-3</v>
          </cell>
          <cell r="F813">
            <v>3.8791590838761339E-2</v>
          </cell>
          <cell r="G813">
            <v>5.8486332221687025E-2</v>
          </cell>
          <cell r="H813">
            <v>7.5048134737284014E-2</v>
          </cell>
          <cell r="I813">
            <v>1.7330831273429118E-2</v>
          </cell>
        </row>
        <row r="814">
          <cell r="A814" t="str">
            <v>D-RHEM_LTH_CHPNGA</v>
          </cell>
          <cell r="B814" t="str">
            <v>VAR_fout</v>
          </cell>
          <cell r="C814" t="str">
            <v>RHSA_LTH</v>
          </cell>
          <cell r="D814">
            <v>1.3809585208051605E-2</v>
          </cell>
          <cell r="E814">
            <v>3.3850001136320843E-4</v>
          </cell>
          <cell r="F814">
            <v>0.16865116666194316</v>
          </cell>
          <cell r="G814">
            <v>0.35591165024778187</v>
          </cell>
          <cell r="H814">
            <v>0.24552890603402938</v>
          </cell>
          <cell r="I814">
            <v>0.2976254748177718</v>
          </cell>
        </row>
        <row r="815">
          <cell r="A815" t="str">
            <v>D-RHEM_LTH_CHPNGA</v>
          </cell>
          <cell r="B815" t="str">
            <v>VAR_fout</v>
          </cell>
          <cell r="C815" t="str">
            <v>RHEM_LTH_CHPNGA_ON</v>
          </cell>
          <cell r="D815">
            <v>5.9263006136722411E-2</v>
          </cell>
          <cell r="E815">
            <v>2.2470157949611561E-2</v>
          </cell>
          <cell r="F815">
            <v>0.62201572189249699</v>
          </cell>
          <cell r="G815">
            <v>0.66397063254121858</v>
          </cell>
          <cell r="H815">
            <v>0.74830086576244881</v>
          </cell>
          <cell r="I815">
            <v>1.2630241582566855</v>
          </cell>
        </row>
        <row r="816">
          <cell r="A816" t="str">
            <v>D-RHEM_LTH_CHPNGA</v>
          </cell>
          <cell r="B816" t="str">
            <v>VAR_fout</v>
          </cell>
          <cell r="C816" t="str">
            <v>LTH</v>
          </cell>
          <cell r="E816">
            <v>2.0241465523418494E-5</v>
          </cell>
          <cell r="F816">
            <v>2.6069951098826654E-4</v>
          </cell>
          <cell r="G816">
            <v>6.2431449823825518E-4</v>
          </cell>
          <cell r="H816">
            <v>1.1413037801308106E-3</v>
          </cell>
          <cell r="I816">
            <v>2.6649689693166601E-3</v>
          </cell>
        </row>
        <row r="817">
          <cell r="A817" t="str">
            <v>D-RHEM_LTH_CHPNGA</v>
          </cell>
          <cell r="B817" t="str">
            <v>VAR_fin</v>
          </cell>
          <cell r="C817" t="str">
            <v>RHEM_LTH_CHPNGA</v>
          </cell>
          <cell r="D817">
            <v>7.3072591344774035E-2</v>
          </cell>
          <cell r="E817">
            <v>2.2828899426498184E-2</v>
          </cell>
          <cell r="F817">
            <v>0.79092758806542796</v>
          </cell>
          <cell r="G817">
            <v>1.0205065972872398</v>
          </cell>
          <cell r="H817">
            <v>0.99497107557660969</v>
          </cell>
          <cell r="I817">
            <v>1.5633146020437734</v>
          </cell>
        </row>
        <row r="818">
          <cell r="A818" t="str">
            <v>RHEM-SHLTHCHPNGA</v>
          </cell>
          <cell r="B818" t="str">
            <v>VAR_fout</v>
          </cell>
          <cell r="C818" t="str">
            <v>RHEM-SHLTHC-NGA</v>
          </cell>
          <cell r="D818">
            <v>5.0213234800608339E-2</v>
          </cell>
          <cell r="E818">
            <v>2.1837548268848966E-2</v>
          </cell>
          <cell r="F818">
            <v>0.47362229383025711</v>
          </cell>
          <cell r="G818">
            <v>0.38148850300335774</v>
          </cell>
          <cell r="H818">
            <v>0.56581517495046996</v>
          </cell>
          <cell r="I818">
            <v>0.66364430415751285</v>
          </cell>
        </row>
        <row r="819">
          <cell r="A819" t="str">
            <v>RHEM-SHLTHCHPNGA</v>
          </cell>
          <cell r="B819" t="str">
            <v>VAR_fin</v>
          </cell>
          <cell r="C819" t="str">
            <v>RHEM_LTH_CHPNGA_ON</v>
          </cell>
          <cell r="D819">
            <v>5.0720439192533655E-2</v>
          </cell>
          <cell r="E819">
            <v>2.205812956449392E-2</v>
          </cell>
          <cell r="F819">
            <v>0.47840635740430038</v>
          </cell>
          <cell r="G819">
            <v>0.38534192222561386</v>
          </cell>
          <cell r="H819">
            <v>0.57153047974794857</v>
          </cell>
          <cell r="I819">
            <v>0.67034778197728562</v>
          </cell>
        </row>
        <row r="820">
          <cell r="A820" t="str">
            <v>RHEM-SHLTHCHPNGA</v>
          </cell>
          <cell r="B820" t="str">
            <v>VAR_fin</v>
          </cell>
          <cell r="C820" t="str">
            <v>RHEMLTHCHPC</v>
          </cell>
          <cell r="D820">
            <v>5.0213234800608339E-2</v>
          </cell>
          <cell r="E820">
            <v>2.1837548268848966E-2</v>
          </cell>
          <cell r="F820">
            <v>0.47362229383025711</v>
          </cell>
          <cell r="G820">
            <v>0.38148850300335774</v>
          </cell>
          <cell r="H820">
            <v>0.56581517495046996</v>
          </cell>
          <cell r="I820">
            <v>0.66364430415751285</v>
          </cell>
        </row>
        <row r="821">
          <cell r="A821" t="str">
            <v>RHEM-SHLTHCHPNGA</v>
          </cell>
          <cell r="B821" t="str">
            <v>VAR_ncap</v>
          </cell>
          <cell r="C821" t="str">
            <v>-</v>
          </cell>
          <cell r="D821">
            <v>6.7870479318594597E-6</v>
          </cell>
          <cell r="E821">
            <v>1.6987735079297701E-3</v>
          </cell>
          <cell r="F821">
            <v>5.3705623622429699E-2</v>
          </cell>
          <cell r="G821">
            <v>2.92404759431341E-2</v>
          </cell>
          <cell r="H821">
            <v>5.1288920780507903E-2</v>
          </cell>
          <cell r="I821">
            <v>6.9116030817112706E-2</v>
          </cell>
        </row>
        <row r="822">
          <cell r="A822" t="str">
            <v>RHEM-SHLTHCHPNGA</v>
          </cell>
          <cell r="B822" t="str">
            <v>VAR_cap</v>
          </cell>
          <cell r="C822" t="str">
            <v>-</v>
          </cell>
          <cell r="D822">
            <v>6.804988046480589E-3</v>
          </cell>
          <cell r="E822">
            <v>2.5872566974669796E-3</v>
          </cell>
          <cell r="F822">
            <v>5.5499683296575411E-2</v>
          </cell>
          <cell r="G822">
            <v>4.4303400173321336E-2</v>
          </cell>
          <cell r="H822">
            <v>6.0440172496171708E-2</v>
          </cell>
          <cell r="I822">
            <v>7.5655322090691979E-2</v>
          </cell>
        </row>
        <row r="823">
          <cell r="A823" t="str">
            <v>D-RHES_SOLELC</v>
          </cell>
          <cell r="B823" t="str">
            <v>VAR_fout</v>
          </cell>
          <cell r="C823" t="str">
            <v>RHES_ELC</v>
          </cell>
          <cell r="D823">
            <v>0.99404495632614409</v>
          </cell>
          <cell r="E823">
            <v>1.5064920465174803</v>
          </cell>
          <cell r="F823">
            <v>1.6121348403367628</v>
          </cell>
          <cell r="G823">
            <v>1.4936747241217248</v>
          </cell>
          <cell r="H823">
            <v>0.80281799401462894</v>
          </cell>
          <cell r="I823">
            <v>9.0377793530642334E-2</v>
          </cell>
        </row>
        <row r="824">
          <cell r="A824" t="str">
            <v>D-RHES_SOLELC</v>
          </cell>
          <cell r="B824" t="str">
            <v>VAR_fout</v>
          </cell>
          <cell r="C824" t="str">
            <v>ELC5</v>
          </cell>
          <cell r="D824">
            <v>1.1408941324085191</v>
          </cell>
          <cell r="E824">
            <v>1.8841969409266583</v>
          </cell>
          <cell r="F824">
            <v>2.4285543660756188</v>
          </cell>
          <cell r="G824">
            <v>2.8508091706302876</v>
          </cell>
          <cell r="H824">
            <v>1.1243355724309194</v>
          </cell>
          <cell r="I824">
            <v>8.6833854731740878E-2</v>
          </cell>
        </row>
        <row r="825">
          <cell r="A825" t="str">
            <v>D-RHES_SOLELC</v>
          </cell>
          <cell r="B825" t="str">
            <v>VAR_fin</v>
          </cell>
          <cell r="C825" t="str">
            <v>RHES_SOL_ELC</v>
          </cell>
          <cell r="D825">
            <v>2.1349390887346629</v>
          </cell>
          <cell r="E825">
            <v>3.390667316167423</v>
          </cell>
          <cell r="F825">
            <v>4.0406892064123809</v>
          </cell>
          <cell r="G825">
            <v>4.3444729499759411</v>
          </cell>
          <cell r="H825">
            <v>1.9271426216694723</v>
          </cell>
          <cell r="I825">
            <v>0.17720070348630604</v>
          </cell>
        </row>
        <row r="826">
          <cell r="A826" t="str">
            <v>D-DH2</v>
          </cell>
          <cell r="B826" t="str">
            <v>VAR_fout</v>
          </cell>
          <cell r="C826" t="str">
            <v>H2</v>
          </cell>
          <cell r="G826">
            <v>1.2239697038069477E-2</v>
          </cell>
          <cell r="H826">
            <v>1.3068269340165072E-2</v>
          </cell>
          <cell r="I826">
            <v>4.7402445744020034E-2</v>
          </cell>
        </row>
        <row r="827">
          <cell r="A827" t="str">
            <v>D-DH2</v>
          </cell>
          <cell r="B827" t="str">
            <v>VAR_fin</v>
          </cell>
          <cell r="C827" t="str">
            <v>H2_E</v>
          </cell>
          <cell r="G827">
            <v>1.2363330341484315E-2</v>
          </cell>
          <cell r="H827">
            <v>1.3200272060772804E-2</v>
          </cell>
          <cell r="I827">
            <v>4.7881258327292911E-2</v>
          </cell>
        </row>
        <row r="828">
          <cell r="A828" t="str">
            <v>D-DH2</v>
          </cell>
          <cell r="B828" t="str">
            <v>VAR_ncap</v>
          </cell>
          <cell r="C828" t="str">
            <v>-</v>
          </cell>
          <cell r="G828">
            <v>5.0424853637105801E-3</v>
          </cell>
          <cell r="H828">
            <v>4.1865333927985899E-4</v>
          </cell>
          <cell r="I828">
            <v>2.2789430458502499E-2</v>
          </cell>
        </row>
        <row r="829">
          <cell r="A829" t="str">
            <v>D-DH2</v>
          </cell>
          <cell r="B829" t="str">
            <v>VAR_cap</v>
          </cell>
          <cell r="C829" t="str">
            <v>-</v>
          </cell>
          <cell r="G829">
            <v>5.0424853637105801E-3</v>
          </cell>
          <cell r="H829">
            <v>5.4611387029904401E-3</v>
          </cell>
          <cell r="I829">
            <v>2.8250569161492899E-2</v>
          </cell>
        </row>
        <row r="830">
          <cell r="A830" t="str">
            <v>RHSA-WHSTG-ELCHP</v>
          </cell>
          <cell r="B830" t="str">
            <v>VAR_fout</v>
          </cell>
          <cell r="C830" t="str">
            <v>RHSA-WHAELCH</v>
          </cell>
          <cell r="F830">
            <v>0.46773920317039019</v>
          </cell>
          <cell r="G830">
            <v>0.47725359525883637</v>
          </cell>
          <cell r="H830">
            <v>2.2160129920212952E-2</v>
          </cell>
          <cell r="I830">
            <v>4.120706702158191E-2</v>
          </cell>
        </row>
        <row r="831">
          <cell r="A831" t="str">
            <v>RHSA-WHSTG-ELCHP</v>
          </cell>
          <cell r="B831" t="str">
            <v>VAR_fin</v>
          </cell>
          <cell r="C831" t="str">
            <v>RHSA-WHAELCH</v>
          </cell>
          <cell r="F831">
            <v>0.46776443715158833</v>
          </cell>
          <cell r="G831">
            <v>0.47727886451844376</v>
          </cell>
          <cell r="H831">
            <v>2.2163339694064407E-2</v>
          </cell>
          <cell r="I831">
            <v>4.121318402495782E-2</v>
          </cell>
        </row>
        <row r="832">
          <cell r="A832" t="str">
            <v>RHSA-WHSTG-ELCHP</v>
          </cell>
          <cell r="B832" t="str">
            <v>VAR_ncap</v>
          </cell>
          <cell r="C832" t="str">
            <v>-</v>
          </cell>
          <cell r="D832">
            <v>8.1402275959705603E-2</v>
          </cell>
          <cell r="E832">
            <v>1.5744335423890201E-3</v>
          </cell>
          <cell r="F832">
            <v>1.89089448004758E-3</v>
          </cell>
          <cell r="G832">
            <v>1.7656236320587201E-3</v>
          </cell>
          <cell r="H832">
            <v>3.4421251365323101E-3</v>
          </cell>
          <cell r="I832">
            <v>1.3149866528200599E-2</v>
          </cell>
        </row>
        <row r="833">
          <cell r="A833" t="str">
            <v>RHSA-WHSTG-ELCHP</v>
          </cell>
          <cell r="B833" t="str">
            <v>VAR_cap</v>
          </cell>
          <cell r="C833" t="str">
            <v>-</v>
          </cell>
          <cell r="D833">
            <v>8.1403515489108694E-2</v>
          </cell>
          <cell r="E833">
            <v>5.8402049049736789E-2</v>
          </cell>
          <cell r="F833">
            <v>5.8467353889455891E-2</v>
          </cell>
          <cell r="G833">
            <v>5.8486258557795892E-2</v>
          </cell>
          <cell r="H833">
            <v>7.1539263841314269E-3</v>
          </cell>
          <cell r="I833">
            <v>1.3647759889686863E-2</v>
          </cell>
        </row>
        <row r="834">
          <cell r="A834" t="str">
            <v>D-RHNS_LTH_CHPWOD</v>
          </cell>
          <cell r="B834" t="str">
            <v>VAR_fout</v>
          </cell>
          <cell r="C834" t="str">
            <v>RHNS_LTH_CHPWOD_ON</v>
          </cell>
          <cell r="D834">
            <v>4.4278588674277715E-6</v>
          </cell>
          <cell r="E834">
            <v>4.1383632814529053E-6</v>
          </cell>
          <cell r="F834">
            <v>2.040206790075196E-6</v>
          </cell>
          <cell r="G834">
            <v>0.12746243835908658</v>
          </cell>
          <cell r="H834">
            <v>0.1275730798587375</v>
          </cell>
          <cell r="I834">
            <v>0.20015221006009265</v>
          </cell>
        </row>
        <row r="835">
          <cell r="A835" t="str">
            <v>D-RHNS_LTH_CHPWOD</v>
          </cell>
          <cell r="B835" t="str">
            <v>VAR_fout</v>
          </cell>
          <cell r="C835" t="str">
            <v>RHSA_LTH</v>
          </cell>
          <cell r="D835">
            <v>1.028516431421405E-5</v>
          </cell>
          <cell r="E835">
            <v>1.2730371387449618E-5</v>
          </cell>
          <cell r="F835">
            <v>1.4280482324929867E-5</v>
          </cell>
          <cell r="G835">
            <v>2.8673768154848293E-2</v>
          </cell>
          <cell r="H835">
            <v>2.1703603584888303E-2</v>
          </cell>
          <cell r="I835">
            <v>6.0123216717994081E-2</v>
          </cell>
        </row>
        <row r="836">
          <cell r="A836" t="str">
            <v>D-RHNS_LTH_CHPWOD</v>
          </cell>
          <cell r="B836" t="str">
            <v>VAR_fout</v>
          </cell>
          <cell r="C836" t="str">
            <v>LTH</v>
          </cell>
          <cell r="E836">
            <v>9.0964369125015095E-6</v>
          </cell>
          <cell r="F836">
            <v>8.9297642886191231E-6</v>
          </cell>
          <cell r="G836">
            <v>1.149192496004438E-4</v>
          </cell>
          <cell r="H836">
            <v>2.0064938509756615E-4</v>
          </cell>
          <cell r="I836">
            <v>4.9342482384542971E-4</v>
          </cell>
        </row>
        <row r="837">
          <cell r="A837" t="str">
            <v>D-RHNS_LTH_CHPWOD</v>
          </cell>
          <cell r="B837" t="str">
            <v>VAR_fin</v>
          </cell>
          <cell r="C837" t="str">
            <v>RHNS_LTH_CHPWOD</v>
          </cell>
          <cell r="D837">
            <v>1.4713023181641827E-5</v>
          </cell>
          <cell r="E837">
            <v>2.5965171581404029E-5</v>
          </cell>
          <cell r="F837">
            <v>2.5250453403624186E-5</v>
          </cell>
          <cell r="G837">
            <v>0.15625112576353517</v>
          </cell>
          <cell r="H837">
            <v>0.14947733282872341</v>
          </cell>
          <cell r="I837">
            <v>0.26076885160193236</v>
          </cell>
        </row>
        <row r="838">
          <cell r="A838" t="str">
            <v>D-SBIO</v>
          </cell>
          <cell r="B838" t="str">
            <v>VAR_fout</v>
          </cell>
          <cell r="C838" t="str">
            <v>SBIO</v>
          </cell>
          <cell r="D838">
            <v>4.0494468102988765</v>
          </cell>
          <cell r="E838">
            <v>4.6396576571124273</v>
          </cell>
          <cell r="F838">
            <v>4.70676812434567</v>
          </cell>
          <cell r="G838">
            <v>3.6343669424977363</v>
          </cell>
          <cell r="H838">
            <v>3.9520465238041393</v>
          </cell>
          <cell r="I838">
            <v>3.9820360677816118</v>
          </cell>
        </row>
        <row r="839">
          <cell r="A839" t="str">
            <v>D-SBIO</v>
          </cell>
          <cell r="B839" t="str">
            <v>VAR_fin</v>
          </cell>
          <cell r="C839" t="str">
            <v>BIO</v>
          </cell>
          <cell r="D839">
            <v>4.0494468102988765</v>
          </cell>
          <cell r="E839">
            <v>4.6396576571124273</v>
          </cell>
          <cell r="F839">
            <v>4.70676812434567</v>
          </cell>
          <cell r="G839">
            <v>3.6343669424977363</v>
          </cell>
          <cell r="H839">
            <v>3.9520465238041393</v>
          </cell>
          <cell r="I839">
            <v>3.9820360677816118</v>
          </cell>
        </row>
        <row r="840">
          <cell r="A840" t="str">
            <v>RHEM-SHDEM</v>
          </cell>
          <cell r="B840" t="str">
            <v>VAR_fout</v>
          </cell>
          <cell r="C840" t="str">
            <v>RHEM-SHD</v>
          </cell>
          <cell r="D840">
            <v>66.986774791699034</v>
          </cell>
          <cell r="E840">
            <v>66.832236554610731</v>
          </cell>
          <cell r="F840">
            <v>66.893513018885002</v>
          </cell>
          <cell r="G840">
            <v>65.759124607960075</v>
          </cell>
          <cell r="H840">
            <v>64.703140471295811</v>
          </cell>
          <cell r="I840">
            <v>63.914477639372663</v>
          </cell>
        </row>
        <row r="841">
          <cell r="A841" t="str">
            <v>RHEM-SHDEM</v>
          </cell>
          <cell r="B841" t="str">
            <v>VAR_fin</v>
          </cell>
          <cell r="C841" t="str">
            <v>RHEM-SHNST</v>
          </cell>
          <cell r="D841">
            <v>1.7503872328901302E-2</v>
          </cell>
          <cell r="E841">
            <v>5.0457165359848637E-3</v>
          </cell>
          <cell r="F841">
            <v>2.8178462435631442E-2</v>
          </cell>
          <cell r="G841">
            <v>5.5648333183545715E-2</v>
          </cell>
          <cell r="H841">
            <v>5.0950507328857274E-2</v>
          </cell>
          <cell r="I841">
            <v>6.2929292221225355E-2</v>
          </cell>
        </row>
        <row r="842">
          <cell r="A842" t="str">
            <v>RHEM-SHDEM</v>
          </cell>
          <cell r="B842" t="str">
            <v>VAR_fin</v>
          </cell>
          <cell r="C842" t="str">
            <v>RHEM-SHPLT</v>
          </cell>
          <cell r="D842">
            <v>1.3757091171028497</v>
          </cell>
          <cell r="E842">
            <v>1.60358449725352</v>
          </cell>
          <cell r="F842">
            <v>1.4429650196358708</v>
          </cell>
          <cell r="G842">
            <v>1.3910379862193085</v>
          </cell>
          <cell r="H842">
            <v>0.18525122694836135</v>
          </cell>
          <cell r="I842">
            <v>0.17994180952955294</v>
          </cell>
        </row>
        <row r="843">
          <cell r="A843" t="str">
            <v>RHEM-SHDEM</v>
          </cell>
          <cell r="B843" t="str">
            <v>VAR_fin</v>
          </cell>
          <cell r="C843" t="str">
            <v>RHEM-SHNGAH</v>
          </cell>
          <cell r="D843">
            <v>2.9102519593525777E-2</v>
          </cell>
          <cell r="E843">
            <v>7.4464951232899304E-5</v>
          </cell>
          <cell r="F843">
            <v>0.17573775086179244</v>
          </cell>
          <cell r="G843">
            <v>0.17093915827485481</v>
          </cell>
          <cell r="H843">
            <v>0.19708965404279463</v>
          </cell>
          <cell r="I843">
            <v>0.39289033836412263</v>
          </cell>
        </row>
        <row r="844">
          <cell r="A844" t="str">
            <v>RHEM-SHDEM</v>
          </cell>
          <cell r="B844" t="str">
            <v>VAR_fin</v>
          </cell>
          <cell r="C844" t="str">
            <v>RHEM-SHLTHC-WOD</v>
          </cell>
          <cell r="D844">
            <v>2.6164030832148227E-2</v>
          </cell>
          <cell r="F844">
            <v>3.6405423813387607E-2</v>
          </cell>
          <cell r="G844">
            <v>8.7557395405952879E-2</v>
          </cell>
          <cell r="H844">
            <v>7.9847819930472075E-2</v>
          </cell>
          <cell r="I844">
            <v>9.4365678721647264E-2</v>
          </cell>
        </row>
        <row r="845">
          <cell r="A845" t="str">
            <v>RHEM-SHDEM</v>
          </cell>
          <cell r="B845" t="str">
            <v>VAR_fin</v>
          </cell>
          <cell r="C845" t="str">
            <v>RHEM-SHSOL</v>
          </cell>
          <cell r="D845">
            <v>0.44751136274237374</v>
          </cell>
          <cell r="E845">
            <v>0.47258982348911827</v>
          </cell>
          <cell r="F845">
            <v>0.47287270092273836</v>
          </cell>
          <cell r="G845">
            <v>0.45952066823678972</v>
          </cell>
          <cell r="H845">
            <v>0.11254577720488097</v>
          </cell>
          <cell r="I845">
            <v>0.18832721284932963</v>
          </cell>
        </row>
        <row r="846">
          <cell r="A846" t="str">
            <v>RHEM-SHDEM</v>
          </cell>
          <cell r="B846" t="str">
            <v>VAR_fin</v>
          </cell>
          <cell r="C846" t="str">
            <v>RHEM-SHLTHD</v>
          </cell>
          <cell r="D846">
            <v>2.2276376577215231</v>
          </cell>
          <cell r="E846">
            <v>3.7835613888601025</v>
          </cell>
          <cell r="F846">
            <v>2.5649909736199863</v>
          </cell>
          <cell r="G846">
            <v>2.2891668861294932</v>
          </cell>
          <cell r="H846">
            <v>2.3412415804528957</v>
          </cell>
          <cell r="I846">
            <v>2.1481169631816956</v>
          </cell>
        </row>
        <row r="847">
          <cell r="A847" t="str">
            <v>RHEM-SHDEM</v>
          </cell>
          <cell r="B847" t="str">
            <v>VAR_fin</v>
          </cell>
          <cell r="C847" t="str">
            <v>RHEM-SHNGA</v>
          </cell>
          <cell r="D847">
            <v>18.871500106534281</v>
          </cell>
          <cell r="E847">
            <v>18.746814752966788</v>
          </cell>
          <cell r="F847">
            <v>17.520723040136907</v>
          </cell>
          <cell r="G847">
            <v>17.969524868803951</v>
          </cell>
          <cell r="H847">
            <v>54.306553637244249</v>
          </cell>
          <cell r="I847">
            <v>57.268231543610348</v>
          </cell>
        </row>
        <row r="848">
          <cell r="A848" t="str">
            <v>RHEM-SHDEM</v>
          </cell>
          <cell r="B848" t="str">
            <v>VAR_fin</v>
          </cell>
          <cell r="C848" t="str">
            <v>RHEM-SHELCB</v>
          </cell>
          <cell r="D848">
            <v>4.5447328462193646</v>
          </cell>
          <cell r="E848">
            <v>3.1635594500476403</v>
          </cell>
          <cell r="F848">
            <v>1.6444698131182487</v>
          </cell>
          <cell r="G848">
            <v>0.57987107625371226</v>
          </cell>
          <cell r="H848">
            <v>0.32531960746322719</v>
          </cell>
          <cell r="I848">
            <v>0.53400320275882696</v>
          </cell>
        </row>
        <row r="849">
          <cell r="A849" t="str">
            <v>RHEM-SHDEM</v>
          </cell>
          <cell r="B849" t="str">
            <v>VAR_fin</v>
          </cell>
          <cell r="C849" t="str">
            <v>RHEM-SHELCH</v>
          </cell>
          <cell r="D849">
            <v>9.7891826872895553</v>
          </cell>
          <cell r="E849">
            <v>11.649571930728715</v>
          </cell>
          <cell r="F849">
            <v>11.401615327370045</v>
          </cell>
          <cell r="G849">
            <v>11.388651958525667</v>
          </cell>
          <cell r="H849">
            <v>1.0992767360993794</v>
          </cell>
          <cell r="I849">
            <v>0.38508990593881076</v>
          </cell>
        </row>
        <row r="850">
          <cell r="A850" t="str">
            <v>RHEM-SHDEM</v>
          </cell>
          <cell r="B850" t="str">
            <v>VAR_fin</v>
          </cell>
          <cell r="C850" t="str">
            <v>RHEM-SHLFO</v>
          </cell>
          <cell r="D850">
            <v>23.292853390513784</v>
          </cell>
          <cell r="E850">
            <v>18.782395678570129</v>
          </cell>
          <cell r="F850">
            <v>22.84633580297443</v>
          </cell>
          <cell r="G850">
            <v>22.686942986061148</v>
          </cell>
          <cell r="H850">
            <v>1.768961139665898</v>
          </cell>
          <cell r="I850">
            <v>0.23947220397498795</v>
          </cell>
        </row>
        <row r="851">
          <cell r="A851" t="str">
            <v>RHEM-SHDEM</v>
          </cell>
          <cell r="B851" t="str">
            <v>VAR_fin</v>
          </cell>
          <cell r="C851" t="str">
            <v>RHEM-SHCON</v>
          </cell>
          <cell r="D851">
            <v>1.5624153898261854</v>
          </cell>
          <cell r="E851">
            <v>3.1621540403013402</v>
          </cell>
          <cell r="F851">
            <v>3.1736590404964233</v>
          </cell>
          <cell r="G851">
            <v>3.1744614045972224</v>
          </cell>
          <cell r="H851">
            <v>3.1753118282829762</v>
          </cell>
          <cell r="I851">
            <v>1.4851473821657137</v>
          </cell>
        </row>
        <row r="852">
          <cell r="A852" t="str">
            <v>RHEM-SHDEM</v>
          </cell>
          <cell r="B852" t="str">
            <v>VAR_fin</v>
          </cell>
          <cell r="C852" t="str">
            <v>RHEM-SHWOD</v>
          </cell>
          <cell r="D852">
            <v>4.6631171562611673</v>
          </cell>
          <cell r="E852">
            <v>5.4384557384847607</v>
          </cell>
          <cell r="F852">
            <v>5.1116681317603225</v>
          </cell>
          <cell r="G852">
            <v>5.1370605688501429</v>
          </cell>
          <cell r="H852">
            <v>0.53702496142556821</v>
          </cell>
          <cell r="I852">
            <v>0.33850286947814112</v>
          </cell>
        </row>
        <row r="853">
          <cell r="A853" t="str">
            <v>RHEM-SHDEM</v>
          </cell>
          <cell r="B853" t="str">
            <v>VAR_fin</v>
          </cell>
          <cell r="C853" t="str">
            <v>RHEM-SHLTHC-NGA</v>
          </cell>
          <cell r="D853">
            <v>0.13961880088864981</v>
          </cell>
          <cell r="E853">
            <v>2.4776450156191173E-2</v>
          </cell>
          <cell r="F853">
            <v>0.47427552429886749</v>
          </cell>
          <cell r="G853">
            <v>0.36914362553233709</v>
          </cell>
          <cell r="H853">
            <v>0.52416831070174397</v>
          </cell>
          <cell r="I853">
            <v>0.59786155758623516</v>
          </cell>
        </row>
        <row r="854">
          <cell r="A854" t="str">
            <v>RHNS-SHSTG-ELC</v>
          </cell>
          <cell r="B854" t="str">
            <v>VAR_fout</v>
          </cell>
          <cell r="C854" t="str">
            <v>RHNS-SHAELCB</v>
          </cell>
          <cell r="E854">
            <v>1.584150929450737E-7</v>
          </cell>
          <cell r="F854">
            <v>5.8059298805555265E-3</v>
          </cell>
          <cell r="G854">
            <v>6.6869892835055861E-3</v>
          </cell>
          <cell r="H854">
            <v>9.1801789523154723E-4</v>
          </cell>
        </row>
        <row r="855">
          <cell r="A855" t="str">
            <v>RHNS-SHSTG-ELC</v>
          </cell>
          <cell r="B855" t="str">
            <v>VAR_fin</v>
          </cell>
          <cell r="C855" t="str">
            <v>RHNS-SHAELCB</v>
          </cell>
          <cell r="E855">
            <v>9.5636696254965903E-7</v>
          </cell>
          <cell r="F855">
            <v>5.8075870148061358E-3</v>
          </cell>
          <cell r="G855">
            <v>6.6886448414174311E-3</v>
          </cell>
          <cell r="H855">
            <v>9.1896177267191239E-4</v>
          </cell>
        </row>
        <row r="856">
          <cell r="A856" t="str">
            <v>RHNS-SHSTG-ELC</v>
          </cell>
          <cell r="B856" t="str">
            <v>VAR_ncap</v>
          </cell>
          <cell r="C856" t="str">
            <v>-</v>
          </cell>
          <cell r="D856">
            <v>1.0645641271675101E-3</v>
          </cell>
          <cell r="E856">
            <v>1.01081651276272E-6</v>
          </cell>
          <cell r="F856">
            <v>1.9551889960179201E-3</v>
          </cell>
          <cell r="G856">
            <v>4.0888733803443999E-4</v>
          </cell>
          <cell r="H856">
            <v>1.06353961486539E-4</v>
          </cell>
        </row>
        <row r="857">
          <cell r="A857" t="str">
            <v>RHNS-SHSTG-ELC</v>
          </cell>
          <cell r="B857" t="str">
            <v>VAR_cap</v>
          </cell>
          <cell r="C857" t="str">
            <v>-</v>
          </cell>
          <cell r="D857">
            <v>1.0645641271675101E-3</v>
          </cell>
          <cell r="E857">
            <v>1.3897485654798623E-6</v>
          </cell>
          <cell r="F857">
            <v>1.9560667427461699E-3</v>
          </cell>
          <cell r="G857">
            <v>1.95394755467658E-3</v>
          </cell>
          <cell r="H857">
            <v>3.4232436066516795E-4</v>
          </cell>
        </row>
        <row r="858">
          <cell r="A858" t="str">
            <v>RHES-SHCOABR</v>
          </cell>
          <cell r="B858" t="str">
            <v>VAR_fout</v>
          </cell>
          <cell r="C858" t="str">
            <v>CO2_R</v>
          </cell>
          <cell r="D858">
            <v>9.2723314563432595</v>
          </cell>
          <cell r="E858">
            <v>9.2716820522943202</v>
          </cell>
          <cell r="F858">
            <v>6.8588722089360701</v>
          </cell>
          <cell r="G858">
            <v>6.2341794341470296</v>
          </cell>
          <cell r="H858">
            <v>0.75253009049293695</v>
          </cell>
        </row>
        <row r="859">
          <cell r="A859" t="str">
            <v>RHES-SHCOABR</v>
          </cell>
          <cell r="B859" t="str">
            <v>VAR_fout</v>
          </cell>
          <cell r="C859" t="str">
            <v>RHES-SHCOA</v>
          </cell>
          <cell r="D859">
            <v>7.2018108398782615E-2</v>
          </cell>
          <cell r="E859">
            <v>7.2013064483839401E-2</v>
          </cell>
          <cell r="F859">
            <v>5.3272793855814099E-2</v>
          </cell>
          <cell r="G859">
            <v>4.8420811139005988E-2</v>
          </cell>
          <cell r="H859">
            <v>5.8448939067412614E-3</v>
          </cell>
        </row>
        <row r="860">
          <cell r="A860" t="str">
            <v>RHES-SHCOABR</v>
          </cell>
          <cell r="B860" t="str">
            <v>VAR_fin</v>
          </cell>
          <cell r="C860" t="str">
            <v>RCOA</v>
          </cell>
          <cell r="D860">
            <v>0.10002515055386475</v>
          </cell>
          <cell r="E860">
            <v>0.10001814511644359</v>
          </cell>
          <cell r="F860">
            <v>7.3989991466408486E-2</v>
          </cell>
          <cell r="G860">
            <v>6.7251126581952758E-2</v>
          </cell>
          <cell r="H860">
            <v>8.1179082038073062E-3</v>
          </cell>
        </row>
        <row r="861">
          <cell r="A861" t="str">
            <v>RHES-SHCOABR</v>
          </cell>
          <cell r="B861" t="str">
            <v>VAR_cap</v>
          </cell>
          <cell r="C861" t="str">
            <v>-</v>
          </cell>
          <cell r="D861">
            <v>7.0000000000000001E-3</v>
          </cell>
          <cell r="E861">
            <v>6.9952573403399996E-3</v>
          </cell>
          <cell r="F861">
            <v>6.973336737433453E-3</v>
          </cell>
          <cell r="G861">
            <v>6.9493292865750152E-3</v>
          </cell>
          <cell r="H861">
            <v>6.1635808410720125E-4</v>
          </cell>
        </row>
        <row r="862">
          <cell r="A862" t="str">
            <v>D-INGA</v>
          </cell>
          <cell r="B862" t="str">
            <v>VAR_fout</v>
          </cell>
          <cell r="C862" t="str">
            <v>CO2</v>
          </cell>
          <cell r="D862">
            <v>2087.8979680616399</v>
          </cell>
          <cell r="E862">
            <v>1442.37670157259</v>
          </cell>
          <cell r="F862">
            <v>1924.7171730591699</v>
          </cell>
          <cell r="G862">
            <v>1876.6788141627901</v>
          </cell>
          <cell r="H862">
            <v>1767.19158115552</v>
          </cell>
          <cell r="I862">
            <v>1818.39901851934</v>
          </cell>
        </row>
        <row r="863">
          <cell r="A863" t="str">
            <v>D-INGA</v>
          </cell>
          <cell r="B863" t="str">
            <v>VAR_fout</v>
          </cell>
          <cell r="C863" t="str">
            <v>INGA</v>
          </cell>
          <cell r="D863">
            <v>37.212756443827587</v>
          </cell>
          <cell r="E863">
            <v>25.678353788673764</v>
          </cell>
          <cell r="F863">
            <v>34.218555307519217</v>
          </cell>
          <cell r="G863">
            <v>33.569186512031138</v>
          </cell>
          <cell r="H863">
            <v>31.805205434930176</v>
          </cell>
          <cell r="I863">
            <v>32.825986188999671</v>
          </cell>
        </row>
        <row r="864">
          <cell r="A864" t="str">
            <v>D-INGA</v>
          </cell>
          <cell r="B864" t="str">
            <v>VAR_fin</v>
          </cell>
          <cell r="C864" t="str">
            <v>NGA</v>
          </cell>
          <cell r="D864">
            <v>37.019467518823397</v>
          </cell>
          <cell r="E864">
            <v>25.574054992421821</v>
          </cell>
          <cell r="F864">
            <v>34.126191011687425</v>
          </cell>
          <cell r="G864">
            <v>33.274447059623938</v>
          </cell>
          <cell r="H864">
            <v>31.333184063041205</v>
          </cell>
          <cell r="I864">
            <v>32.241117349633654</v>
          </cell>
        </row>
        <row r="865">
          <cell r="A865" t="str">
            <v>D-INGA</v>
          </cell>
          <cell r="B865" t="str">
            <v>VAR_fin</v>
          </cell>
          <cell r="C865" t="str">
            <v>BNGA</v>
          </cell>
          <cell r="D865">
            <v>0.31220766634003749</v>
          </cell>
          <cell r="E865">
            <v>0.18632436744492345</v>
          </cell>
          <cell r="F865">
            <v>0.19467822994609349</v>
          </cell>
          <cell r="G865">
            <v>0.37601914396437974</v>
          </cell>
          <cell r="H865">
            <v>0.54202332015735877</v>
          </cell>
          <cell r="I865">
            <v>0.62672152815664728</v>
          </cell>
        </row>
        <row r="866">
          <cell r="A866" t="str">
            <v>D-INGA</v>
          </cell>
          <cell r="B866" t="str">
            <v>VAR_fin</v>
          </cell>
          <cell r="C866" t="str">
            <v>H2</v>
          </cell>
          <cell r="F866">
            <v>6.9948750531285278E-3</v>
          </cell>
          <cell r="G866">
            <v>2.5999235419127263E-2</v>
          </cell>
          <cell r="H866">
            <v>3.1641730205872604E-2</v>
          </cell>
          <cell r="I866">
            <v>6.3051995875792341E-2</v>
          </cell>
        </row>
        <row r="867">
          <cell r="A867" t="str">
            <v>D-INGA</v>
          </cell>
          <cell r="B867" t="str">
            <v>VAR_ncap</v>
          </cell>
          <cell r="C867" t="str">
            <v>-</v>
          </cell>
          <cell r="D867">
            <v>1.9033894305759601E-4</v>
          </cell>
          <cell r="E867">
            <v>2.03612363625846E-4</v>
          </cell>
          <cell r="F867">
            <v>2.49402648923792E-4</v>
          </cell>
          <cell r="G867">
            <v>9.0590622385136002E-2</v>
          </cell>
          <cell r="H867">
            <v>3.7589035183758297E-4</v>
          </cell>
          <cell r="I867">
            <v>0.24685018083205501</v>
          </cell>
        </row>
        <row r="868">
          <cell r="A868" t="str">
            <v>D-INGA</v>
          </cell>
          <cell r="B868" t="str">
            <v>VAR_cap</v>
          </cell>
          <cell r="C868" t="str">
            <v>-</v>
          </cell>
          <cell r="D868">
            <v>1.9846737092091575</v>
          </cell>
          <cell r="E868">
            <v>1.9848773215727835</v>
          </cell>
          <cell r="F868">
            <v>1.9851267242217072</v>
          </cell>
          <cell r="G868">
            <v>2.0757173466068433</v>
          </cell>
          <cell r="H868">
            <v>2.0760932369586809</v>
          </cell>
          <cell r="I868">
            <v>1.294261398911374</v>
          </cell>
        </row>
        <row r="869">
          <cell r="A869" t="str">
            <v>RHEM-SHNGAHP</v>
          </cell>
          <cell r="B869" t="str">
            <v>VAR_fout</v>
          </cell>
          <cell r="C869" t="str">
            <v>CO2_R</v>
          </cell>
          <cell r="F869">
            <v>4.7819980693004904</v>
          </cell>
          <cell r="G869">
            <v>4.8255338847118496</v>
          </cell>
          <cell r="H869">
            <v>5.3800705080225804</v>
          </cell>
          <cell r="I869">
            <v>11.236282030837099</v>
          </cell>
        </row>
        <row r="870">
          <cell r="A870" t="str">
            <v>RHEM-SHNGAHP</v>
          </cell>
          <cell r="B870" t="str">
            <v>VAR_fout</v>
          </cell>
          <cell r="C870" t="str">
            <v>RHEM-SHANGAH</v>
          </cell>
          <cell r="F870">
            <v>0.16957439962058496</v>
          </cell>
          <cell r="G870">
            <v>0.17796295177660718</v>
          </cell>
          <cell r="H870">
            <v>0.21176873276259078</v>
          </cell>
          <cell r="I870">
            <v>0.46618616936451696</v>
          </cell>
        </row>
        <row r="871">
          <cell r="A871" t="str">
            <v>RHEM-SHNGAHP</v>
          </cell>
          <cell r="B871" t="str">
            <v>VAR_fin</v>
          </cell>
          <cell r="C871" t="str">
            <v>RHEMELCHPC</v>
          </cell>
          <cell r="F871">
            <v>0.16957439962058496</v>
          </cell>
          <cell r="G871">
            <v>0.17796295177660718</v>
          </cell>
          <cell r="H871">
            <v>0.21176873276259078</v>
          </cell>
          <cell r="I871">
            <v>0.46618616936451696</v>
          </cell>
        </row>
        <row r="872">
          <cell r="A872" t="str">
            <v>RHEM-SHNGAHP</v>
          </cell>
          <cell r="B872" t="str">
            <v>VAR_fin</v>
          </cell>
          <cell r="C872" t="str">
            <v>RNGA</v>
          </cell>
          <cell r="F872">
            <v>8.4787199810292466E-2</v>
          </cell>
          <cell r="G872">
            <v>8.555911143106118E-2</v>
          </cell>
          <cell r="H872">
            <v>9.5391321064230095E-2</v>
          </cell>
          <cell r="I872">
            <v>0.19922485870278508</v>
          </cell>
        </row>
        <row r="873">
          <cell r="A873" t="str">
            <v>RHEM-SHNGAHP</v>
          </cell>
          <cell r="B873" t="str">
            <v>VAR_ncap</v>
          </cell>
          <cell r="C873" t="str">
            <v>-</v>
          </cell>
          <cell r="D873">
            <v>2.82299721629412E-5</v>
          </cell>
          <cell r="E873">
            <v>1.9826216046053401E-4</v>
          </cell>
          <cell r="F873">
            <v>1.50112653337422E-2</v>
          </cell>
          <cell r="G873">
            <v>9.6783291549069498E-5</v>
          </cell>
          <cell r="H873">
            <v>9.9306372346655795E-3</v>
          </cell>
          <cell r="I873">
            <v>3.3490920987212298E-2</v>
          </cell>
        </row>
        <row r="874">
          <cell r="A874" t="str">
            <v>RHEM-SHNGAHP</v>
          </cell>
          <cell r="B874" t="str">
            <v>VAR_cap</v>
          </cell>
          <cell r="C874" t="str">
            <v>-</v>
          </cell>
          <cell r="D874">
            <v>2.82299721629412E-5</v>
          </cell>
          <cell r="E874">
            <v>2.2450011076542584E-4</v>
          </cell>
          <cell r="F874">
            <v>1.5228694481294016E-2</v>
          </cell>
          <cell r="G874">
            <v>1.5308409884840146E-2</v>
          </cell>
          <cell r="H874">
            <v>1.635862629572871E-2</v>
          </cell>
          <cell r="I874">
            <v>3.6151517291079988E-2</v>
          </cell>
        </row>
        <row r="875">
          <cell r="A875" t="str">
            <v>D-SPLT</v>
          </cell>
          <cell r="B875" t="str">
            <v>VAR_fout</v>
          </cell>
          <cell r="C875" t="str">
            <v>SPLT</v>
          </cell>
          <cell r="D875">
            <v>2.0856542116521455</v>
          </cell>
          <cell r="E875">
            <v>2.4001119218893399</v>
          </cell>
          <cell r="F875">
            <v>2.0485097112577684</v>
          </cell>
          <cell r="G875">
            <v>2.0499302873918155</v>
          </cell>
          <cell r="H875">
            <v>0.28635602833162266</v>
          </cell>
          <cell r="I875">
            <v>0.29955064616469423</v>
          </cell>
        </row>
        <row r="876">
          <cell r="A876" t="str">
            <v>D-SPLT</v>
          </cell>
          <cell r="B876" t="str">
            <v>VAR_fin</v>
          </cell>
          <cell r="C876" t="str">
            <v>PLT</v>
          </cell>
          <cell r="D876">
            <v>2.0856542116521455</v>
          </cell>
          <cell r="E876">
            <v>2.4001119218893399</v>
          </cell>
          <cell r="F876">
            <v>2.0485097112577684</v>
          </cell>
          <cell r="G876">
            <v>2.0499302873918155</v>
          </cell>
          <cell r="H876">
            <v>0.28635602833162266</v>
          </cell>
          <cell r="I876">
            <v>0.29955064616469423</v>
          </cell>
        </row>
        <row r="877">
          <cell r="A877" t="str">
            <v>RHES-SHCONBR</v>
          </cell>
          <cell r="B877" t="str">
            <v>VAR_fout</v>
          </cell>
          <cell r="C877" t="str">
            <v>RHES-SHCON</v>
          </cell>
          <cell r="F877">
            <v>8.3032747318757833E-3</v>
          </cell>
          <cell r="G877">
            <v>8.4387400905727109E-3</v>
          </cell>
          <cell r="H877">
            <v>8.7038303033021517E-3</v>
          </cell>
          <cell r="I877">
            <v>1.1619000452102783E-2</v>
          </cell>
        </row>
        <row r="878">
          <cell r="A878" t="str">
            <v>RHES-SHCONBR</v>
          </cell>
          <cell r="B878" t="str">
            <v>VAR_fin</v>
          </cell>
          <cell r="C878" t="str">
            <v>CON</v>
          </cell>
          <cell r="F878">
            <v>8.3032747318757833E-3</v>
          </cell>
          <cell r="G878">
            <v>8.4387400905727109E-3</v>
          </cell>
          <cell r="H878">
            <v>8.7038303033021517E-3</v>
          </cell>
          <cell r="I878">
            <v>1.1619000452102783E-2</v>
          </cell>
        </row>
        <row r="879">
          <cell r="A879" t="str">
            <v>RHES-SHCONBR</v>
          </cell>
          <cell r="B879" t="str">
            <v>VAR_ncap</v>
          </cell>
          <cell r="C879" t="str">
            <v>-</v>
          </cell>
          <cell r="E879">
            <v>4.8873162890113603E-6</v>
          </cell>
          <cell r="F879">
            <v>8.4628679649276304E-4</v>
          </cell>
          <cell r="G879">
            <v>4.7577728284083704E-6</v>
          </cell>
          <cell r="H879">
            <v>5.0230455869073298E-6</v>
          </cell>
          <cell r="I879">
            <v>3.1530154158318599E-4</v>
          </cell>
        </row>
        <row r="880">
          <cell r="A880" t="str">
            <v>RHES-SHCONBR</v>
          </cell>
          <cell r="B880" t="str">
            <v>VAR_cap</v>
          </cell>
          <cell r="C880" t="str">
            <v>-</v>
          </cell>
          <cell r="E880">
            <v>4.8873162890113603E-6</v>
          </cell>
          <cell r="F880">
            <v>8.5079900110068916E-4</v>
          </cell>
          <cell r="G880">
            <v>8.5464283529943592E-4</v>
          </cell>
          <cell r="H880">
            <v>8.584019602298833E-4</v>
          </cell>
          <cell r="I880">
            <v>1.1721677188765694E-3</v>
          </cell>
        </row>
        <row r="881">
          <cell r="A881" t="str">
            <v>RHSA-WHSOLBR</v>
          </cell>
          <cell r="B881" t="str">
            <v>VAR_fout</v>
          </cell>
          <cell r="C881" t="str">
            <v>RHSA-WHASOL</v>
          </cell>
          <cell r="D881">
            <v>1.721488024659851</v>
          </cell>
          <cell r="E881">
            <v>1.9867172842731415</v>
          </cell>
          <cell r="F881">
            <v>2.0044632917996235</v>
          </cell>
          <cell r="G881">
            <v>2.0046533345136988</v>
          </cell>
          <cell r="H881">
            <v>0.25060719481844385</v>
          </cell>
          <cell r="I881">
            <v>0.63696090589531629</v>
          </cell>
        </row>
        <row r="882">
          <cell r="A882" t="str">
            <v>RHSA-WHSOLBR</v>
          </cell>
          <cell r="B882" t="str">
            <v>VAR_fin</v>
          </cell>
          <cell r="C882" t="str">
            <v>SOL</v>
          </cell>
          <cell r="D882">
            <v>1.721488024659851</v>
          </cell>
          <cell r="E882">
            <v>1.9867172842731415</v>
          </cell>
          <cell r="F882">
            <v>2.0044632917996235</v>
          </cell>
          <cell r="G882">
            <v>2.0046533345136988</v>
          </cell>
          <cell r="H882">
            <v>0.25060719481844385</v>
          </cell>
          <cell r="I882">
            <v>0.63696090589531629</v>
          </cell>
        </row>
        <row r="883">
          <cell r="A883" t="str">
            <v>RHSA-WHSOLBR</v>
          </cell>
          <cell r="B883" t="str">
            <v>VAR_fin</v>
          </cell>
          <cell r="C883" t="str">
            <v>RHSASOLBRC</v>
          </cell>
          <cell r="D883">
            <v>1.721488024659851</v>
          </cell>
          <cell r="E883">
            <v>1.9867172842731415</v>
          </cell>
          <cell r="F883">
            <v>2.0044632917996235</v>
          </cell>
          <cell r="G883">
            <v>2.0046533345136988</v>
          </cell>
          <cell r="H883">
            <v>0.25060719481844385</v>
          </cell>
          <cell r="I883">
            <v>0.63696090589531629</v>
          </cell>
        </row>
        <row r="884">
          <cell r="A884" t="str">
            <v>RHSA-WHSOLBR</v>
          </cell>
          <cell r="B884" t="str">
            <v>VAR_ncap</v>
          </cell>
          <cell r="C884" t="str">
            <v>-</v>
          </cell>
          <cell r="E884">
            <v>3.8518969840873898E-2</v>
          </cell>
          <cell r="F884">
            <v>2.5772342376747101E-3</v>
          </cell>
          <cell r="G884">
            <v>2.7599705939865E-5</v>
          </cell>
          <cell r="H884">
            <v>6.3152000154607802E-3</v>
          </cell>
          <cell r="I884">
            <v>9.0807564494202506E-2</v>
          </cell>
        </row>
        <row r="885">
          <cell r="A885" t="str">
            <v>RHSA-WHSOLBR</v>
          </cell>
          <cell r="B885" t="str">
            <v>VAR_cap</v>
          </cell>
          <cell r="C885" t="str">
            <v>-</v>
          </cell>
          <cell r="D885">
            <v>0.25000991745774798</v>
          </cell>
          <cell r="E885">
            <v>0.28852888729862186</v>
          </cell>
          <cell r="F885">
            <v>0.29110612153629667</v>
          </cell>
          <cell r="G885">
            <v>0.29113372124223647</v>
          </cell>
          <cell r="H885">
            <v>3.63907919613701E-2</v>
          </cell>
          <cell r="I885">
            <v>9.2505170657905603E-2</v>
          </cell>
        </row>
        <row r="886">
          <cell r="A886" t="str">
            <v>SCOM-SHCONBR</v>
          </cell>
          <cell r="B886" t="str">
            <v>VAR_ncap</v>
          </cell>
          <cell r="C886" t="str">
            <v>-</v>
          </cell>
          <cell r="D886">
            <v>7.9367271346672705E-7</v>
          </cell>
          <cell r="E886">
            <v>1.6682479850126799E-6</v>
          </cell>
          <cell r="F886">
            <v>1.53162394565067E-6</v>
          </cell>
          <cell r="G886">
            <v>1.12092035200659E-6</v>
          </cell>
          <cell r="H886">
            <v>1.1116863407579201E-6</v>
          </cell>
          <cell r="I886">
            <v>2.8991775436619E-6</v>
          </cell>
        </row>
        <row r="887">
          <cell r="A887" t="str">
            <v>SCOM-SHCONBR</v>
          </cell>
          <cell r="B887" t="str">
            <v>VAR_cap</v>
          </cell>
          <cell r="C887" t="str">
            <v>-</v>
          </cell>
          <cell r="D887">
            <v>7.9367271346672705E-7</v>
          </cell>
          <cell r="E887">
            <v>2.2578863496834713E-6</v>
          </cell>
          <cell r="F887">
            <v>3.3351228707991254E-6</v>
          </cell>
          <cell r="G887">
            <v>3.8248766427306999E-6</v>
          </cell>
          <cell r="H887">
            <v>4.2193310985259401E-6</v>
          </cell>
          <cell r="I887">
            <v>6.3929214080426201E-6</v>
          </cell>
        </row>
        <row r="888">
          <cell r="A888" t="str">
            <v>RHNM-SHNGABR</v>
          </cell>
          <cell r="B888" t="str">
            <v>VAR_fout</v>
          </cell>
          <cell r="C888" t="str">
            <v>CO2_R</v>
          </cell>
          <cell r="E888">
            <v>43.1000003786449</v>
          </cell>
          <cell r="F888">
            <v>41.271386948657302</v>
          </cell>
          <cell r="G888">
            <v>156.879421669995</v>
          </cell>
          <cell r="H888">
            <v>329.35125910226799</v>
          </cell>
          <cell r="I888">
            <v>346.23939753283599</v>
          </cell>
        </row>
        <row r="889">
          <cell r="A889" t="str">
            <v>RHNM-SHNGABR</v>
          </cell>
          <cell r="B889" t="str">
            <v>VAR_fout</v>
          </cell>
          <cell r="C889" t="str">
            <v>RHNM-SHNGA</v>
          </cell>
          <cell r="E889">
            <v>0.72597518368284852</v>
          </cell>
          <cell r="F889">
            <v>0.69517407094369543</v>
          </cell>
          <cell r="G889">
            <v>2.6424725281293395</v>
          </cell>
          <cell r="H889">
            <v>5.5475832650204762</v>
          </cell>
          <cell r="I889">
            <v>5.8320465896488374</v>
          </cell>
        </row>
        <row r="890">
          <cell r="A890" t="str">
            <v>RHNM-SHNGABR</v>
          </cell>
          <cell r="B890" t="str">
            <v>VAR_fin</v>
          </cell>
          <cell r="C890" t="str">
            <v>RNGA</v>
          </cell>
          <cell r="E890">
            <v>0.76418440387668218</v>
          </cell>
          <cell r="F890">
            <v>0.731762179940732</v>
          </cell>
          <cell r="G890">
            <v>2.7815500296098343</v>
          </cell>
          <cell r="H890">
            <v>5.8395613316004971</v>
          </cell>
          <cell r="I890">
            <v>6.1389964101566781</v>
          </cell>
        </row>
        <row r="891">
          <cell r="A891" t="str">
            <v>RHNM-SHNGABR</v>
          </cell>
          <cell r="B891" t="str">
            <v>VAR_ncap</v>
          </cell>
          <cell r="C891" t="str">
            <v>-</v>
          </cell>
          <cell r="E891">
            <v>6.5393768423938306E-2</v>
          </cell>
          <cell r="F891">
            <v>2.2768126320993798E-3</v>
          </cell>
          <cell r="G891">
            <v>0.146626854525505</v>
          </cell>
          <cell r="H891">
            <v>0.34148693326521801</v>
          </cell>
          <cell r="I891">
            <v>0.37914366900305002</v>
          </cell>
        </row>
        <row r="892">
          <cell r="A892" t="str">
            <v>RHNM-SHNGABR</v>
          </cell>
          <cell r="B892" t="str">
            <v>VAR_cap</v>
          </cell>
          <cell r="C892" t="str">
            <v>-</v>
          </cell>
          <cell r="E892">
            <v>6.5393768423938306E-2</v>
          </cell>
          <cell r="F892">
            <v>6.7654413483017845E-2</v>
          </cell>
          <cell r="G892">
            <v>0.21422626883130852</v>
          </cell>
          <cell r="H892">
            <v>0.44955063843105936</v>
          </cell>
          <cell r="I892">
            <v>0.47090561319512858</v>
          </cell>
        </row>
        <row r="893">
          <cell r="A893" t="str">
            <v>RHES-SHSOLBR</v>
          </cell>
          <cell r="B893" t="str">
            <v>VAR_fout</v>
          </cell>
          <cell r="C893" t="str">
            <v>RHES-SHASOL</v>
          </cell>
          <cell r="D893">
            <v>0.37732610756439694</v>
          </cell>
          <cell r="E893">
            <v>0.43546065320658611</v>
          </cell>
          <cell r="F893">
            <v>0.45300624161041408</v>
          </cell>
          <cell r="G893">
            <v>0.45316807259215436</v>
          </cell>
          <cell r="H893">
            <v>5.9362101308747348E-2</v>
          </cell>
          <cell r="I893">
            <v>0.11455656344208118</v>
          </cell>
        </row>
        <row r="894">
          <cell r="A894" t="str">
            <v>RHES-SHSOLBR</v>
          </cell>
          <cell r="B894" t="str">
            <v>VAR_fin</v>
          </cell>
          <cell r="C894" t="str">
            <v>SOL</v>
          </cell>
          <cell r="D894">
            <v>0.37732610756439694</v>
          </cell>
          <cell r="E894">
            <v>0.43546065320658611</v>
          </cell>
          <cell r="F894">
            <v>0.45300624161041408</v>
          </cell>
          <cell r="G894">
            <v>0.45316807259215436</v>
          </cell>
          <cell r="H894">
            <v>5.9362101308747348E-2</v>
          </cell>
          <cell r="I894">
            <v>0.11455656344208118</v>
          </cell>
        </row>
        <row r="895">
          <cell r="A895" t="str">
            <v>RHES-SHSOLBR</v>
          </cell>
          <cell r="B895" t="str">
            <v>VAR_ncap</v>
          </cell>
          <cell r="C895" t="str">
            <v>-</v>
          </cell>
          <cell r="E895">
            <v>8.4428196706852598E-3</v>
          </cell>
          <cell r="F895">
            <v>2.5481275766966499E-3</v>
          </cell>
          <cell r="G895">
            <v>2.3502545360378499E-5</v>
          </cell>
          <cell r="H895">
            <v>1.17865584201621E-3</v>
          </cell>
          <cell r="I895">
            <v>1.63200930059503E-2</v>
          </cell>
        </row>
        <row r="896">
          <cell r="A896" t="str">
            <v>RHES-SHSOLBR</v>
          </cell>
          <cell r="B896" t="str">
            <v>VAR_cap</v>
          </cell>
          <cell r="C896" t="str">
            <v>-</v>
          </cell>
          <cell r="D896">
            <v>5.4798678617278197E-2</v>
          </cell>
          <cell r="E896">
            <v>6.3241498287963452E-2</v>
          </cell>
          <cell r="F896">
            <v>6.5789625864660098E-2</v>
          </cell>
          <cell r="G896">
            <v>6.5813128410020502E-2</v>
          </cell>
          <cell r="H896">
            <v>8.6210963048963807E-3</v>
          </cell>
          <cell r="I896">
            <v>1.6636930701889201E-2</v>
          </cell>
        </row>
        <row r="897">
          <cell r="A897" t="str">
            <v>SCOM-SHSOLBR</v>
          </cell>
          <cell r="B897" t="str">
            <v>VAR_fout</v>
          </cell>
          <cell r="C897" t="str">
            <v>SCOM-SHASOL</v>
          </cell>
          <cell r="D897">
            <v>0.62699335417326996</v>
          </cell>
          <cell r="E897">
            <v>0.68733127363266378</v>
          </cell>
          <cell r="F897">
            <v>0.71411115981831352</v>
          </cell>
          <cell r="G897">
            <v>0.71450468915803345</v>
          </cell>
          <cell r="H897">
            <v>9.7209465673355089E-2</v>
          </cell>
          <cell r="I897">
            <v>0.26593591264704586</v>
          </cell>
        </row>
        <row r="898">
          <cell r="A898" t="str">
            <v>SCOM-SHSOLBR</v>
          </cell>
          <cell r="B898" t="str">
            <v>VAR_fin</v>
          </cell>
          <cell r="C898" t="str">
            <v>SOL</v>
          </cell>
          <cell r="D898">
            <v>0.62699335417326996</v>
          </cell>
          <cell r="E898">
            <v>0.68733127363266378</v>
          </cell>
          <cell r="F898">
            <v>0.71411115981831352</v>
          </cell>
          <cell r="G898">
            <v>0.71450468915803345</v>
          </cell>
          <cell r="H898">
            <v>9.7209465673355089E-2</v>
          </cell>
          <cell r="I898">
            <v>0.26593591264704586</v>
          </cell>
        </row>
        <row r="899">
          <cell r="A899" t="str">
            <v>SCOM-SHSOLBR</v>
          </cell>
          <cell r="B899" t="str">
            <v>VAR_ncap</v>
          </cell>
          <cell r="C899" t="str">
            <v>-</v>
          </cell>
          <cell r="E899">
            <v>8.7628133611884207E-3</v>
          </cell>
          <cell r="F899">
            <v>3.8892150505230299E-3</v>
          </cell>
          <cell r="G899">
            <v>5.7151857190469398E-5</v>
          </cell>
          <cell r="H899">
            <v>2.8090022241796398E-3</v>
          </cell>
          <cell r="I899">
            <v>3.7866500767267303E-2</v>
          </cell>
        </row>
        <row r="900">
          <cell r="A900" t="str">
            <v>SCOM-SHSOLBR</v>
          </cell>
          <cell r="B900" t="str">
            <v>VAR_cap</v>
          </cell>
          <cell r="C900" t="str">
            <v>-</v>
          </cell>
          <cell r="D900">
            <v>9.1057593476079501E-2</v>
          </cell>
          <cell r="E900">
            <v>9.9820406837267922E-2</v>
          </cell>
          <cell r="F900">
            <v>0.103709621887791</v>
          </cell>
          <cell r="G900">
            <v>0.1037667737449814</v>
          </cell>
          <cell r="H900">
            <v>1.4117629713926931E-2</v>
          </cell>
          <cell r="I900">
            <v>3.86215963268614E-2</v>
          </cell>
        </row>
        <row r="901">
          <cell r="A901" t="str">
            <v>RHEM-SHSTG-ELCHP</v>
          </cell>
          <cell r="B901" t="str">
            <v>VAR_fout</v>
          </cell>
          <cell r="C901" t="str">
            <v>RHEM-SHAELCH</v>
          </cell>
          <cell r="D901">
            <v>1.0785981008241364E-6</v>
          </cell>
          <cell r="E901">
            <v>1.1344703472416977E-6</v>
          </cell>
          <cell r="F901">
            <v>1.4779970472293738</v>
          </cell>
          <cell r="G901">
            <v>1.3667492769880534</v>
          </cell>
          <cell r="H901">
            <v>9.03533701816783E-2</v>
          </cell>
          <cell r="I901">
            <v>2.7417886515682097E-2</v>
          </cell>
        </row>
        <row r="902">
          <cell r="A902" t="str">
            <v>RHEM-SHSTG-ELCHP</v>
          </cell>
          <cell r="B902" t="str">
            <v>VAR_fin</v>
          </cell>
          <cell r="C902" t="str">
            <v>RHEM-SHAELCH</v>
          </cell>
          <cell r="D902">
            <v>1.8855604437449964E-6</v>
          </cell>
          <cell r="E902">
            <v>1.9414436516594869E-6</v>
          </cell>
          <cell r="F902">
            <v>1.4781271140292378</v>
          </cell>
          <cell r="G902">
            <v>1.366882986145288</v>
          </cell>
          <cell r="H902">
            <v>9.0414430081416988E-2</v>
          </cell>
          <cell r="I902">
            <v>2.7477534900601997E-2</v>
          </cell>
        </row>
        <row r="903">
          <cell r="A903" t="str">
            <v>RHEM-SHSTG-ELCHP</v>
          </cell>
          <cell r="B903" t="str">
            <v>VAR_ncap</v>
          </cell>
          <cell r="C903" t="str">
            <v>-</v>
          </cell>
          <cell r="D903">
            <v>0.200535810600867</v>
          </cell>
          <cell r="E903">
            <v>4.14655070072476E-3</v>
          </cell>
          <cell r="F903">
            <v>2.9685773329524499E-3</v>
          </cell>
          <cell r="G903">
            <v>2.4854466364154499E-3</v>
          </cell>
          <cell r="H903">
            <v>3.5604016686227799E-3</v>
          </cell>
          <cell r="I903">
            <v>7.33545058097525E-3</v>
          </cell>
        </row>
        <row r="904">
          <cell r="A904" t="str">
            <v>RHEM-SHSTG-ELCHP</v>
          </cell>
          <cell r="B904" t="str">
            <v>VAR_cap</v>
          </cell>
          <cell r="C904" t="str">
            <v>-</v>
          </cell>
          <cell r="D904">
            <v>0.200535810600867</v>
          </cell>
          <cell r="E904">
            <v>0.19365531933968372</v>
          </cell>
          <cell r="F904">
            <v>0.19365225630952151</v>
          </cell>
          <cell r="G904">
            <v>0.19365454047162073</v>
          </cell>
          <cell r="H904">
            <v>1.9826358594912059E-2</v>
          </cell>
          <cell r="I904">
            <v>7.8539839538053179E-3</v>
          </cell>
        </row>
        <row r="905">
          <cell r="A905"/>
          <cell r="B905"/>
          <cell r="C905"/>
        </row>
        <row r="906">
          <cell r="A906"/>
          <cell r="B906"/>
          <cell r="C906"/>
        </row>
        <row r="907">
          <cell r="A907"/>
          <cell r="B907"/>
          <cell r="C907"/>
        </row>
        <row r="908">
          <cell r="A908"/>
          <cell r="B908"/>
          <cell r="C908"/>
        </row>
        <row r="909">
          <cell r="A909"/>
          <cell r="B909"/>
          <cell r="C909"/>
        </row>
        <row r="910">
          <cell r="A910"/>
          <cell r="B910"/>
          <cell r="C910"/>
        </row>
        <row r="911">
          <cell r="A911"/>
          <cell r="B911"/>
          <cell r="C911"/>
        </row>
        <row r="912">
          <cell r="A912"/>
          <cell r="B912"/>
          <cell r="C912"/>
        </row>
        <row r="913">
          <cell r="A913"/>
          <cell r="B913"/>
          <cell r="C913"/>
        </row>
        <row r="914">
          <cell r="A914"/>
          <cell r="B914"/>
          <cell r="C914"/>
        </row>
        <row r="915">
          <cell r="A915"/>
          <cell r="B915"/>
          <cell r="C915"/>
        </row>
        <row r="916">
          <cell r="A916"/>
          <cell r="B916"/>
          <cell r="C916"/>
        </row>
        <row r="917">
          <cell r="A917"/>
          <cell r="B917"/>
          <cell r="C917"/>
        </row>
        <row r="918">
          <cell r="A918"/>
          <cell r="B918"/>
          <cell r="C918"/>
        </row>
        <row r="919">
          <cell r="A919"/>
          <cell r="B919"/>
          <cell r="C919"/>
        </row>
        <row r="920">
          <cell r="A920"/>
          <cell r="B920"/>
          <cell r="C920"/>
        </row>
        <row r="921">
          <cell r="A921"/>
          <cell r="B921"/>
          <cell r="C921"/>
        </row>
        <row r="922">
          <cell r="A922"/>
          <cell r="B922"/>
          <cell r="C922"/>
        </row>
        <row r="923">
          <cell r="A923"/>
          <cell r="B923"/>
          <cell r="C923"/>
        </row>
        <row r="924">
          <cell r="A924"/>
          <cell r="B924"/>
          <cell r="C924"/>
        </row>
        <row r="925">
          <cell r="A925"/>
          <cell r="B925"/>
          <cell r="C925"/>
        </row>
        <row r="926">
          <cell r="A926"/>
          <cell r="B926"/>
          <cell r="C926"/>
        </row>
        <row r="927">
          <cell r="A927"/>
          <cell r="B927"/>
          <cell r="C927"/>
        </row>
        <row r="928">
          <cell r="A928"/>
          <cell r="B928"/>
          <cell r="C928"/>
        </row>
        <row r="929">
          <cell r="A929"/>
          <cell r="B929"/>
          <cell r="C929"/>
        </row>
        <row r="930">
          <cell r="A930"/>
          <cell r="B930"/>
          <cell r="C930"/>
        </row>
        <row r="931">
          <cell r="A931"/>
          <cell r="B931"/>
          <cell r="C931"/>
        </row>
        <row r="932">
          <cell r="A932"/>
          <cell r="B932"/>
          <cell r="C932"/>
        </row>
        <row r="933">
          <cell r="A933"/>
          <cell r="B933"/>
          <cell r="C933"/>
        </row>
        <row r="934">
          <cell r="A934"/>
          <cell r="B934"/>
          <cell r="C934"/>
        </row>
        <row r="935">
          <cell r="A935"/>
          <cell r="B935"/>
          <cell r="C935"/>
        </row>
        <row r="936">
          <cell r="A936"/>
          <cell r="B936"/>
          <cell r="C936"/>
        </row>
        <row r="937">
          <cell r="A937"/>
          <cell r="B937"/>
          <cell r="C937"/>
        </row>
        <row r="938">
          <cell r="A938"/>
          <cell r="B938"/>
          <cell r="C938"/>
        </row>
        <row r="939">
          <cell r="A939"/>
          <cell r="B939"/>
          <cell r="C939"/>
        </row>
        <row r="940">
          <cell r="A940"/>
          <cell r="B940"/>
          <cell r="C940"/>
        </row>
        <row r="941">
          <cell r="A941"/>
          <cell r="B941"/>
          <cell r="C941"/>
        </row>
        <row r="942">
          <cell r="A942"/>
          <cell r="B942"/>
          <cell r="C942"/>
        </row>
        <row r="943">
          <cell r="A943"/>
          <cell r="B943"/>
          <cell r="C943"/>
        </row>
        <row r="944">
          <cell r="A944"/>
          <cell r="B944"/>
          <cell r="C944"/>
        </row>
        <row r="945">
          <cell r="A945"/>
          <cell r="B945"/>
          <cell r="C945"/>
        </row>
        <row r="946">
          <cell r="A946"/>
          <cell r="B946"/>
          <cell r="C946"/>
        </row>
        <row r="947">
          <cell r="A947"/>
          <cell r="B947"/>
          <cell r="C947"/>
        </row>
        <row r="948">
          <cell r="A948"/>
          <cell r="B948"/>
          <cell r="C948"/>
        </row>
        <row r="949">
          <cell r="A949"/>
          <cell r="B949"/>
          <cell r="C949"/>
        </row>
        <row r="950">
          <cell r="A950"/>
          <cell r="B950"/>
          <cell r="C950"/>
        </row>
        <row r="951">
          <cell r="A951"/>
          <cell r="B951"/>
          <cell r="C951"/>
        </row>
        <row r="952">
          <cell r="A952"/>
          <cell r="B952"/>
          <cell r="C952"/>
        </row>
        <row r="953">
          <cell r="A953"/>
          <cell r="B953"/>
          <cell r="C953"/>
        </row>
        <row r="954">
          <cell r="A954"/>
          <cell r="B954"/>
          <cell r="C954"/>
        </row>
        <row r="955">
          <cell r="A955"/>
          <cell r="B955"/>
          <cell r="C955"/>
        </row>
        <row r="956">
          <cell r="A956"/>
          <cell r="B956"/>
          <cell r="C956"/>
        </row>
        <row r="957">
          <cell r="A957"/>
          <cell r="B957"/>
          <cell r="C957"/>
        </row>
        <row r="958">
          <cell r="A958"/>
          <cell r="B958"/>
          <cell r="C958"/>
        </row>
        <row r="959">
          <cell r="A959"/>
          <cell r="B959"/>
          <cell r="C959"/>
        </row>
        <row r="960">
          <cell r="A960"/>
          <cell r="B960"/>
          <cell r="C960"/>
        </row>
        <row r="961">
          <cell r="A961"/>
          <cell r="B961"/>
          <cell r="C961"/>
        </row>
        <row r="962">
          <cell r="A962"/>
          <cell r="B962"/>
          <cell r="C962"/>
        </row>
        <row r="963">
          <cell r="A963"/>
          <cell r="B963"/>
          <cell r="C963"/>
        </row>
        <row r="964">
          <cell r="A964"/>
          <cell r="B964"/>
          <cell r="C964"/>
        </row>
        <row r="965">
          <cell r="A965"/>
          <cell r="B965"/>
          <cell r="C965"/>
        </row>
        <row r="966">
          <cell r="A966"/>
          <cell r="B966"/>
          <cell r="C966"/>
        </row>
        <row r="967">
          <cell r="A967"/>
          <cell r="B967"/>
          <cell r="C967"/>
        </row>
        <row r="968">
          <cell r="A968"/>
          <cell r="B968"/>
          <cell r="C968"/>
        </row>
        <row r="969">
          <cell r="A969"/>
          <cell r="B969"/>
          <cell r="C969"/>
        </row>
        <row r="970">
          <cell r="A970"/>
          <cell r="B970"/>
          <cell r="C970"/>
        </row>
        <row r="971">
          <cell r="A971"/>
          <cell r="B971"/>
          <cell r="C971"/>
        </row>
        <row r="972">
          <cell r="A972"/>
          <cell r="B972"/>
          <cell r="C972"/>
        </row>
        <row r="973">
          <cell r="A973"/>
          <cell r="B973"/>
          <cell r="C973"/>
        </row>
        <row r="974">
          <cell r="A974"/>
          <cell r="B974"/>
          <cell r="C974"/>
        </row>
        <row r="975">
          <cell r="A975"/>
          <cell r="B975"/>
          <cell r="C975"/>
        </row>
        <row r="976">
          <cell r="A976"/>
          <cell r="B976"/>
          <cell r="C976"/>
        </row>
        <row r="977">
          <cell r="A977"/>
          <cell r="B977"/>
          <cell r="C977"/>
        </row>
        <row r="978">
          <cell r="A978"/>
          <cell r="B978"/>
          <cell r="C978"/>
        </row>
        <row r="979">
          <cell r="A979"/>
          <cell r="B979"/>
          <cell r="C979"/>
        </row>
        <row r="980">
          <cell r="A980"/>
          <cell r="B980"/>
          <cell r="C980"/>
        </row>
        <row r="981">
          <cell r="A981"/>
          <cell r="B981"/>
          <cell r="C981"/>
        </row>
        <row r="982">
          <cell r="A982"/>
          <cell r="B982"/>
          <cell r="C982"/>
        </row>
        <row r="983">
          <cell r="A983"/>
          <cell r="B983"/>
          <cell r="C983"/>
        </row>
        <row r="984">
          <cell r="A984"/>
          <cell r="B984"/>
          <cell r="C984"/>
        </row>
        <row r="985">
          <cell r="A985"/>
          <cell r="B985"/>
          <cell r="C985"/>
        </row>
        <row r="986">
          <cell r="A986"/>
          <cell r="B986"/>
          <cell r="C986"/>
        </row>
        <row r="987">
          <cell r="A987"/>
          <cell r="B987"/>
          <cell r="C987"/>
        </row>
        <row r="988">
          <cell r="A988"/>
          <cell r="B988"/>
          <cell r="C988"/>
        </row>
        <row r="989">
          <cell r="A989"/>
          <cell r="B989"/>
          <cell r="C989"/>
        </row>
        <row r="990">
          <cell r="A990"/>
          <cell r="B990"/>
          <cell r="C990"/>
        </row>
        <row r="991">
          <cell r="A991"/>
          <cell r="B991"/>
          <cell r="C991"/>
        </row>
        <row r="992">
          <cell r="A992"/>
          <cell r="B992"/>
          <cell r="C992"/>
        </row>
        <row r="993">
          <cell r="A993"/>
          <cell r="B993"/>
          <cell r="C993"/>
        </row>
        <row r="994">
          <cell r="A994"/>
          <cell r="B994"/>
          <cell r="C994"/>
        </row>
        <row r="995">
          <cell r="A995"/>
          <cell r="B995"/>
          <cell r="C995"/>
        </row>
        <row r="996">
          <cell r="A996"/>
          <cell r="B996"/>
          <cell r="C996"/>
        </row>
        <row r="997">
          <cell r="A997"/>
          <cell r="B997"/>
          <cell r="C997"/>
        </row>
        <row r="998">
          <cell r="A998"/>
          <cell r="B998"/>
          <cell r="C998"/>
        </row>
        <row r="999">
          <cell r="A999"/>
          <cell r="B999"/>
          <cell r="C999"/>
        </row>
        <row r="1000">
          <cell r="A1000"/>
          <cell r="B1000"/>
          <cell r="C1000"/>
        </row>
        <row r="1001">
          <cell r="A1001"/>
          <cell r="B1001"/>
          <cell r="C1001"/>
        </row>
        <row r="1002">
          <cell r="A1002"/>
          <cell r="B1002"/>
          <cell r="C1002"/>
        </row>
        <row r="1003">
          <cell r="A1003"/>
          <cell r="B1003"/>
          <cell r="C1003"/>
        </row>
        <row r="1004">
          <cell r="A1004"/>
          <cell r="B1004"/>
          <cell r="C1004"/>
        </row>
        <row r="1005">
          <cell r="A1005"/>
          <cell r="B1005"/>
          <cell r="C1005"/>
        </row>
        <row r="1006">
          <cell r="A1006"/>
          <cell r="B1006"/>
          <cell r="C1006"/>
        </row>
        <row r="1007">
          <cell r="A1007"/>
          <cell r="B1007"/>
          <cell r="C1007"/>
        </row>
        <row r="1008">
          <cell r="A1008"/>
          <cell r="B1008"/>
          <cell r="C1008"/>
        </row>
        <row r="1009">
          <cell r="A1009"/>
          <cell r="B1009"/>
          <cell r="C1009"/>
        </row>
        <row r="1010">
          <cell r="A1010"/>
          <cell r="B1010"/>
          <cell r="C1010"/>
        </row>
        <row r="1011">
          <cell r="A1011"/>
          <cell r="B1011"/>
          <cell r="C1011"/>
        </row>
        <row r="1012">
          <cell r="A1012"/>
          <cell r="B1012"/>
          <cell r="C1012"/>
        </row>
        <row r="1013">
          <cell r="A1013"/>
          <cell r="B1013"/>
          <cell r="C1013"/>
        </row>
        <row r="1014">
          <cell r="A1014"/>
          <cell r="B1014"/>
          <cell r="C1014"/>
        </row>
        <row r="1015">
          <cell r="A1015"/>
          <cell r="B1015"/>
          <cell r="C1015"/>
        </row>
        <row r="1016">
          <cell r="A1016"/>
          <cell r="B1016"/>
          <cell r="C1016"/>
        </row>
        <row r="1017">
          <cell r="A1017"/>
          <cell r="B1017"/>
          <cell r="C1017"/>
        </row>
        <row r="1018">
          <cell r="A1018"/>
          <cell r="B1018"/>
          <cell r="C1018"/>
        </row>
        <row r="1019">
          <cell r="A1019"/>
          <cell r="B1019"/>
          <cell r="C1019"/>
        </row>
        <row r="1020">
          <cell r="A1020"/>
          <cell r="B1020"/>
          <cell r="C1020"/>
        </row>
        <row r="1021">
          <cell r="A1021"/>
          <cell r="B1021"/>
          <cell r="C1021"/>
        </row>
        <row r="1022">
          <cell r="A1022"/>
          <cell r="B1022"/>
          <cell r="C1022"/>
        </row>
        <row r="1023">
          <cell r="A1023"/>
          <cell r="B1023"/>
          <cell r="C1023"/>
        </row>
        <row r="1024">
          <cell r="A1024"/>
          <cell r="B1024"/>
          <cell r="C1024"/>
        </row>
        <row r="1025">
          <cell r="A1025"/>
          <cell r="B1025"/>
          <cell r="C1025"/>
        </row>
        <row r="1026">
          <cell r="A1026"/>
          <cell r="B1026"/>
          <cell r="C1026"/>
        </row>
        <row r="1027">
          <cell r="A1027"/>
          <cell r="B1027"/>
          <cell r="C1027"/>
        </row>
        <row r="1028">
          <cell r="A1028"/>
          <cell r="B1028"/>
          <cell r="C1028"/>
        </row>
        <row r="1029">
          <cell r="A1029"/>
          <cell r="B1029"/>
          <cell r="C1029"/>
        </row>
        <row r="1030">
          <cell r="A1030"/>
          <cell r="B1030"/>
          <cell r="C1030"/>
        </row>
        <row r="1031">
          <cell r="A1031"/>
          <cell r="B1031"/>
          <cell r="C1031"/>
        </row>
        <row r="1032">
          <cell r="A1032"/>
          <cell r="B1032"/>
          <cell r="C1032"/>
        </row>
        <row r="1033">
          <cell r="A1033"/>
          <cell r="B1033"/>
          <cell r="C1033"/>
        </row>
        <row r="1034">
          <cell r="A1034"/>
          <cell r="B1034"/>
          <cell r="C1034"/>
        </row>
        <row r="1035">
          <cell r="A1035"/>
          <cell r="B1035"/>
          <cell r="C1035"/>
        </row>
        <row r="1036">
          <cell r="A1036"/>
          <cell r="B1036"/>
          <cell r="C1036"/>
        </row>
        <row r="1037">
          <cell r="A1037"/>
          <cell r="B1037"/>
          <cell r="C1037"/>
        </row>
        <row r="1038">
          <cell r="A1038"/>
          <cell r="B1038"/>
          <cell r="C1038"/>
        </row>
        <row r="1039">
          <cell r="A1039"/>
          <cell r="B1039"/>
          <cell r="C1039"/>
        </row>
        <row r="1040">
          <cell r="A1040"/>
          <cell r="B1040"/>
          <cell r="C1040"/>
        </row>
        <row r="1041">
          <cell r="A1041"/>
          <cell r="B1041"/>
          <cell r="C1041"/>
        </row>
        <row r="1042">
          <cell r="A1042"/>
          <cell r="B1042"/>
          <cell r="C1042"/>
        </row>
        <row r="1043">
          <cell r="A1043"/>
          <cell r="B1043"/>
          <cell r="C1043"/>
        </row>
        <row r="1044">
          <cell r="A1044"/>
          <cell r="B1044"/>
          <cell r="C1044"/>
        </row>
        <row r="1045">
          <cell r="A1045"/>
          <cell r="B1045"/>
          <cell r="C1045"/>
        </row>
        <row r="1046">
          <cell r="A1046"/>
          <cell r="B1046"/>
          <cell r="C1046"/>
        </row>
        <row r="1047">
          <cell r="A1047"/>
          <cell r="B1047"/>
          <cell r="C1047"/>
        </row>
        <row r="1048">
          <cell r="A1048"/>
          <cell r="B1048"/>
          <cell r="C1048"/>
        </row>
        <row r="1049">
          <cell r="A1049"/>
          <cell r="B1049"/>
          <cell r="C1049"/>
        </row>
        <row r="1050">
          <cell r="A1050"/>
          <cell r="B1050"/>
          <cell r="C1050"/>
        </row>
        <row r="1051">
          <cell r="A1051"/>
          <cell r="B1051"/>
          <cell r="C1051"/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H4">
            <v>11.04627996630299</v>
          </cell>
          <cell r="I4">
            <v>21.610094617204123</v>
          </cell>
          <cell r="J4">
            <v>46.848340352672615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H5">
            <v>0.98701413474770439</v>
          </cell>
          <cell r="I5">
            <v>1.3451777075161622</v>
          </cell>
          <cell r="J5">
            <v>2.6789312389890965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H6">
            <v>5.5500543065226351</v>
          </cell>
          <cell r="I6">
            <v>11.608501468252241</v>
          </cell>
          <cell r="J6">
            <v>25.510292155648298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H7">
            <v>4.5092115250326419</v>
          </cell>
          <cell r="I7">
            <v>8.6564154414357262</v>
          </cell>
          <cell r="J7">
            <v>18.659116958035259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E8">
            <v>-0.74966754712766726</v>
          </cell>
          <cell r="F8">
            <v>-8.1718570369221158E-2</v>
          </cell>
          <cell r="G8">
            <v>-0.29212005904263433</v>
          </cell>
          <cell r="H8">
            <v>6.0508950399643553E-2</v>
          </cell>
          <cell r="I8">
            <v>0.25387206437987941</v>
          </cell>
          <cell r="J8">
            <v>0.10124802255575126</v>
          </cell>
        </row>
        <row r="9">
          <cell r="B9" t="str">
            <v>CO2_O</v>
          </cell>
          <cell r="C9" t="str">
            <v>VAR_fout</v>
          </cell>
          <cell r="D9" t="str">
            <v>ITOT-SWHPLTCCSBR</v>
          </cell>
          <cell r="E9">
            <v>1256.8039071593344</v>
          </cell>
          <cell r="F9">
            <v>1308.2811557160314</v>
          </cell>
          <cell r="G9">
            <v>338.0193489441009</v>
          </cell>
          <cell r="H9">
            <v>475.39230356273555</v>
          </cell>
          <cell r="I9">
            <v>1058.1606726455771</v>
          </cell>
          <cell r="J9">
            <v>16.685410681447991</v>
          </cell>
        </row>
        <row r="10">
          <cell r="B10" t="str">
            <v>CO2_O</v>
          </cell>
          <cell r="C10" t="str">
            <v>VAR_fout</v>
          </cell>
          <cell r="D10" t="str">
            <v>ITOT-SWHWODCCSBR</v>
          </cell>
          <cell r="E10">
            <v>1255.3700179326836</v>
          </cell>
          <cell r="F10">
            <v>1182.0584627264795</v>
          </cell>
          <cell r="G10">
            <v>2192.7921867399359</v>
          </cell>
          <cell r="H10">
            <v>567.08716455654451</v>
          </cell>
          <cell r="I10">
            <v>1160.3608674016616</v>
          </cell>
          <cell r="J10">
            <v>1214.1111491657286</v>
          </cell>
        </row>
        <row r="11">
          <cell r="B11" t="str">
            <v>CO2_O</v>
          </cell>
          <cell r="C11" t="str">
            <v>VAR_fin</v>
          </cell>
          <cell r="D11" t="str">
            <v>D-CO2_O</v>
          </cell>
          <cell r="E11">
            <v>2512.1739250920155</v>
          </cell>
          <cell r="F11">
            <v>2490.3396184425055</v>
          </cell>
          <cell r="G11">
            <v>2530.8115356840362</v>
          </cell>
          <cell r="H11">
            <v>1042.4794681192802</v>
          </cell>
          <cell r="I11">
            <v>2218.5215400472393</v>
          </cell>
          <cell r="J11">
            <v>1230.7965598471765</v>
          </cell>
        </row>
        <row r="12">
          <cell r="B12" t="str">
            <v>CO2_O</v>
          </cell>
          <cell r="C12" t="str">
            <v>EQ_combalM</v>
          </cell>
          <cell r="D12" t="str">
            <v>-</v>
          </cell>
          <cell r="E12">
            <v>-0.75227969041235365</v>
          </cell>
          <cell r="F12">
            <v>-8.2003317220866026E-2</v>
          </cell>
          <cell r="G12">
            <v>-0.29313793125458887</v>
          </cell>
          <cell r="H12">
            <v>-8.2679081059989834E-2</v>
          </cell>
          <cell r="I12">
            <v>-6.4545053600208305E-2</v>
          </cell>
          <cell r="J12">
            <v>-0.1594058394749702</v>
          </cell>
        </row>
        <row r="13">
          <cell r="B13" t="str">
            <v>CO2_Q</v>
          </cell>
          <cell r="C13" t="str">
            <v>VAR_fout</v>
          </cell>
          <cell r="D13" t="str">
            <v>D-CO2_O</v>
          </cell>
          <cell r="E13">
            <v>2423.9933695197133</v>
          </cell>
          <cell r="F13">
            <v>2439.1475084922131</v>
          </cell>
          <cell r="G13">
            <v>2515.4406676119424</v>
          </cell>
          <cell r="H13">
            <v>942.33767498724978</v>
          </cell>
          <cell r="I13">
            <v>2175.8884761382383</v>
          </cell>
          <cell r="J13">
            <v>948.97429659610884</v>
          </cell>
        </row>
        <row r="14">
          <cell r="B14" t="str">
            <v>CO2_Q</v>
          </cell>
          <cell r="C14" t="str">
            <v>VAR_fin</v>
          </cell>
          <cell r="D14" t="str">
            <v>CO2SINK</v>
          </cell>
          <cell r="E14">
            <v>2423.9933695197133</v>
          </cell>
          <cell r="F14">
            <v>2439.1475084922131</v>
          </cell>
          <cell r="G14">
            <v>2515.4406676119424</v>
          </cell>
          <cell r="H14">
            <v>942.33767498724978</v>
          </cell>
          <cell r="I14">
            <v>2175.8884761382383</v>
          </cell>
          <cell r="J14">
            <v>948.97429659610884</v>
          </cell>
        </row>
        <row r="15">
          <cell r="B15" t="str">
            <v>CO2_Q</v>
          </cell>
          <cell r="C15" t="str">
            <v>EQ_combalM</v>
          </cell>
          <cell r="D15" t="str">
            <v>-</v>
          </cell>
          <cell r="E15">
            <v>2.9422919409815034</v>
          </cell>
          <cell r="F15">
            <v>0.43307546937369967</v>
          </cell>
          <cell r="G15">
            <v>6.5497789980152783</v>
          </cell>
          <cell r="H15">
            <v>6.0508950399643553E-2</v>
          </cell>
          <cell r="I15">
            <v>0.25387206437987941</v>
          </cell>
          <cell r="J15">
            <v>0.10124802255575126</v>
          </cell>
        </row>
        <row r="16">
          <cell r="B16" t="str">
            <v>CO2_R</v>
          </cell>
          <cell r="C16" t="str">
            <v>VAR_fout</v>
          </cell>
          <cell r="D16" t="str">
            <v>RHNM-SHLFOBR</v>
          </cell>
          <cell r="F16">
            <v>0.35057803322200998</v>
          </cell>
          <cell r="G16">
            <v>22.980741568477502</v>
          </cell>
          <cell r="H16">
            <v>22.8503281568704</v>
          </cell>
          <cell r="I16">
            <v>9.55340976545099</v>
          </cell>
        </row>
        <row r="17">
          <cell r="B17" t="str">
            <v>CO2_R</v>
          </cell>
          <cell r="C17" t="str">
            <v>VAR_fout</v>
          </cell>
          <cell r="D17" t="str">
            <v>RHNS-SHNGAHP</v>
          </cell>
          <cell r="G17">
            <v>5.8644896800267396</v>
          </cell>
          <cell r="H17">
            <v>5.8482028495040899</v>
          </cell>
          <cell r="I17">
            <v>5.17312572495866</v>
          </cell>
          <cell r="J17">
            <v>11.380240400863901</v>
          </cell>
        </row>
        <row r="18">
          <cell r="B18" t="str">
            <v>CO2_R</v>
          </cell>
          <cell r="C18" t="str">
            <v>VAR_fout</v>
          </cell>
          <cell r="D18" t="str">
            <v>RHNS-CHPGFC</v>
          </cell>
          <cell r="H18">
            <v>1.4810565137174401</v>
          </cell>
          <cell r="I18">
            <v>1.7328084144935201</v>
          </cell>
          <cell r="J18">
            <v>5.1037189634942299</v>
          </cell>
        </row>
        <row r="19">
          <cell r="B19" t="str">
            <v>CO2_R</v>
          </cell>
          <cell r="C19" t="str">
            <v>VAR_fout</v>
          </cell>
          <cell r="D19" t="str">
            <v>RHES-CHPNGA</v>
          </cell>
          <cell r="E19">
            <v>57.539004380734802</v>
          </cell>
          <cell r="F19">
            <v>1.73106957407046</v>
          </cell>
          <cell r="G19">
            <v>30.4661801362586</v>
          </cell>
          <cell r="H19">
            <v>28.077909251615601</v>
          </cell>
          <cell r="I19">
            <v>26.892572047821702</v>
          </cell>
          <cell r="J19">
            <v>50.591468111537097</v>
          </cell>
        </row>
        <row r="20">
          <cell r="B20" t="str">
            <v>CO2_R</v>
          </cell>
          <cell r="C20" t="str">
            <v>VAR_fout</v>
          </cell>
          <cell r="D20" t="str">
            <v>RHEM-CHPGFC</v>
          </cell>
          <cell r="H20">
            <v>5.4580143064849098</v>
          </cell>
          <cell r="I20">
            <v>6.93554092060696</v>
          </cell>
          <cell r="J20">
            <v>20.804795858580299</v>
          </cell>
        </row>
        <row r="21">
          <cell r="B21" t="str">
            <v>CO2_R</v>
          </cell>
          <cell r="C21" t="str">
            <v>VAR_fout</v>
          </cell>
          <cell r="D21" t="str">
            <v>RHEM-SHNGABR</v>
          </cell>
          <cell r="E21">
            <v>1127.9641175045799</v>
          </cell>
          <cell r="F21">
            <v>1113.30877916587</v>
          </cell>
          <cell r="G21">
            <v>1047.12147163232</v>
          </cell>
          <cell r="H21">
            <v>1074.44949143451</v>
          </cell>
          <cell r="I21">
            <v>3238.48580901893</v>
          </cell>
          <cell r="J21">
            <v>3418.7971745732898</v>
          </cell>
        </row>
        <row r="22">
          <cell r="B22" t="str">
            <v>CO2_R</v>
          </cell>
          <cell r="C22" t="str">
            <v>VAR_fout</v>
          </cell>
          <cell r="D22" t="str">
            <v>RHSA-WHNGAHP</v>
          </cell>
          <cell r="G22">
            <v>24.115624533183201</v>
          </cell>
          <cell r="H22">
            <v>24.421149622360701</v>
          </cell>
          <cell r="I22">
            <v>17.621274184508799</v>
          </cell>
          <cell r="J22">
            <v>50.368201914087301</v>
          </cell>
        </row>
        <row r="23">
          <cell r="B23" t="str">
            <v>CO2_R</v>
          </cell>
          <cell r="C23" t="str">
            <v>VAR_fout</v>
          </cell>
          <cell r="D23" t="str">
            <v>RHEM-SHLFOBR</v>
          </cell>
          <cell r="E23">
            <v>1928.71186472917</v>
          </cell>
          <cell r="F23">
            <v>1545.7278578242201</v>
          </cell>
          <cell r="G23">
            <v>1890.93071090338</v>
          </cell>
          <cell r="H23">
            <v>1877.8982528649301</v>
          </cell>
          <cell r="I23">
            <v>152.974568987455</v>
          </cell>
          <cell r="J23">
            <v>23.2728794490416</v>
          </cell>
        </row>
        <row r="24">
          <cell r="B24" t="str">
            <v>CO2_R</v>
          </cell>
          <cell r="C24" t="str">
            <v>VAR_fout</v>
          </cell>
          <cell r="D24" t="str">
            <v>RHES-SHNGAHP</v>
          </cell>
          <cell r="G24">
            <v>3.2640229124309301</v>
          </cell>
          <cell r="H24">
            <v>3.1999138403592502</v>
          </cell>
          <cell r="I24">
            <v>3.40362992568414</v>
          </cell>
          <cell r="J24">
            <v>6.8262494998450602</v>
          </cell>
        </row>
        <row r="25">
          <cell r="B25" t="str">
            <v>CO2_R</v>
          </cell>
          <cell r="C25" t="str">
            <v>VAR_fout</v>
          </cell>
          <cell r="D25" t="str">
            <v>RHNS-SHNGABR</v>
          </cell>
          <cell r="F25">
            <v>6.06540982846112</v>
          </cell>
          <cell r="G25">
            <v>7.7040354944434402</v>
          </cell>
          <cell r="H25">
            <v>8.7938111555136107</v>
          </cell>
          <cell r="I25">
            <v>29.811583459946601</v>
          </cell>
          <cell r="J25">
            <v>45.686574527845302</v>
          </cell>
        </row>
        <row r="26">
          <cell r="B26" t="str">
            <v>CO2_R</v>
          </cell>
          <cell r="C26" t="str">
            <v>VAR_fout</v>
          </cell>
          <cell r="D26" t="str">
            <v>RHNS-SHLFOBR</v>
          </cell>
          <cell r="F26">
            <v>0.36796118104359898</v>
          </cell>
          <cell r="G26">
            <v>9.9660106676270193</v>
          </cell>
          <cell r="H26">
            <v>10.0329245714334</v>
          </cell>
          <cell r="I26">
            <v>4.3453540198651304</v>
          </cell>
        </row>
        <row r="27">
          <cell r="B27" t="str">
            <v>CO2_R</v>
          </cell>
          <cell r="C27" t="str">
            <v>VAR_fout</v>
          </cell>
          <cell r="D27" t="str">
            <v>RHES-CHPGFC</v>
          </cell>
          <cell r="H27">
            <v>1.48967952018943</v>
          </cell>
          <cell r="I27">
            <v>1.7589045407993</v>
          </cell>
          <cell r="J27">
            <v>5.20633075810278</v>
          </cell>
        </row>
        <row r="28">
          <cell r="B28" t="str">
            <v>CO2_R</v>
          </cell>
          <cell r="C28" t="str">
            <v>VAR_fout</v>
          </cell>
          <cell r="D28" t="str">
            <v>RHNM-CHPNGA</v>
          </cell>
          <cell r="F28">
            <v>0.79664477864036298</v>
          </cell>
          <cell r="G28">
            <v>85.9592161430743</v>
          </cell>
          <cell r="H28">
            <v>107.408938504001</v>
          </cell>
          <cell r="I28">
            <v>95.144972836295594</v>
          </cell>
          <cell r="J28">
            <v>152.79034177004701</v>
          </cell>
        </row>
        <row r="29">
          <cell r="B29" t="str">
            <v>CO2_R</v>
          </cell>
          <cell r="C29" t="str">
            <v>VAR_fout</v>
          </cell>
          <cell r="D29" t="str">
            <v>RHNM-SHNGAHP</v>
          </cell>
          <cell r="G29">
            <v>10.872102728390001</v>
          </cell>
          <cell r="H29">
            <v>11.3455729687364</v>
          </cell>
          <cell r="I29">
            <v>8.8457916451366394</v>
          </cell>
          <cell r="J29">
            <v>25.757651726048699</v>
          </cell>
        </row>
        <row r="30">
          <cell r="B30" t="str">
            <v>CO2_R</v>
          </cell>
          <cell r="C30" t="str">
            <v>VAR_fout</v>
          </cell>
          <cell r="D30" t="str">
            <v>RHES-SHNGABR</v>
          </cell>
          <cell r="E30">
            <v>1043.13609455204</v>
          </cell>
          <cell r="F30">
            <v>1140.65022766322</v>
          </cell>
          <cell r="G30">
            <v>1115.22464518947</v>
          </cell>
          <cell r="H30">
            <v>1117.8644330388399</v>
          </cell>
          <cell r="I30">
            <v>108.321755817827</v>
          </cell>
          <cell r="J30">
            <v>20.452687976070301</v>
          </cell>
        </row>
        <row r="31">
          <cell r="B31" t="str">
            <v>CO2_R</v>
          </cell>
          <cell r="C31" t="str">
            <v>VAR_fout</v>
          </cell>
          <cell r="D31" t="str">
            <v>RHSA-WHNGABR</v>
          </cell>
          <cell r="E31">
            <v>479.81115788387899</v>
          </cell>
          <cell r="F31">
            <v>414.431056927307</v>
          </cell>
          <cell r="G31">
            <v>460.17988067487403</v>
          </cell>
          <cell r="H31">
            <v>462.02543248460699</v>
          </cell>
          <cell r="I31">
            <v>1012.41612442967</v>
          </cell>
          <cell r="J31">
            <v>821.94490928871903</v>
          </cell>
        </row>
        <row r="32">
          <cell r="B32" t="str">
            <v>CO2_R</v>
          </cell>
          <cell r="C32" t="str">
            <v>VAR_fout</v>
          </cell>
          <cell r="D32" t="str">
            <v>RHSA-WHLFOBR</v>
          </cell>
          <cell r="E32">
            <v>726.71402911355904</v>
          </cell>
          <cell r="F32">
            <v>594.91581370086999</v>
          </cell>
          <cell r="G32">
            <v>695.52176921839703</v>
          </cell>
          <cell r="H32">
            <v>668.10845270045502</v>
          </cell>
          <cell r="I32">
            <v>60.416035944782102</v>
          </cell>
          <cell r="J32">
            <v>2.8517003531572098</v>
          </cell>
        </row>
        <row r="33">
          <cell r="B33" t="str">
            <v>CO2_R</v>
          </cell>
          <cell r="C33" t="str">
            <v>VAR_fout</v>
          </cell>
          <cell r="D33" t="str">
            <v>RHES-SHLFOBR</v>
          </cell>
          <cell r="E33">
            <v>1783.66397417603</v>
          </cell>
          <cell r="F33">
            <v>1640.9295983720999</v>
          </cell>
          <cell r="G33">
            <v>1754.8100347191901</v>
          </cell>
          <cell r="H33">
            <v>1747.2948722343299</v>
          </cell>
          <cell r="I33">
            <v>142.92493880053701</v>
          </cell>
          <cell r="J33">
            <v>10.897060549473</v>
          </cell>
        </row>
        <row r="34">
          <cell r="B34" t="str">
            <v>CO2_R</v>
          </cell>
          <cell r="C34" t="str">
            <v>VAR_fout</v>
          </cell>
          <cell r="D34" t="str">
            <v>RHNS-CHPNGA</v>
          </cell>
          <cell r="F34">
            <v>0.71189662731149295</v>
          </cell>
          <cell r="G34">
            <v>26.931654647077799</v>
          </cell>
          <cell r="H34">
            <v>25.264332366754999</v>
          </cell>
          <cell r="I34">
            <v>21.672335857819501</v>
          </cell>
          <cell r="J34">
            <v>40.307950029303697</v>
          </cell>
        </row>
        <row r="35">
          <cell r="B35" t="str">
            <v>CO2_R</v>
          </cell>
          <cell r="C35" t="str">
            <v>VAR_fout</v>
          </cell>
          <cell r="D35" t="str">
            <v>RHNM-CHPGFC</v>
          </cell>
          <cell r="H35">
            <v>5.4347978945013304</v>
          </cell>
          <cell r="I35">
            <v>6.9137180293755902</v>
          </cell>
          <cell r="J35">
            <v>20.837758763419</v>
          </cell>
        </row>
        <row r="36">
          <cell r="B36" t="str">
            <v>CO2_R</v>
          </cell>
          <cell r="C36" t="str">
            <v>VAR_fout</v>
          </cell>
          <cell r="D36" t="str">
            <v>RHEM-CHPNGA</v>
          </cell>
          <cell r="E36">
            <v>58.7926640588108</v>
          </cell>
          <cell r="F36">
            <v>2.3895608446627898</v>
          </cell>
          <cell r="G36">
            <v>82.925806544853003</v>
          </cell>
          <cell r="H36">
            <v>97.390185666963205</v>
          </cell>
          <cell r="I36">
            <v>92.982750282515795</v>
          </cell>
          <cell r="J36">
            <v>141.98782502810801</v>
          </cell>
        </row>
        <row r="37">
          <cell r="B37" t="str">
            <v>CO2_R</v>
          </cell>
          <cell r="C37" t="str">
            <v>VAR_fout</v>
          </cell>
          <cell r="D37" t="str">
            <v>RHES-SHCOABR</v>
          </cell>
          <cell r="E37">
            <v>9.2723314563432595</v>
          </cell>
          <cell r="F37">
            <v>9.2716820522943202</v>
          </cell>
          <cell r="G37">
            <v>6.8588722089360701</v>
          </cell>
          <cell r="H37">
            <v>6.2341794341470296</v>
          </cell>
          <cell r="I37">
            <v>0.75253009049293695</v>
          </cell>
        </row>
        <row r="38">
          <cell r="B38" t="str">
            <v>CO2_R</v>
          </cell>
          <cell r="C38" t="str">
            <v>VAR_fout</v>
          </cell>
          <cell r="D38" t="str">
            <v>RHEM-SHNGAHP</v>
          </cell>
          <cell r="G38">
            <v>4.7819980693004904</v>
          </cell>
          <cell r="H38">
            <v>4.8255338847118496</v>
          </cell>
          <cell r="I38">
            <v>5.3800705080225804</v>
          </cell>
          <cell r="J38">
            <v>11.236282030837099</v>
          </cell>
        </row>
        <row r="39">
          <cell r="B39" t="str">
            <v>CO2_R</v>
          </cell>
          <cell r="C39" t="str">
            <v>VAR_fout</v>
          </cell>
          <cell r="D39" t="str">
            <v>RHNM-SHNGABR</v>
          </cell>
          <cell r="F39">
            <v>43.1000003786449</v>
          </cell>
          <cell r="G39">
            <v>41.271386948657302</v>
          </cell>
          <cell r="H39">
            <v>156.879421669995</v>
          </cell>
          <cell r="I39">
            <v>329.35125910226799</v>
          </cell>
          <cell r="J39">
            <v>346.23939753283599</v>
          </cell>
        </row>
        <row r="40">
          <cell r="B40" t="str">
            <v>CO2_R</v>
          </cell>
          <cell r="C40" t="str">
            <v>VAR_comnet</v>
          </cell>
          <cell r="D40" t="str">
            <v>-</v>
          </cell>
          <cell r="E40">
            <v>7215.6052378551603</v>
          </cell>
          <cell r="F40">
            <v>6514.7481369519401</v>
          </cell>
          <cell r="G40">
            <v>7327.7506546203704</v>
          </cell>
          <cell r="H40">
            <v>7474.0768869355397</v>
          </cell>
          <cell r="I40">
            <v>5383.8108643552596</v>
          </cell>
          <cell r="J40">
            <v>5233.3411991047096</v>
          </cell>
        </row>
        <row r="41">
          <cell r="B41" t="str">
            <v>CO2_S</v>
          </cell>
          <cell r="C41" t="str">
            <v>VAR_fout</v>
          </cell>
          <cell r="D41" t="str">
            <v>SCOM-SHNGAHP</v>
          </cell>
          <cell r="G41">
            <v>6.7217938452925399</v>
          </cell>
          <cell r="H41">
            <v>6.4559773800785596</v>
          </cell>
          <cell r="I41">
            <v>8.0255886449307496</v>
          </cell>
          <cell r="J41">
            <v>16.787194537746501</v>
          </cell>
        </row>
        <row r="42">
          <cell r="B42" t="str">
            <v>CO2_S</v>
          </cell>
          <cell r="C42" t="str">
            <v>VAR_fout</v>
          </cell>
          <cell r="D42" t="str">
            <v>SCOM-CHPNGA</v>
          </cell>
          <cell r="E42">
            <v>149.95897617087201</v>
          </cell>
          <cell r="F42">
            <v>99.484119928949895</v>
          </cell>
          <cell r="G42">
            <v>119.826947677148</v>
          </cell>
          <cell r="H42">
            <v>197.05746090993699</v>
          </cell>
          <cell r="I42">
            <v>158.6733660994</v>
          </cell>
          <cell r="J42">
            <v>287.05838594315799</v>
          </cell>
        </row>
        <row r="43">
          <cell r="B43" t="str">
            <v>CO2_S</v>
          </cell>
          <cell r="C43" t="str">
            <v>VAR_fout</v>
          </cell>
          <cell r="D43" t="str">
            <v>SCOM-SHNGABR</v>
          </cell>
          <cell r="E43">
            <v>1440.9470524620299</v>
          </cell>
          <cell r="F43">
            <v>1506.63424545464</v>
          </cell>
          <cell r="G43">
            <v>1975.4303046872501</v>
          </cell>
          <cell r="H43">
            <v>1986.3472060186</v>
          </cell>
          <cell r="I43">
            <v>3438.1171965082799</v>
          </cell>
          <cell r="J43">
            <v>3242.21530541435</v>
          </cell>
        </row>
        <row r="44">
          <cell r="B44" t="str">
            <v>CO2_S</v>
          </cell>
          <cell r="C44" t="str">
            <v>VAR_fout</v>
          </cell>
          <cell r="D44" t="str">
            <v>SCOM-CHPGFC</v>
          </cell>
          <cell r="H44">
            <v>4.8375205266921597</v>
          </cell>
          <cell r="I44">
            <v>5.2462065922898704</v>
          </cell>
          <cell r="J44">
            <v>14.1260686049739</v>
          </cell>
        </row>
        <row r="45">
          <cell r="B45" t="str">
            <v>CO2_S</v>
          </cell>
          <cell r="C45" t="str">
            <v>VAR_fout</v>
          </cell>
          <cell r="D45" t="str">
            <v>SCOM-SHLFOBR</v>
          </cell>
          <cell r="E45">
            <v>2229.9156002058799</v>
          </cell>
          <cell r="F45">
            <v>2052.5451537682002</v>
          </cell>
          <cell r="G45">
            <v>1588.6163665807701</v>
          </cell>
          <cell r="H45">
            <v>1349.04563039036</v>
          </cell>
          <cell r="I45">
            <v>38.843200837405</v>
          </cell>
          <cell r="J45">
            <v>14.257208999886901</v>
          </cell>
        </row>
        <row r="46">
          <cell r="B46" t="str">
            <v>CO2_S</v>
          </cell>
          <cell r="C46" t="str">
            <v>VAR_comnet</v>
          </cell>
          <cell r="D46" t="str">
            <v>-</v>
          </cell>
          <cell r="E46">
            <v>3820.8216288387798</v>
          </cell>
          <cell r="F46">
            <v>3658.6635191517898</v>
          </cell>
          <cell r="G46">
            <v>3690.5954127904602</v>
          </cell>
          <cell r="H46">
            <v>3543.7437952256701</v>
          </cell>
          <cell r="I46">
            <v>3648.9055586823101</v>
          </cell>
          <cell r="J46">
            <v>3574.4441635001099</v>
          </cell>
        </row>
        <row r="47">
          <cell r="B47" t="str">
            <v>CO2_T</v>
          </cell>
          <cell r="C47" t="str">
            <v>VAR_fout</v>
          </cell>
          <cell r="D47" t="str">
            <v>T_B_u-ICENGAEXT</v>
          </cell>
          <cell r="E47">
            <v>1.6249122840733699E-2</v>
          </cell>
          <cell r="F47">
            <v>1.7285112331559702E-2</v>
          </cell>
          <cell r="G47">
            <v>1.7129128760042901E-2</v>
          </cell>
        </row>
        <row r="48">
          <cell r="B48" t="str">
            <v>CO2_T</v>
          </cell>
          <cell r="C48" t="str">
            <v>VAR_fout</v>
          </cell>
          <cell r="D48" t="str">
            <v>TFHGV-ICENGA</v>
          </cell>
          <cell r="E48">
            <v>3.2226769785343992</v>
          </cell>
          <cell r="F48">
            <v>7.7051302597268405</v>
          </cell>
          <cell r="G48">
            <v>13.175781818730663</v>
          </cell>
          <cell r="H48">
            <v>23.070933914186195</v>
          </cell>
          <cell r="I48">
            <v>49.362741871397319</v>
          </cell>
          <cell r="J48">
            <v>91.885046732869299</v>
          </cell>
        </row>
        <row r="49">
          <cell r="B49" t="str">
            <v>CO2_T</v>
          </cell>
          <cell r="C49" t="str">
            <v>VAR_fout</v>
          </cell>
          <cell r="D49" t="str">
            <v>T-Plg-GSL-mix_S1</v>
          </cell>
          <cell r="E49">
            <v>3.2212982955249998E-2</v>
          </cell>
          <cell r="F49">
            <v>1.0289601376579269</v>
          </cell>
          <cell r="G49">
            <v>1.9943936948413299</v>
          </cell>
          <cell r="H49">
            <v>2.289983496907082</v>
          </cell>
          <cell r="I49">
            <v>1.556752773314513</v>
          </cell>
          <cell r="J49">
            <v>1.6706817661432511</v>
          </cell>
        </row>
        <row r="50">
          <cell r="B50" t="str">
            <v>CO2_T</v>
          </cell>
          <cell r="C50" t="str">
            <v>VAR_fout</v>
          </cell>
          <cell r="D50" t="str">
            <v>T-Plg-GSL-mix_S2</v>
          </cell>
          <cell r="E50">
            <v>5.9202839205105704</v>
          </cell>
          <cell r="F50">
            <v>11.90538059502266</v>
          </cell>
          <cell r="G50">
            <v>13.852402924655689</v>
          </cell>
          <cell r="H50">
            <v>15.251306567112469</v>
          </cell>
          <cell r="I50">
            <v>6.817157532593769</v>
          </cell>
          <cell r="J50">
            <v>5.2292867812677999</v>
          </cell>
        </row>
        <row r="51">
          <cell r="B51" t="str">
            <v>CO2_T</v>
          </cell>
          <cell r="C51" t="str">
            <v>VAR_fout</v>
          </cell>
          <cell r="D51" t="str">
            <v>T-Plg-GSL-mix_S3</v>
          </cell>
          <cell r="E51">
            <v>6.24914353102925</v>
          </cell>
          <cell r="F51">
            <v>19.707159555548952</v>
          </cell>
          <cell r="G51">
            <v>59.852533307135204</v>
          </cell>
          <cell r="H51">
            <v>74.837981898003548</v>
          </cell>
          <cell r="I51">
            <v>52.3079124890088</v>
          </cell>
          <cell r="J51">
            <v>57.682380531845261</v>
          </cell>
        </row>
        <row r="52">
          <cell r="B52" t="str">
            <v>CO2_T</v>
          </cell>
          <cell r="C52" t="str">
            <v>VAR_fout</v>
          </cell>
          <cell r="D52" t="str">
            <v>T-Plg-GSL-mix_S4</v>
          </cell>
          <cell r="E52">
            <v>10.816948343052299</v>
          </cell>
          <cell r="F52">
            <v>20.7980500781876</v>
          </cell>
          <cell r="G52">
            <v>25.907226113924601</v>
          </cell>
          <cell r="H52">
            <v>24.323934691371051</v>
          </cell>
          <cell r="I52">
            <v>7.5871739664435296</v>
          </cell>
          <cell r="J52">
            <v>5.8906552853138603</v>
          </cell>
        </row>
        <row r="53">
          <cell r="B53" t="str">
            <v>CO2_T</v>
          </cell>
          <cell r="C53" t="str">
            <v>VAR_fout</v>
          </cell>
          <cell r="D53" t="str">
            <v>TFLGV-HYBDSL</v>
          </cell>
          <cell r="F53">
            <v>17.408119405959301</v>
          </cell>
          <cell r="G53">
            <v>95.7539518767868</v>
          </cell>
          <cell r="H53">
            <v>326.87286364003188</v>
          </cell>
          <cell r="I53">
            <v>564.39955781567642</v>
          </cell>
          <cell r="J53">
            <v>619.13455172301599</v>
          </cell>
        </row>
        <row r="54">
          <cell r="B54" t="str">
            <v>CO2_T</v>
          </cell>
          <cell r="C54" t="str">
            <v>VAR_fout</v>
          </cell>
          <cell r="D54" t="str">
            <v>TFLGV-ICEGSLExt</v>
          </cell>
          <cell r="E54">
            <v>61.785003547547497</v>
          </cell>
          <cell r="F54">
            <v>53.222051557712298</v>
          </cell>
          <cell r="G54">
            <v>54.782026729862203</v>
          </cell>
          <cell r="H54">
            <v>21.1302234806776</v>
          </cell>
        </row>
        <row r="55">
          <cell r="B55" t="str">
            <v>CO2_T</v>
          </cell>
          <cell r="C55" t="str">
            <v>VAR_fout</v>
          </cell>
          <cell r="D55" t="str">
            <v>TFLGV-ICEDSLExt</v>
          </cell>
          <cell r="E55">
            <v>808.20643926559603</v>
          </cell>
          <cell r="F55">
            <v>645.52203255811696</v>
          </cell>
          <cell r="G55">
            <v>425.69299249347102</v>
          </cell>
          <cell r="H55">
            <v>200.87904683564699</v>
          </cell>
        </row>
        <row r="56">
          <cell r="B56" t="str">
            <v>CO2_T</v>
          </cell>
          <cell r="C56" t="str">
            <v>VAR_fout</v>
          </cell>
          <cell r="D56" t="str">
            <v>T_C-ICE-NGA-S1</v>
          </cell>
          <cell r="E56">
            <v>0.1999983157126968</v>
          </cell>
          <cell r="F56">
            <v>0.3289782392955764</v>
          </cell>
          <cell r="G56">
            <v>0.52056112046523428</v>
          </cell>
          <cell r="H56">
            <v>0.70318703882036027</v>
          </cell>
          <cell r="I56">
            <v>0.4894215808979675</v>
          </cell>
          <cell r="J56">
            <v>0.28979897365426177</v>
          </cell>
        </row>
        <row r="57">
          <cell r="B57" t="str">
            <v>CO2_T</v>
          </cell>
          <cell r="C57" t="str">
            <v>VAR_fout</v>
          </cell>
          <cell r="D57" t="str">
            <v>T_C-ICE-NGA-S2</v>
          </cell>
          <cell r="E57">
            <v>2.7895967720439723</v>
          </cell>
          <cell r="F57">
            <v>3.3871105975106248</v>
          </cell>
          <cell r="G57">
            <v>3.4972262000634031</v>
          </cell>
          <cell r="H57">
            <v>3.9635702460778228</v>
          </cell>
          <cell r="I57">
            <v>1.4619989034359759</v>
          </cell>
          <cell r="J57">
            <v>0.71006675487562609</v>
          </cell>
        </row>
        <row r="58">
          <cell r="B58" t="str">
            <v>CO2_T</v>
          </cell>
          <cell r="C58" t="str">
            <v>VAR_fout</v>
          </cell>
          <cell r="D58" t="str">
            <v>TFLGV-ICEDSL</v>
          </cell>
          <cell r="E58">
            <v>313.3564868042792</v>
          </cell>
          <cell r="F58">
            <v>381.70982287553039</v>
          </cell>
          <cell r="G58">
            <v>377.69577514467551</v>
          </cell>
          <cell r="H58">
            <v>175.21134207529548</v>
          </cell>
          <cell r="I58">
            <v>8.738999768224927</v>
          </cell>
          <cell r="J58">
            <v>7.7515581778729494</v>
          </cell>
        </row>
        <row r="59">
          <cell r="B59" t="str">
            <v>CO2_T</v>
          </cell>
          <cell r="C59" t="str">
            <v>VAR_fout</v>
          </cell>
          <cell r="D59" t="str">
            <v>T_C-ICE-NGA-S3</v>
          </cell>
          <cell r="E59">
            <v>0.2407349128751437</v>
          </cell>
          <cell r="F59">
            <v>0.54383968272049232</v>
          </cell>
          <cell r="G59">
            <v>1.2085177936770677</v>
          </cell>
          <cell r="H59">
            <v>4.8303259063167232</v>
          </cell>
          <cell r="I59">
            <v>6.1962637382617283</v>
          </cell>
          <cell r="J59">
            <v>2.3577012196650791</v>
          </cell>
        </row>
        <row r="60">
          <cell r="B60" t="str">
            <v>CO2_T</v>
          </cell>
          <cell r="C60" t="str">
            <v>VAR_fout</v>
          </cell>
          <cell r="D60" t="str">
            <v>T_C-ICE-NGA-S4</v>
          </cell>
          <cell r="E60">
            <v>2.75576175046067E-3</v>
          </cell>
          <cell r="F60">
            <v>0.30476394387375666</v>
          </cell>
          <cell r="G60">
            <v>0.96803697379614584</v>
          </cell>
          <cell r="H60">
            <v>3.191316375064583</v>
          </cell>
          <cell r="I60">
            <v>4.5877687215969676</v>
          </cell>
          <cell r="J60">
            <v>6.2700396626108237</v>
          </cell>
        </row>
        <row r="61">
          <cell r="B61" t="str">
            <v>CO2_T</v>
          </cell>
          <cell r="C61" t="str">
            <v>VAR_fout</v>
          </cell>
          <cell r="D61" t="str">
            <v>T_C-MHY-GSL-S1</v>
          </cell>
          <cell r="F61">
            <v>1.4737403064305401</v>
          </cell>
          <cell r="G61">
            <v>9.0455536103846104</v>
          </cell>
          <cell r="H61">
            <v>22.245695689520176</v>
          </cell>
          <cell r="I61">
            <v>13.688958690881332</v>
          </cell>
          <cell r="J61">
            <v>1.5420589431996909</v>
          </cell>
        </row>
        <row r="62">
          <cell r="B62" t="str">
            <v>CO2_T</v>
          </cell>
          <cell r="C62" t="str">
            <v>VAR_fout</v>
          </cell>
          <cell r="D62" t="str">
            <v>T_C-MHY-GSL-S2</v>
          </cell>
          <cell r="F62">
            <v>2.0827441483817601</v>
          </cell>
          <cell r="G62">
            <v>7.2743065567411902</v>
          </cell>
          <cell r="H62">
            <v>33.469221187729282</v>
          </cell>
          <cell r="I62">
            <v>21.897233340345345</v>
          </cell>
          <cell r="J62">
            <v>3.35779467051265</v>
          </cell>
        </row>
        <row r="63">
          <cell r="B63" t="str">
            <v>CO2_T</v>
          </cell>
          <cell r="C63" t="str">
            <v>VAR_fout</v>
          </cell>
          <cell r="D63" t="str">
            <v>T_C-MHY-DSL-S1</v>
          </cell>
          <cell r="F63">
            <v>3.4581505911843999</v>
          </cell>
          <cell r="G63">
            <v>11.862956931226432</v>
          </cell>
          <cell r="H63">
            <v>90.841644670656294</v>
          </cell>
          <cell r="I63">
            <v>86.703563398984983</v>
          </cell>
          <cell r="J63">
            <v>8.4760502104827395</v>
          </cell>
        </row>
        <row r="64">
          <cell r="B64" t="str">
            <v>CO2_T</v>
          </cell>
          <cell r="C64" t="str">
            <v>VAR_fout</v>
          </cell>
          <cell r="D64" t="str">
            <v>T_C-MHY-GSL-S3</v>
          </cell>
          <cell r="F64">
            <v>3.0637504328119598</v>
          </cell>
          <cell r="G64">
            <v>11.028270044489961</v>
          </cell>
          <cell r="H64">
            <v>23.34026766232309</v>
          </cell>
          <cell r="I64">
            <v>15.579598317783342</v>
          </cell>
          <cell r="J64">
            <v>4.3270487416977996</v>
          </cell>
        </row>
        <row r="65">
          <cell r="B65" t="str">
            <v>CO2_T</v>
          </cell>
          <cell r="C65" t="str">
            <v>VAR_fout</v>
          </cell>
          <cell r="D65" t="str">
            <v>T_C-MHY-DSL-S2</v>
          </cell>
          <cell r="F65">
            <v>3.27185501396808</v>
          </cell>
          <cell r="G65">
            <v>7.3224121913016695</v>
          </cell>
          <cell r="H65">
            <v>81.647712704940403</v>
          </cell>
          <cell r="I65">
            <v>37.595939718653625</v>
          </cell>
          <cell r="J65">
            <v>4.8094908522331599</v>
          </cell>
        </row>
        <row r="66">
          <cell r="B66" t="str">
            <v>CO2_T</v>
          </cell>
          <cell r="C66" t="str">
            <v>VAR_fout</v>
          </cell>
          <cell r="D66" t="str">
            <v>T_C-MHY-GSL-S4</v>
          </cell>
          <cell r="F66">
            <v>3.9147673273810999</v>
          </cell>
          <cell r="G66">
            <v>37.574312837452865</v>
          </cell>
          <cell r="H66">
            <v>309.58705230855338</v>
          </cell>
          <cell r="I66">
            <v>230.598185236745</v>
          </cell>
          <cell r="J66">
            <v>249.38451860184691</v>
          </cell>
        </row>
        <row r="67">
          <cell r="B67" t="str">
            <v>CO2_T</v>
          </cell>
          <cell r="C67" t="str">
            <v>VAR_fout</v>
          </cell>
          <cell r="D67" t="str">
            <v>T_C-MHY-DSL-S3</v>
          </cell>
          <cell r="F67">
            <v>9.1918642838935298</v>
          </cell>
          <cell r="G67">
            <v>16.520642812815758</v>
          </cell>
          <cell r="H67">
            <v>48.919789412967546</v>
          </cell>
          <cell r="I67">
            <v>37.155642248995029</v>
          </cell>
          <cell r="J67">
            <v>157.669107919818</v>
          </cell>
        </row>
        <row r="68">
          <cell r="B68" t="str">
            <v>CO2_T</v>
          </cell>
          <cell r="C68" t="str">
            <v>VAR_fout</v>
          </cell>
          <cell r="D68" t="str">
            <v>T_B_c-HYBDSL-S1</v>
          </cell>
          <cell r="F68">
            <v>1.1300832674277499</v>
          </cell>
          <cell r="G68">
            <v>2.1171421197259601</v>
          </cell>
          <cell r="H68">
            <v>4.1143393700215558</v>
          </cell>
          <cell r="I68">
            <v>9.1436713660782925</v>
          </cell>
          <cell r="J68">
            <v>10.97552217606215</v>
          </cell>
        </row>
        <row r="69">
          <cell r="B69" t="str">
            <v>CO2_T</v>
          </cell>
          <cell r="C69" t="str">
            <v>VAR_fout</v>
          </cell>
          <cell r="D69" t="str">
            <v>T_C-MHY-DSL-S4</v>
          </cell>
          <cell r="F69">
            <v>3.1043750208913101</v>
          </cell>
          <cell r="G69">
            <v>5.3310225422774007</v>
          </cell>
          <cell r="H69">
            <v>6.9132822038543402</v>
          </cell>
          <cell r="I69">
            <v>4.0778178032789718</v>
          </cell>
          <cell r="J69">
            <v>4.2348363285016957</v>
          </cell>
        </row>
        <row r="70">
          <cell r="B70" t="str">
            <v>CO2_T</v>
          </cell>
          <cell r="C70" t="str">
            <v>VAR_fout</v>
          </cell>
          <cell r="D70" t="str">
            <v>T_B_c-HYBDSL-S2</v>
          </cell>
          <cell r="F70">
            <v>0.53095965156998903</v>
          </cell>
          <cell r="G70">
            <v>1.3667405664715049</v>
          </cell>
          <cell r="H70">
            <v>2.788960305919046</v>
          </cell>
          <cell r="I70">
            <v>15.378511420908762</v>
          </cell>
          <cell r="J70">
            <v>16.442497661073489</v>
          </cell>
        </row>
        <row r="71">
          <cell r="B71" t="str">
            <v>CO2_T</v>
          </cell>
          <cell r="C71" t="str">
            <v>VAR_fout</v>
          </cell>
          <cell r="D71" t="str">
            <v>T_B_c-HYBDSL-S3</v>
          </cell>
          <cell r="F71">
            <v>0.36953753477942097</v>
          </cell>
          <cell r="G71">
            <v>0.74321718089680999</v>
          </cell>
          <cell r="H71">
            <v>1.803670824017809</v>
          </cell>
          <cell r="I71">
            <v>3.5106444017868852</v>
          </cell>
          <cell r="J71">
            <v>3.2717143273100908</v>
          </cell>
        </row>
        <row r="72">
          <cell r="B72" t="str">
            <v>CO2_T</v>
          </cell>
          <cell r="C72" t="str">
            <v>VAR_fout</v>
          </cell>
          <cell r="D72" t="str">
            <v>T_B_c-HYBDSL-S4</v>
          </cell>
          <cell r="F72">
            <v>0.24313686119666</v>
          </cell>
          <cell r="G72">
            <v>0.43007802519680999</v>
          </cell>
          <cell r="H72">
            <v>0.38238026409818549</v>
          </cell>
          <cell r="I72">
            <v>0.16787668473123479</v>
          </cell>
          <cell r="J72">
            <v>0.2362739200114585</v>
          </cell>
        </row>
        <row r="73">
          <cell r="B73" t="str">
            <v>CO2_T</v>
          </cell>
          <cell r="C73" t="str">
            <v>VAR_fout</v>
          </cell>
          <cell r="D73" t="str">
            <v>TFHGV-ICEDSLExt</v>
          </cell>
          <cell r="E73">
            <v>1407.8078438616001</v>
          </cell>
          <cell r="F73">
            <v>1174.52467600657</v>
          </cell>
          <cell r="G73">
            <v>852.09024001724197</v>
          </cell>
          <cell r="H73">
            <v>363.24397772038998</v>
          </cell>
        </row>
        <row r="74">
          <cell r="B74" t="str">
            <v>CO2_T</v>
          </cell>
          <cell r="C74" t="str">
            <v>VAR_fout</v>
          </cell>
          <cell r="D74" t="str">
            <v>TPSHPGSLEXT</v>
          </cell>
          <cell r="E74">
            <v>129.873812963153</v>
          </cell>
          <cell r="F74">
            <v>5.8988526819589798E-2</v>
          </cell>
          <cell r="G74">
            <v>2.49343486141324</v>
          </cell>
          <cell r="H74">
            <v>2.42000041591354</v>
          </cell>
          <cell r="I74">
            <v>1.5365269575303799</v>
          </cell>
        </row>
        <row r="75">
          <cell r="B75" t="str">
            <v>CO2_T</v>
          </cell>
          <cell r="C75" t="str">
            <v>VAR_fout</v>
          </cell>
          <cell r="D75" t="str">
            <v>T_TW-ICEGSL-S1</v>
          </cell>
          <cell r="E75">
            <v>3.0660833873769677</v>
          </cell>
          <cell r="F75">
            <v>5.9504732208421895</v>
          </cell>
          <cell r="G75">
            <v>15.357380712025623</v>
          </cell>
          <cell r="H75">
            <v>32.241924819766261</v>
          </cell>
          <cell r="I75">
            <v>54.901554586369045</v>
          </cell>
          <cell r="J75">
            <v>53.378180827609398</v>
          </cell>
        </row>
        <row r="76">
          <cell r="B76" t="str">
            <v>CO2_T</v>
          </cell>
          <cell r="C76" t="str">
            <v>VAR_fout</v>
          </cell>
          <cell r="D76" t="str">
            <v>TPSHPDSLEXT</v>
          </cell>
          <cell r="E76">
            <v>1273.9831592043399</v>
          </cell>
          <cell r="F76">
            <v>1054.45037867569</v>
          </cell>
          <cell r="G76">
            <v>986.88756426040004</v>
          </cell>
          <cell r="H76">
            <v>922.18053072858197</v>
          </cell>
          <cell r="I76">
            <v>1196.5643033986501</v>
          </cell>
          <cell r="J76">
            <v>1197.9640199937501</v>
          </cell>
        </row>
        <row r="77">
          <cell r="B77" t="str">
            <v>CO2_T</v>
          </cell>
          <cell r="C77" t="str">
            <v>VAR_fout</v>
          </cell>
          <cell r="D77" t="str">
            <v>T_TW-ICEGSL-S2</v>
          </cell>
          <cell r="E77">
            <v>7.6957995450007797</v>
          </cell>
          <cell r="F77">
            <v>11.981527839682293</v>
          </cell>
          <cell r="G77">
            <v>12.090960784636632</v>
          </cell>
          <cell r="H77">
            <v>10.701840450469366</v>
          </cell>
          <cell r="I77">
            <v>1.9616746689718365</v>
          </cell>
          <cell r="J77">
            <v>0.93929452323699003</v>
          </cell>
        </row>
        <row r="78">
          <cell r="B78" t="str">
            <v>CO2_T</v>
          </cell>
          <cell r="C78" t="str">
            <v>VAR_fout</v>
          </cell>
          <cell r="D78" t="str">
            <v>T_TW-ICEGSL-S3</v>
          </cell>
          <cell r="E78">
            <v>13.61134915418349</v>
          </cell>
          <cell r="F78">
            <v>17.254006433178066</v>
          </cell>
          <cell r="G78">
            <v>18.157698299702911</v>
          </cell>
          <cell r="H78">
            <v>17.1438847659647</v>
          </cell>
          <cell r="I78">
            <v>8.3616169439246182</v>
          </cell>
          <cell r="J78">
            <v>1.0036747779146149</v>
          </cell>
        </row>
        <row r="79">
          <cell r="B79" t="str">
            <v>CO2_T</v>
          </cell>
          <cell r="C79" t="str">
            <v>VAR_fout</v>
          </cell>
          <cell r="D79" t="str">
            <v>T_C-ICEGSLEXT</v>
          </cell>
          <cell r="E79">
            <v>4722.29510543161</v>
          </cell>
          <cell r="F79">
            <v>4605.0052884807601</v>
          </cell>
          <cell r="G79">
            <v>4108.9073010849297</v>
          </cell>
          <cell r="H79">
            <v>907.867554644194</v>
          </cell>
        </row>
        <row r="80">
          <cell r="B80" t="str">
            <v>CO2_T</v>
          </cell>
          <cell r="C80" t="str">
            <v>VAR_fout</v>
          </cell>
          <cell r="D80" t="str">
            <v>T_TW-ICEGSL-S4</v>
          </cell>
          <cell r="E80">
            <v>8.9343458966723102</v>
          </cell>
          <cell r="F80">
            <v>10.884269571941218</v>
          </cell>
          <cell r="G80">
            <v>11.662031374466226</v>
          </cell>
          <cell r="H80">
            <v>11.207823305944089</v>
          </cell>
          <cell r="I80">
            <v>9.1903283798000839</v>
          </cell>
          <cell r="J80">
            <v>0.88770371183271957</v>
          </cell>
        </row>
        <row r="81">
          <cell r="B81" t="str">
            <v>CO2_T</v>
          </cell>
          <cell r="C81" t="str">
            <v>VAR_fout</v>
          </cell>
          <cell r="D81" t="str">
            <v>T_C-ICEDSLEXT</v>
          </cell>
          <cell r="E81">
            <v>4155.5942274840299</v>
          </cell>
          <cell r="F81">
            <v>3569.7792238379502</v>
          </cell>
          <cell r="G81">
            <v>2576.4803382968798</v>
          </cell>
          <cell r="H81">
            <v>1172.7067181422899</v>
          </cell>
        </row>
        <row r="82">
          <cell r="B82" t="str">
            <v>CO2_T</v>
          </cell>
          <cell r="C82" t="str">
            <v>VAR_fout</v>
          </cell>
          <cell r="D82" t="str">
            <v>T_TW-ICEGSLEXT</v>
          </cell>
          <cell r="E82">
            <v>137.681759167688</v>
          </cell>
          <cell r="F82">
            <v>109.482499840486</v>
          </cell>
          <cell r="G82">
            <v>75.990545177660906</v>
          </cell>
          <cell r="H82">
            <v>33.329343073436803</v>
          </cell>
        </row>
        <row r="83">
          <cell r="B83" t="str">
            <v>CO2_T</v>
          </cell>
          <cell r="C83" t="str">
            <v>VAR_fout</v>
          </cell>
          <cell r="D83" t="str">
            <v>TFLGV-ICENGA</v>
          </cell>
          <cell r="E83">
            <v>14.177293070047755</v>
          </cell>
          <cell r="F83">
            <v>15.440245186669513</v>
          </cell>
          <cell r="G83">
            <v>16.58828840210721</v>
          </cell>
          <cell r="H83">
            <v>16.651764580561231</v>
          </cell>
          <cell r="I83">
            <v>20.808557020669486</v>
          </cell>
          <cell r="J83">
            <v>18.151775263219879</v>
          </cell>
        </row>
        <row r="84">
          <cell r="B84" t="str">
            <v>CO2_T</v>
          </cell>
          <cell r="C84" t="str">
            <v>VAR_fout</v>
          </cell>
          <cell r="D84" t="str">
            <v>T_B_c-ICENGA-S1</v>
          </cell>
          <cell r="F84">
            <v>3.06951048905609</v>
          </cell>
          <cell r="G84">
            <v>3.8350576318946752</v>
          </cell>
          <cell r="H84">
            <v>0.33220465129364352</v>
          </cell>
          <cell r="I84">
            <v>0.67423765812430991</v>
          </cell>
          <cell r="J84">
            <v>1.6278412762211909</v>
          </cell>
        </row>
        <row r="85">
          <cell r="B85" t="str">
            <v>CO2_T</v>
          </cell>
          <cell r="C85" t="str">
            <v>VAR_fout</v>
          </cell>
          <cell r="D85" t="str">
            <v>T_B_c-ICENGA-S2</v>
          </cell>
          <cell r="F85">
            <v>0.62295385135605297</v>
          </cell>
          <cell r="G85">
            <v>1.1239304654386759</v>
          </cell>
          <cell r="H85">
            <v>0.54492863639545797</v>
          </cell>
          <cell r="I85">
            <v>1.0273459518741717</v>
          </cell>
          <cell r="J85">
            <v>1.8422044900274281</v>
          </cell>
        </row>
        <row r="86">
          <cell r="B86" t="str">
            <v>CO2_T</v>
          </cell>
          <cell r="C86" t="str">
            <v>VAR_fout</v>
          </cell>
          <cell r="D86" t="str">
            <v>T_B_u-ICEDSL-S1</v>
          </cell>
          <cell r="E86">
            <v>6.8699802974313093E-2</v>
          </cell>
          <cell r="F86">
            <v>6.174749932399572</v>
          </cell>
          <cell r="G86">
            <v>16.114665846548974</v>
          </cell>
          <cell r="H86">
            <v>38.457772610331432</v>
          </cell>
          <cell r="I86">
            <v>24.474065957760182</v>
          </cell>
          <cell r="J86">
            <v>15.590495879782161</v>
          </cell>
        </row>
        <row r="87">
          <cell r="B87" t="str">
            <v>CO2_T</v>
          </cell>
          <cell r="C87" t="str">
            <v>VAR_fout</v>
          </cell>
          <cell r="D87" t="str">
            <v>T_B_c-ICENGA-S3</v>
          </cell>
          <cell r="F87">
            <v>0.41180910499526102</v>
          </cell>
          <cell r="G87">
            <v>0.70743133961376303</v>
          </cell>
          <cell r="H87">
            <v>0.72662375922884004</v>
          </cell>
          <cell r="I87">
            <v>1.338039816038362</v>
          </cell>
          <cell r="J87">
            <v>1.525331116379733</v>
          </cell>
        </row>
        <row r="88">
          <cell r="B88" t="str">
            <v>CO2_T</v>
          </cell>
          <cell r="C88" t="str">
            <v>VAR_fout</v>
          </cell>
          <cell r="D88" t="str">
            <v>T_B_u-ICEDSL-S2</v>
          </cell>
          <cell r="E88">
            <v>7.2245096164320302</v>
          </cell>
          <cell r="F88">
            <v>9.1672648566438788</v>
          </cell>
          <cell r="G88">
            <v>11.714777838480449</v>
          </cell>
          <cell r="H88">
            <v>17.870885639797365</v>
          </cell>
          <cell r="I88">
            <v>8.9847200746142057</v>
          </cell>
          <cell r="J88">
            <v>5.7806662720751394</v>
          </cell>
        </row>
        <row r="89">
          <cell r="B89" t="str">
            <v>CO2_T</v>
          </cell>
          <cell r="C89" t="str">
            <v>VAR_fout</v>
          </cell>
          <cell r="D89" t="str">
            <v>T_B_c-ICENGA-S4</v>
          </cell>
          <cell r="F89">
            <v>0.25931152369417898</v>
          </cell>
          <cell r="G89">
            <v>0.44770754567589899</v>
          </cell>
          <cell r="H89">
            <v>0.28193842270140901</v>
          </cell>
          <cell r="I89">
            <v>0.1445568385957389</v>
          </cell>
          <cell r="J89">
            <v>0.21518816802031368</v>
          </cell>
        </row>
        <row r="90">
          <cell r="B90" t="str">
            <v>CO2_T</v>
          </cell>
          <cell r="C90" t="str">
            <v>VAR_fout</v>
          </cell>
          <cell r="D90" t="str">
            <v>T_B_u-ICEDSL-S3</v>
          </cell>
          <cell r="E90">
            <v>47.39926277722671</v>
          </cell>
          <cell r="F90">
            <v>63.471493733257915</v>
          </cell>
          <cell r="G90">
            <v>111.21992918727275</v>
          </cell>
          <cell r="H90">
            <v>176.86234133990155</v>
          </cell>
          <cell r="I90">
            <v>38.672600947429615</v>
          </cell>
          <cell r="J90">
            <v>11.835105676939</v>
          </cell>
        </row>
        <row r="91">
          <cell r="B91" t="str">
            <v>CO2_T</v>
          </cell>
          <cell r="C91" t="str">
            <v>VAR_fout</v>
          </cell>
          <cell r="D91" t="str">
            <v>T_B_u-ICEDSL-S4</v>
          </cell>
          <cell r="E91">
            <v>1.0091068820517441</v>
          </cell>
          <cell r="F91">
            <v>1.61013437524605</v>
          </cell>
          <cell r="G91">
            <v>1.732937652732478</v>
          </cell>
          <cell r="H91">
            <v>0.81038603498640693</v>
          </cell>
          <cell r="I91">
            <v>0.27641991318149589</v>
          </cell>
          <cell r="J91">
            <v>0.38057639149105005</v>
          </cell>
        </row>
        <row r="92">
          <cell r="B92" t="str">
            <v>CO2_T</v>
          </cell>
          <cell r="C92" t="str">
            <v>VAR_fout</v>
          </cell>
          <cell r="D92" t="str">
            <v>T_B_c-ICENGAEXT</v>
          </cell>
          <cell r="E92">
            <v>7.2260555538546803E-3</v>
          </cell>
          <cell r="F92">
            <v>7.19189752678561E-3</v>
          </cell>
          <cell r="G92">
            <v>7.10309503906456E-3</v>
          </cell>
        </row>
        <row r="93">
          <cell r="B93" t="str">
            <v>CO2_T</v>
          </cell>
          <cell r="C93" t="str">
            <v>VAR_fout</v>
          </cell>
          <cell r="D93" t="str">
            <v>T_B_u-ICEDSLEXT</v>
          </cell>
          <cell r="E93">
            <v>1.2659043977022499</v>
          </cell>
          <cell r="F93">
            <v>1.2643426047620701</v>
          </cell>
          <cell r="G93">
            <v>1.25576717636085</v>
          </cell>
        </row>
        <row r="94">
          <cell r="B94" t="str">
            <v>CO2_T</v>
          </cell>
          <cell r="C94" t="str">
            <v>VAR_fout</v>
          </cell>
          <cell r="D94" t="str">
            <v>T_C-HYBGSLEXT</v>
          </cell>
          <cell r="E94">
            <v>92.554103367170796</v>
          </cell>
          <cell r="F94">
            <v>91.705215218342104</v>
          </cell>
          <cell r="G94">
            <v>67.828145052985903</v>
          </cell>
          <cell r="H94">
            <v>32.206390502440797</v>
          </cell>
        </row>
        <row r="95">
          <cell r="B95" t="str">
            <v>CO2_T</v>
          </cell>
          <cell r="C95" t="str">
            <v>VAR_fout</v>
          </cell>
          <cell r="D95" t="str">
            <v>TPAVDKEREXT</v>
          </cell>
          <cell r="E95">
            <v>79.576349423418094</v>
          </cell>
          <cell r="F95">
            <v>100.796237247683</v>
          </cell>
          <cell r="G95">
            <v>132.626068984081</v>
          </cell>
          <cell r="H95">
            <v>185.675788544743</v>
          </cell>
          <cell r="I95">
            <v>154.38211110512901</v>
          </cell>
          <cell r="J95">
            <v>123.088433665514</v>
          </cell>
        </row>
        <row r="96">
          <cell r="B96" t="str">
            <v>CO2_T</v>
          </cell>
          <cell r="C96" t="str">
            <v>VAR_fout</v>
          </cell>
          <cell r="D96" t="str">
            <v>T_C-ICE-GSL-S1</v>
          </cell>
          <cell r="E96">
            <v>29.75721176837224</v>
          </cell>
          <cell r="F96">
            <v>36.100092836055538</v>
          </cell>
          <cell r="G96">
            <v>31.943446569394872</v>
          </cell>
          <cell r="H96">
            <v>27.153358792031504</v>
          </cell>
          <cell r="I96">
            <v>5.248585047542031</v>
          </cell>
          <cell r="J96">
            <v>1.3265150377284001</v>
          </cell>
        </row>
        <row r="97">
          <cell r="B97" t="str">
            <v>CO2_T</v>
          </cell>
          <cell r="C97" t="str">
            <v>VAR_fout</v>
          </cell>
          <cell r="D97" t="str">
            <v>TFLGV-ICEGSL</v>
          </cell>
          <cell r="E97">
            <v>27.285615546563939</v>
          </cell>
          <cell r="F97">
            <v>32.578367138510551</v>
          </cell>
          <cell r="G97">
            <v>57.182395990816886</v>
          </cell>
          <cell r="H97">
            <v>95.355290840272602</v>
          </cell>
          <cell r="I97">
            <v>133.23183093720806</v>
          </cell>
          <cell r="J97">
            <v>134.01944911812961</v>
          </cell>
        </row>
        <row r="98">
          <cell r="B98" t="str">
            <v>CO2_T</v>
          </cell>
          <cell r="C98" t="str">
            <v>VAR_fout</v>
          </cell>
          <cell r="D98" t="str">
            <v>T_C-ICE-GSL-S2</v>
          </cell>
          <cell r="E98">
            <v>252.93161070036388</v>
          </cell>
          <cell r="F98">
            <v>390.74391722904346</v>
          </cell>
          <cell r="G98">
            <v>293.64087453114365</v>
          </cell>
          <cell r="H98">
            <v>327.98954805191761</v>
          </cell>
          <cell r="I98">
            <v>31.342106126777384</v>
          </cell>
          <cell r="J98">
            <v>5.3005629038643693</v>
          </cell>
        </row>
        <row r="99">
          <cell r="B99" t="str">
            <v>CO2_T</v>
          </cell>
          <cell r="C99" t="str">
            <v>VAR_fout</v>
          </cell>
          <cell r="D99" t="str">
            <v>T_C-ICE-DSL-S1</v>
          </cell>
          <cell r="E99">
            <v>0.36223891239189854</v>
          </cell>
          <cell r="F99">
            <v>1.5404292090634719</v>
          </cell>
          <cell r="G99">
            <v>2.1680377418851435</v>
          </cell>
          <cell r="H99">
            <v>2.8764008341902625</v>
          </cell>
          <cell r="I99">
            <v>2.1045750621747112</v>
          </cell>
          <cell r="J99">
            <v>0.89691972188163893</v>
          </cell>
        </row>
        <row r="100">
          <cell r="B100" t="str">
            <v>CO2_T</v>
          </cell>
          <cell r="C100" t="str">
            <v>VAR_fout</v>
          </cell>
          <cell r="D100" t="str">
            <v>T_C-ICE-GSL-S3</v>
          </cell>
          <cell r="E100">
            <v>266.9855135755783</v>
          </cell>
          <cell r="F100">
            <v>425.97203841997566</v>
          </cell>
          <cell r="G100">
            <v>623.57074780901667</v>
          </cell>
          <cell r="H100">
            <v>783.8483370522631</v>
          </cell>
          <cell r="I100">
            <v>202.44623838750928</v>
          </cell>
          <cell r="J100">
            <v>8.5332532833750498</v>
          </cell>
        </row>
        <row r="101">
          <cell r="B101" t="str">
            <v>CO2_T</v>
          </cell>
          <cell r="C101" t="str">
            <v>VAR_fout</v>
          </cell>
          <cell r="D101" t="str">
            <v>T_C-ICE-DSL-S2</v>
          </cell>
          <cell r="E101">
            <v>71.116829308113665</v>
          </cell>
          <cell r="F101">
            <v>95.995059648728784</v>
          </cell>
          <cell r="G101">
            <v>75.177621501628522</v>
          </cell>
          <cell r="H101">
            <v>71.198809220003241</v>
          </cell>
          <cell r="I101">
            <v>5.4962623966558315</v>
          </cell>
          <cell r="J101">
            <v>2.1818301007377467</v>
          </cell>
        </row>
        <row r="102">
          <cell r="B102" t="str">
            <v>CO2_T</v>
          </cell>
          <cell r="C102" t="str">
            <v>VAR_fout</v>
          </cell>
          <cell r="D102" t="str">
            <v>T_C-ICE-GSL-S4</v>
          </cell>
          <cell r="E102">
            <v>244.75308324958891</v>
          </cell>
          <cell r="F102">
            <v>389.10028986826063</v>
          </cell>
          <cell r="G102">
            <v>584.70715400590416</v>
          </cell>
          <cell r="H102">
            <v>1837.9304863406182</v>
          </cell>
          <cell r="I102">
            <v>2893.5409485887385</v>
          </cell>
          <cell r="J102">
            <v>2267.139226584934</v>
          </cell>
        </row>
        <row r="103">
          <cell r="B103" t="str">
            <v>CO2_T</v>
          </cell>
          <cell r="C103" t="str">
            <v>VAR_fout</v>
          </cell>
          <cell r="D103" t="str">
            <v>T_C-ICE-DSL-S3</v>
          </cell>
          <cell r="E103">
            <v>298.71961805533704</v>
          </cell>
          <cell r="F103">
            <v>395.04943545167845</v>
          </cell>
          <cell r="G103">
            <v>391.25577894885174</v>
          </cell>
          <cell r="H103">
            <v>303.31117356357441</v>
          </cell>
          <cell r="I103">
            <v>9.0566575683664254</v>
          </cell>
          <cell r="J103">
            <v>3.012133047569757</v>
          </cell>
        </row>
        <row r="104">
          <cell r="B104" t="str">
            <v>CO2_T</v>
          </cell>
          <cell r="C104" t="str">
            <v>VAR_fout</v>
          </cell>
          <cell r="D104" t="str">
            <v>T_C-ICE-DSL-S4</v>
          </cell>
          <cell r="E104">
            <v>139.3347492757587</v>
          </cell>
          <cell r="F104">
            <v>163.4089124074662</v>
          </cell>
          <cell r="G104">
            <v>159.3023734467983</v>
          </cell>
          <cell r="H104">
            <v>123.54824343756022</v>
          </cell>
          <cell r="I104">
            <v>5.2528997696151141</v>
          </cell>
          <cell r="J104">
            <v>2.160215934782082</v>
          </cell>
        </row>
        <row r="105">
          <cell r="B105" t="str">
            <v>CO2_T</v>
          </cell>
          <cell r="C105" t="str">
            <v>VAR_fout</v>
          </cell>
          <cell r="D105" t="str">
            <v>TFLGV-ICENGAExt</v>
          </cell>
          <cell r="E105">
            <v>5.39472597212258</v>
          </cell>
          <cell r="F105">
            <v>4.8880973071414999</v>
          </cell>
          <cell r="G105">
            <v>3.56739084716726</v>
          </cell>
          <cell r="H105">
            <v>1.74330083651249</v>
          </cell>
        </row>
        <row r="106">
          <cell r="B106" t="str">
            <v>CO2_T</v>
          </cell>
          <cell r="C106" t="str">
            <v>VAR_fout</v>
          </cell>
          <cell r="D106" t="str">
            <v>T_B_u-HYBDSL-S1</v>
          </cell>
          <cell r="F106">
            <v>1.33804178124706</v>
          </cell>
          <cell r="G106">
            <v>3.1400400473435699</v>
          </cell>
          <cell r="H106">
            <v>6.2759486183956499</v>
          </cell>
          <cell r="I106">
            <v>17.825247582293564</v>
          </cell>
          <cell r="J106">
            <v>24.17690678662747</v>
          </cell>
        </row>
        <row r="107">
          <cell r="B107" t="str">
            <v>CO2_T</v>
          </cell>
          <cell r="C107" t="str">
            <v>VAR_fout</v>
          </cell>
          <cell r="D107" t="str">
            <v>T_B_u-HYBDSL-S2</v>
          </cell>
          <cell r="F107">
            <v>0.51062144496129502</v>
          </cell>
          <cell r="G107">
            <v>1.29281489666597</v>
          </cell>
          <cell r="H107">
            <v>2.9769028222200049</v>
          </cell>
          <cell r="I107">
            <v>7.4038736160527305</v>
          </cell>
          <cell r="J107">
            <v>8.3031362033999603</v>
          </cell>
        </row>
        <row r="108">
          <cell r="B108" t="str">
            <v>CO2_T</v>
          </cell>
          <cell r="C108" t="str">
            <v>VAR_fout</v>
          </cell>
          <cell r="D108" t="str">
            <v>T_B_u-HYBDSL-S3</v>
          </cell>
          <cell r="F108">
            <v>0.88011786332486697</v>
          </cell>
          <cell r="G108">
            <v>2.3035268489138092</v>
          </cell>
          <cell r="H108">
            <v>5.0362545674690757</v>
          </cell>
          <cell r="I108">
            <v>99.127593891426841</v>
          </cell>
          <cell r="J108">
            <v>112.05196298050339</v>
          </cell>
        </row>
        <row r="109">
          <cell r="B109" t="str">
            <v>CO2_T</v>
          </cell>
          <cell r="C109" t="str">
            <v>VAR_fout</v>
          </cell>
          <cell r="D109" t="str">
            <v>T_C-HY-GSL-S1</v>
          </cell>
          <cell r="E109">
            <v>3.0227283222274299</v>
          </cell>
          <cell r="F109">
            <v>5.2510511528046289</v>
          </cell>
          <cell r="G109">
            <v>9.3550054216030762</v>
          </cell>
          <cell r="H109">
            <v>10.351420763448093</v>
          </cell>
          <cell r="I109">
            <v>42.728938842828725</v>
          </cell>
          <cell r="J109">
            <v>9.7633812569861806</v>
          </cell>
        </row>
        <row r="110">
          <cell r="B110" t="str">
            <v>CO2_T</v>
          </cell>
          <cell r="C110" t="str">
            <v>VAR_fout</v>
          </cell>
          <cell r="D110" t="str">
            <v>T_B_u-HYBDSL-S4</v>
          </cell>
          <cell r="F110">
            <v>0.28850804544020098</v>
          </cell>
          <cell r="G110">
            <v>0.51790090512924503</v>
          </cell>
          <cell r="H110">
            <v>0.45478710320763804</v>
          </cell>
          <cell r="I110">
            <v>0.20774684493745221</v>
          </cell>
          <cell r="J110">
            <v>0.30184807626555177</v>
          </cell>
        </row>
        <row r="111">
          <cell r="B111" t="str">
            <v>CO2_T</v>
          </cell>
          <cell r="C111" t="str">
            <v>VAR_fout</v>
          </cell>
          <cell r="D111" t="str">
            <v>TFRLFDSLEXT</v>
          </cell>
          <cell r="E111">
            <v>28.688032594613301</v>
          </cell>
          <cell r="F111">
            <v>27.8204071069006</v>
          </cell>
          <cell r="G111">
            <v>4.6065899573989499</v>
          </cell>
          <cell r="H111">
            <v>2.9613918804789701</v>
          </cell>
          <cell r="I111">
            <v>2.7174788704383399</v>
          </cell>
          <cell r="J111">
            <v>1.5050048735168</v>
          </cell>
        </row>
        <row r="112">
          <cell r="B112" t="str">
            <v>CO2_T</v>
          </cell>
          <cell r="C112" t="str">
            <v>VAR_fout</v>
          </cell>
          <cell r="D112" t="str">
            <v>T_C-HY-GSL-S2</v>
          </cell>
          <cell r="E112">
            <v>8.6255293184741468</v>
          </cell>
          <cell r="F112">
            <v>18.42877888712329</v>
          </cell>
          <cell r="G112">
            <v>110.7545775701594</v>
          </cell>
          <cell r="H112">
            <v>144.93628976110426</v>
          </cell>
          <cell r="I112">
            <v>173.83986154292236</v>
          </cell>
          <cell r="J112">
            <v>195.20496158231251</v>
          </cell>
        </row>
        <row r="113">
          <cell r="B113" t="str">
            <v>CO2_T</v>
          </cell>
          <cell r="C113" t="str">
            <v>VAR_fout</v>
          </cell>
          <cell r="D113" t="str">
            <v>TPSHPNGAEXT</v>
          </cell>
          <cell r="F113">
            <v>220.536306742411</v>
          </cell>
          <cell r="G113">
            <v>221.001330527943</v>
          </cell>
          <cell r="H113">
            <v>221.017424916821</v>
          </cell>
          <cell r="I113">
            <v>3.9676885819878997E-6</v>
          </cell>
          <cell r="J113">
            <v>4.0464897620519198E-6</v>
          </cell>
        </row>
        <row r="114">
          <cell r="B114" t="str">
            <v>CO2_T</v>
          </cell>
          <cell r="C114" t="str">
            <v>VAR_fout</v>
          </cell>
          <cell r="D114" t="str">
            <v>T_C-HY-DSL-S1</v>
          </cell>
          <cell r="E114">
            <v>6.0021789202589397E-3</v>
          </cell>
          <cell r="F114">
            <v>6.1412324184829314</v>
          </cell>
          <cell r="G114">
            <v>9.346367980808683</v>
          </cell>
          <cell r="H114">
            <v>10.858355679057642</v>
          </cell>
          <cell r="I114">
            <v>38.793529244449985</v>
          </cell>
          <cell r="J114">
            <v>9.0629720393318003</v>
          </cell>
        </row>
        <row r="115">
          <cell r="B115" t="str">
            <v>CO2_T</v>
          </cell>
          <cell r="C115" t="str">
            <v>VAR_fout</v>
          </cell>
          <cell r="D115" t="str">
            <v>T_C-HY-GSL-S3</v>
          </cell>
          <cell r="E115">
            <v>6.54629391424114</v>
          </cell>
          <cell r="F115">
            <v>22.590009753896634</v>
          </cell>
          <cell r="G115">
            <v>22.681823918482426</v>
          </cell>
          <cell r="H115">
            <v>19.977753060388672</v>
          </cell>
          <cell r="I115">
            <v>4.6857520596680917</v>
          </cell>
          <cell r="J115">
            <v>3.6263146992346531</v>
          </cell>
        </row>
        <row r="116">
          <cell r="B116" t="str">
            <v>CO2_T</v>
          </cell>
          <cell r="C116" t="str">
            <v>VAR_fout</v>
          </cell>
          <cell r="D116" t="str">
            <v>T_C-HY-DSL-S2</v>
          </cell>
          <cell r="E116">
            <v>0.18898029570526143</v>
          </cell>
          <cell r="F116">
            <v>32.646176771460645</v>
          </cell>
          <cell r="G116">
            <v>67.502230250745924</v>
          </cell>
          <cell r="H116">
            <v>110.04024509185641</v>
          </cell>
          <cell r="I116">
            <v>203.18274884999732</v>
          </cell>
          <cell r="J116">
            <v>288.20606553900672</v>
          </cell>
        </row>
        <row r="117">
          <cell r="B117" t="str">
            <v>CO2_T</v>
          </cell>
          <cell r="C117" t="str">
            <v>VAR_fout</v>
          </cell>
          <cell r="D117" t="str">
            <v>T_C-HY-GSL-S4</v>
          </cell>
          <cell r="E117">
            <v>6.2978233639918768</v>
          </cell>
          <cell r="F117">
            <v>13.164620593263905</v>
          </cell>
          <cell r="G117">
            <v>13.897477773484004</v>
          </cell>
          <cell r="H117">
            <v>13.244224104176824</v>
          </cell>
          <cell r="I117">
            <v>3.9141295068761979</v>
          </cell>
          <cell r="J117">
            <v>11.673161476568024</v>
          </cell>
        </row>
        <row r="118">
          <cell r="B118" t="str">
            <v>CO2_T</v>
          </cell>
          <cell r="C118" t="str">
            <v>VAR_fout</v>
          </cell>
          <cell r="D118" t="str">
            <v>T_C-HY-DSL-S3</v>
          </cell>
          <cell r="E118">
            <v>1.9099118854933943</v>
          </cell>
          <cell r="F118">
            <v>31.6875929667351</v>
          </cell>
          <cell r="G118">
            <v>31.164012915911307</v>
          </cell>
          <cell r="H118">
            <v>26.890590941614224</v>
          </cell>
          <cell r="I118">
            <v>5.908883340529365</v>
          </cell>
          <cell r="J118">
            <v>3.609403137806336</v>
          </cell>
        </row>
        <row r="119">
          <cell r="B119" t="str">
            <v>CO2_T</v>
          </cell>
          <cell r="C119" t="str">
            <v>VAR_fout</v>
          </cell>
          <cell r="D119" t="str">
            <v>T_C-HY-DSL-S4</v>
          </cell>
          <cell r="E119">
            <v>2.4193084390616333</v>
          </cell>
          <cell r="F119">
            <v>50.080653035659296</v>
          </cell>
          <cell r="G119">
            <v>48.386723239603867</v>
          </cell>
          <cell r="H119">
            <v>40.78871733008782</v>
          </cell>
          <cell r="I119">
            <v>7.3621351906605401</v>
          </cell>
          <cell r="J119">
            <v>12.141192117335533</v>
          </cell>
        </row>
        <row r="120">
          <cell r="B120" t="str">
            <v>CO2_T</v>
          </cell>
          <cell r="C120" t="str">
            <v>VAR_fout</v>
          </cell>
          <cell r="D120" t="str">
            <v>TFHGV-HYBDSL</v>
          </cell>
          <cell r="F120">
            <v>51.310652828131801</v>
          </cell>
          <cell r="G120">
            <v>274.05732460509228</v>
          </cell>
          <cell r="H120">
            <v>773.29714157052103</v>
          </cell>
          <cell r="I120">
            <v>969.74234040214219</v>
          </cell>
          <cell r="J120">
            <v>1028.726038229534</v>
          </cell>
        </row>
        <row r="121">
          <cell r="B121" t="str">
            <v>CO2_T</v>
          </cell>
          <cell r="C121" t="str">
            <v>VAR_fout</v>
          </cell>
          <cell r="D121" t="str">
            <v>TFHGV-ICEDSL</v>
          </cell>
          <cell r="E121">
            <v>383.35925291069975</v>
          </cell>
          <cell r="F121">
            <v>456.97248622270513</v>
          </cell>
          <cell r="G121">
            <v>366.69786761394937</v>
          </cell>
          <cell r="H121">
            <v>58.296239957232906</v>
          </cell>
          <cell r="I121">
            <v>136.9754121521967</v>
          </cell>
          <cell r="J121">
            <v>81.363813482671603</v>
          </cell>
        </row>
        <row r="122">
          <cell r="B122" t="str">
            <v>CO2_T</v>
          </cell>
          <cell r="C122" t="str">
            <v>VAR_fout</v>
          </cell>
          <cell r="D122" t="str">
            <v>T-Plg-DSL-mix_S1</v>
          </cell>
          <cell r="E122">
            <v>3.3786337321203598E-3</v>
          </cell>
          <cell r="F122">
            <v>1.4659599350881529</v>
          </cell>
          <cell r="G122">
            <v>2.1800533236260202</v>
          </cell>
          <cell r="H122">
            <v>2.4312663273790389</v>
          </cell>
          <cell r="I122">
            <v>1.5712205463466811</v>
          </cell>
          <cell r="J122">
            <v>1.6918748215893129</v>
          </cell>
        </row>
        <row r="123">
          <cell r="B123" t="str">
            <v>CO2_T</v>
          </cell>
          <cell r="C123" t="str">
            <v>VAR_fout</v>
          </cell>
          <cell r="D123" t="str">
            <v>T-Plg-DSL-mix_S2</v>
          </cell>
          <cell r="E123">
            <v>2.82277905613943E-3</v>
          </cell>
          <cell r="F123">
            <v>2.6362316478758903</v>
          </cell>
          <cell r="G123">
            <v>6.3717226738588248</v>
          </cell>
          <cell r="H123">
            <v>10.259628393716401</v>
          </cell>
          <cell r="I123">
            <v>7.3529148929283599</v>
          </cell>
          <cell r="J123">
            <v>5.5798749861773898</v>
          </cell>
        </row>
        <row r="124">
          <cell r="B124" t="str">
            <v>CO2_T</v>
          </cell>
          <cell r="C124" t="str">
            <v>VAR_fout</v>
          </cell>
          <cell r="D124" t="str">
            <v>T-Plg-DSL-mix_S3</v>
          </cell>
          <cell r="E124">
            <v>1.5018463910886E-2</v>
          </cell>
          <cell r="F124">
            <v>30.001085248009097</v>
          </cell>
          <cell r="G124">
            <v>70.558723677203091</v>
          </cell>
          <cell r="H124">
            <v>266.35586057540331</v>
          </cell>
          <cell r="I124">
            <v>417.89817528194999</v>
          </cell>
          <cell r="J124">
            <v>172.5328446107219</v>
          </cell>
        </row>
        <row r="125">
          <cell r="B125" t="str">
            <v>CO2_T</v>
          </cell>
          <cell r="C125" t="str">
            <v>VAR_fout</v>
          </cell>
          <cell r="D125" t="str">
            <v>T_B_c-ICEDSL-S1</v>
          </cell>
          <cell r="E125">
            <v>8.0687483808523091</v>
          </cell>
          <cell r="F125">
            <v>15.47253222072856</v>
          </cell>
          <cell r="G125">
            <v>17.960419219773719</v>
          </cell>
          <cell r="H125">
            <v>26.331891521767048</v>
          </cell>
          <cell r="I125">
            <v>14.464407696856902</v>
          </cell>
          <cell r="J125">
            <v>8.4490446415511506</v>
          </cell>
        </row>
        <row r="126">
          <cell r="B126" t="str">
            <v>CO2_T</v>
          </cell>
          <cell r="C126" t="str">
            <v>VAR_fout</v>
          </cell>
          <cell r="D126" t="str">
            <v>T-Plg-DSL-mix_S4</v>
          </cell>
          <cell r="E126">
            <v>0.41038155485852901</v>
          </cell>
          <cell r="F126">
            <v>11.7736414162973</v>
          </cell>
          <cell r="G126">
            <v>17.799334907161619</v>
          </cell>
          <cell r="H126">
            <v>20.302852622738694</v>
          </cell>
          <cell r="I126">
            <v>8.1682573657623596</v>
          </cell>
          <cell r="J126">
            <v>6.2983217933974602</v>
          </cell>
        </row>
        <row r="127">
          <cell r="B127" t="str">
            <v>CO2_T</v>
          </cell>
          <cell r="C127" t="str">
            <v>VAR_fout</v>
          </cell>
          <cell r="D127" t="str">
            <v>T_B_c-ICEDSL-S2</v>
          </cell>
          <cell r="E127">
            <v>37.646777316762503</v>
          </cell>
          <cell r="F127">
            <v>27.45122542518294</v>
          </cell>
          <cell r="G127">
            <v>31.645623686875641</v>
          </cell>
          <cell r="H127">
            <v>37.903624066987504</v>
          </cell>
          <cell r="I127">
            <v>14.349311031657923</v>
          </cell>
          <cell r="J127">
            <v>8.6855919404665691</v>
          </cell>
        </row>
        <row r="128">
          <cell r="B128" t="str">
            <v>CO2_T</v>
          </cell>
          <cell r="C128" t="str">
            <v>VAR_fout</v>
          </cell>
          <cell r="D128" t="str">
            <v>T_B_c-ICEDSL-S3</v>
          </cell>
          <cell r="E128">
            <v>11.73409629588477</v>
          </cell>
          <cell r="F128">
            <v>8.4209380248678443</v>
          </cell>
          <cell r="G128">
            <v>9.4665888483986738</v>
          </cell>
          <cell r="H128">
            <v>9.5682232092752617</v>
          </cell>
          <cell r="I128">
            <v>4.3759566916141202</v>
          </cell>
          <cell r="J128">
            <v>3.1223569671692548</v>
          </cell>
        </row>
        <row r="129">
          <cell r="B129" t="str">
            <v>CO2_T</v>
          </cell>
          <cell r="C129" t="str">
            <v>VAR_fout</v>
          </cell>
          <cell r="D129" t="str">
            <v>T_B_c-ICEDSL-S4</v>
          </cell>
          <cell r="E129">
            <v>2.9624755540819301</v>
          </cell>
          <cell r="F129">
            <v>2.5815833510822759</v>
          </cell>
          <cell r="G129">
            <v>2.6998236669897739</v>
          </cell>
          <cell r="H129">
            <v>0.8602344250956131</v>
          </cell>
          <cell r="I129">
            <v>0.22429976479212821</v>
          </cell>
          <cell r="J129">
            <v>0.30088414350451576</v>
          </cell>
        </row>
        <row r="130">
          <cell r="B130" t="str">
            <v>CO2_T</v>
          </cell>
          <cell r="C130" t="str">
            <v>VAR_fout</v>
          </cell>
          <cell r="D130" t="str">
            <v>T_B_u-ICENGA-S1</v>
          </cell>
          <cell r="F130">
            <v>2.8995688381245999</v>
          </cell>
          <cell r="G130">
            <v>4.7133489271196805</v>
          </cell>
          <cell r="H130">
            <v>0.72315822866187796</v>
          </cell>
          <cell r="I130">
            <v>1.4041815622474925</v>
          </cell>
          <cell r="J130">
            <v>3.3691522950244197</v>
          </cell>
        </row>
        <row r="131">
          <cell r="B131" t="str">
            <v>CO2_T</v>
          </cell>
          <cell r="C131" t="str">
            <v>VAR_fout</v>
          </cell>
          <cell r="D131" t="str">
            <v>T_B_u-ICENGA-S2</v>
          </cell>
          <cell r="F131">
            <v>0.54421943810859497</v>
          </cell>
          <cell r="G131">
            <v>1.1048266665602942</v>
          </cell>
          <cell r="H131">
            <v>1.186212929721536</v>
          </cell>
          <cell r="I131">
            <v>1.8820516507728584</v>
          </cell>
          <cell r="J131">
            <v>2.73740208015202</v>
          </cell>
        </row>
        <row r="132">
          <cell r="B132" t="str">
            <v>CO2_T</v>
          </cell>
          <cell r="C132" t="str">
            <v>VAR_fout</v>
          </cell>
          <cell r="D132" t="str">
            <v>T_B_c-ICEDSLEXT</v>
          </cell>
          <cell r="E132">
            <v>0.44054977221167602</v>
          </cell>
          <cell r="F132">
            <v>0.43629756336105302</v>
          </cell>
          <cell r="G132">
            <v>0.414987144374379</v>
          </cell>
        </row>
        <row r="133">
          <cell r="B133" t="str">
            <v>CO2_T</v>
          </cell>
          <cell r="C133" t="str">
            <v>VAR_fout</v>
          </cell>
          <cell r="D133" t="str">
            <v>T_B_u-ICENGA-S3</v>
          </cell>
          <cell r="F133">
            <v>1.16783087328166</v>
          </cell>
          <cell r="G133">
            <v>2.2495775410491303</v>
          </cell>
          <cell r="H133">
            <v>2.209211574400074</v>
          </cell>
          <cell r="I133">
            <v>5.4246848913656001</v>
          </cell>
          <cell r="J133">
            <v>7.6143845313642906</v>
          </cell>
        </row>
        <row r="134">
          <cell r="B134" t="str">
            <v>CO2_T</v>
          </cell>
          <cell r="C134" t="str">
            <v>VAR_fout</v>
          </cell>
          <cell r="D134" t="str">
            <v>T_B_u-ICENGA-S4</v>
          </cell>
          <cell r="F134">
            <v>0.30970409027138801</v>
          </cell>
          <cell r="G134">
            <v>0.54074462191408401</v>
          </cell>
          <cell r="H134">
            <v>0.38038408863443302</v>
          </cell>
          <cell r="I134">
            <v>0.19315189632036059</v>
          </cell>
          <cell r="J134">
            <v>0.29317982738859649</v>
          </cell>
        </row>
        <row r="135">
          <cell r="B135" t="str">
            <v>CO2_T</v>
          </cell>
          <cell r="C135" t="str">
            <v>VAR_comnet</v>
          </cell>
          <cell r="D135" t="str">
            <v>-</v>
          </cell>
          <cell r="E135">
            <v>15155.653780085901</v>
          </cell>
          <cell r="F135">
            <v>15028.9801566974</v>
          </cell>
          <cell r="G135">
            <v>13787.781726598099</v>
          </cell>
          <cell r="H135">
            <v>10846.945840660201</v>
          </cell>
          <cell r="I135">
            <v>8181.7464450710004</v>
          </cell>
          <cell r="J135">
            <v>7132.7703588949898</v>
          </cell>
        </row>
        <row r="136">
          <cell r="B136" t="str">
            <v>CO2</v>
          </cell>
          <cell r="C136" t="str">
            <v>VAR_fout</v>
          </cell>
          <cell r="D136" t="str">
            <v>D-ICOA</v>
          </cell>
          <cell r="E136">
            <v>346.12282053699101</v>
          </cell>
          <cell r="F136">
            <v>346.49584266364701</v>
          </cell>
          <cell r="G136">
            <v>346.451012230255</v>
          </cell>
          <cell r="H136">
            <v>970.05372918731098</v>
          </cell>
          <cell r="I136">
            <v>122.735694604655</v>
          </cell>
          <cell r="J136">
            <v>176.041127657891</v>
          </cell>
        </row>
        <row r="137">
          <cell r="B137" t="str">
            <v>CO2</v>
          </cell>
          <cell r="C137" t="str">
            <v>VAR_fout</v>
          </cell>
          <cell r="D137" t="str">
            <v>D-ENGA</v>
          </cell>
          <cell r="E137">
            <v>381.75767699900803</v>
          </cell>
          <cell r="F137">
            <v>7.7774324760511497</v>
          </cell>
          <cell r="G137">
            <v>215.206297483599</v>
          </cell>
          <cell r="H137">
            <v>790.99487053068299</v>
          </cell>
          <cell r="I137">
            <v>6675.5629190815998</v>
          </cell>
          <cell r="J137">
            <v>7548.2106598854998</v>
          </cell>
        </row>
        <row r="138">
          <cell r="B138" t="str">
            <v>CO2</v>
          </cell>
          <cell r="C138" t="str">
            <v>VAR_fout</v>
          </cell>
          <cell r="D138" t="str">
            <v>D-ILFO</v>
          </cell>
          <cell r="E138">
            <v>711.38067171708099</v>
          </cell>
          <cell r="F138">
            <v>659.57103981166495</v>
          </cell>
          <cell r="G138">
            <v>383.81752274058101</v>
          </cell>
          <cell r="H138">
            <v>187.75465332561001</v>
          </cell>
          <cell r="I138">
            <v>94.154531799321703</v>
          </cell>
          <cell r="J138">
            <v>107.973306483998</v>
          </cell>
        </row>
        <row r="139">
          <cell r="B139" t="str">
            <v>CO2</v>
          </cell>
          <cell r="C139" t="str">
            <v>VAR_fout</v>
          </cell>
          <cell r="D139" t="str">
            <v>D-TDSL</v>
          </cell>
          <cell r="E139">
            <v>8916.4382537557794</v>
          </cell>
          <cell r="F139">
            <v>8259.8855108024909</v>
          </cell>
          <cell r="G139">
            <v>6976.4731873011797</v>
          </cell>
          <cell r="H139">
            <v>5443.1333597806697</v>
          </cell>
          <cell r="I139">
            <v>3977.2463862799</v>
          </cell>
          <cell r="J139">
            <v>3796.5025773981001</v>
          </cell>
        </row>
        <row r="140">
          <cell r="B140" t="str">
            <v>CO2</v>
          </cell>
          <cell r="C140" t="str">
            <v>VAR_fout</v>
          </cell>
          <cell r="D140" t="str">
            <v>D-CNGA</v>
          </cell>
          <cell r="H140">
            <v>180.670396441436</v>
          </cell>
          <cell r="I140">
            <v>258.79687346444001</v>
          </cell>
          <cell r="J140">
            <v>620.08843420041603</v>
          </cell>
        </row>
        <row r="141">
          <cell r="B141" t="str">
            <v>CO2</v>
          </cell>
          <cell r="C141" t="str">
            <v>VAR_fout</v>
          </cell>
          <cell r="D141" t="str">
            <v>D-ELFO</v>
          </cell>
          <cell r="E141">
            <v>110.084031973243</v>
          </cell>
          <cell r="F141">
            <v>42.350420559457397</v>
          </cell>
          <cell r="G141">
            <v>110.813717929662</v>
          </cell>
          <cell r="H141">
            <v>71.327246818603598</v>
          </cell>
          <cell r="I141">
            <v>62.943482880604201</v>
          </cell>
          <cell r="J141">
            <v>77.671239713320503</v>
          </cell>
        </row>
        <row r="142">
          <cell r="B142" t="str">
            <v>CO2</v>
          </cell>
          <cell r="C142" t="str">
            <v>VAR_fout</v>
          </cell>
          <cell r="D142" t="str">
            <v>D-TNGA</v>
          </cell>
          <cell r="E142">
            <v>23.919956101304599</v>
          </cell>
          <cell r="F142">
            <v>252.39063874422999</v>
          </cell>
          <cell r="G142">
            <v>269.36805172793697</v>
          </cell>
          <cell r="H142">
            <v>260.59985189824999</v>
          </cell>
          <cell r="I142">
            <v>82.128190677389</v>
          </cell>
          <cell r="J142">
            <v>121.998714852403</v>
          </cell>
        </row>
        <row r="143">
          <cell r="B143" t="str">
            <v>CO2</v>
          </cell>
          <cell r="C143" t="str">
            <v>VAR_fout</v>
          </cell>
          <cell r="D143" t="str">
            <v>D-SNGA</v>
          </cell>
          <cell r="E143">
            <v>1579.4550647572</v>
          </cell>
          <cell r="F143">
            <v>1597.7464758669901</v>
          </cell>
          <cell r="G143">
            <v>2099.4936308578099</v>
          </cell>
          <cell r="H143">
            <v>2171.2881752479502</v>
          </cell>
          <cell r="I143">
            <v>3588.0683843297002</v>
          </cell>
          <cell r="J143">
            <v>3537.6671072609602</v>
          </cell>
        </row>
        <row r="144">
          <cell r="B144" t="str">
            <v>CO2</v>
          </cell>
          <cell r="C144" t="str">
            <v>VAR_fout</v>
          </cell>
          <cell r="D144" t="str">
            <v>ICMN-CLNCOL-N</v>
          </cell>
          <cell r="H144">
            <v>79.399044637713601</v>
          </cell>
          <cell r="I144">
            <v>356.824806546579</v>
          </cell>
          <cell r="J144">
            <v>1038.3301607858</v>
          </cell>
        </row>
        <row r="145">
          <cell r="B145" t="str">
            <v>CO2</v>
          </cell>
          <cell r="C145" t="str">
            <v>VAR_fout</v>
          </cell>
          <cell r="D145" t="str">
            <v>D-RNGA</v>
          </cell>
          <cell r="E145">
            <v>2759.3990768889098</v>
          </cell>
          <cell r="F145">
            <v>2717.5192228920801</v>
          </cell>
          <cell r="G145">
            <v>2946.4519145279201</v>
          </cell>
          <cell r="H145">
            <v>3120.1126208641999</v>
          </cell>
          <cell r="I145">
            <v>4994.6218744907501</v>
          </cell>
          <cell r="J145">
            <v>5178.4634275734998</v>
          </cell>
        </row>
        <row r="146">
          <cell r="B146" t="str">
            <v>CO2</v>
          </cell>
          <cell r="C146" t="str">
            <v>VAR_fout</v>
          </cell>
          <cell r="D146" t="str">
            <v>D-IHFO</v>
          </cell>
          <cell r="E146">
            <v>17.385956076193999</v>
          </cell>
          <cell r="F146">
            <v>2.0882172353980901</v>
          </cell>
          <cell r="G146">
            <v>3.5318303110171598</v>
          </cell>
          <cell r="H146">
            <v>2.13786095528426</v>
          </cell>
          <cell r="I146">
            <v>1.3919356583237299</v>
          </cell>
          <cell r="J146">
            <v>2.6915160674092999</v>
          </cell>
        </row>
        <row r="147">
          <cell r="B147" t="str">
            <v>CO2</v>
          </cell>
          <cell r="C147" t="str">
            <v>VAR_fout</v>
          </cell>
          <cell r="D147" t="str">
            <v>D-SLFO</v>
          </cell>
          <cell r="E147">
            <v>2267.7903417861698</v>
          </cell>
          <cell r="F147">
            <v>2087.4072881349198</v>
          </cell>
          <cell r="G147">
            <v>1613.5346950429</v>
          </cell>
          <cell r="H147">
            <v>1370.75356308658</v>
          </cell>
          <cell r="I147">
            <v>38.825131050740602</v>
          </cell>
          <cell r="J147">
            <v>13.1666716283924</v>
          </cell>
        </row>
        <row r="148">
          <cell r="B148" t="str">
            <v>CO2</v>
          </cell>
          <cell r="C148" t="str">
            <v>VAR_fout</v>
          </cell>
          <cell r="D148" t="str">
            <v>D-RCOA</v>
          </cell>
          <cell r="E148">
            <v>9.2723314563432595</v>
          </cell>
          <cell r="F148">
            <v>9.2716820522943202</v>
          </cell>
          <cell r="G148">
            <v>6.8588722089360701</v>
          </cell>
          <cell r="H148">
            <v>6.2341794341470296</v>
          </cell>
          <cell r="I148">
            <v>0.75253009049293695</v>
          </cell>
        </row>
        <row r="149">
          <cell r="B149" t="str">
            <v>CO2</v>
          </cell>
          <cell r="C149" t="str">
            <v>VAR_fout</v>
          </cell>
          <cell r="D149" t="str">
            <v>D-RLFO</v>
          </cell>
          <cell r="E149">
            <v>4514.4870631356398</v>
          </cell>
          <cell r="F149">
            <v>3846.53339961744</v>
          </cell>
          <cell r="G149">
            <v>4446.26736627848</v>
          </cell>
          <cell r="H149">
            <v>4397.8139415117703</v>
          </cell>
          <cell r="I149">
            <v>375.49068452484198</v>
          </cell>
          <cell r="J149">
            <v>36.092347629966902</v>
          </cell>
        </row>
        <row r="150">
          <cell r="B150" t="str">
            <v>CO2</v>
          </cell>
          <cell r="C150" t="str">
            <v>VAR_fout</v>
          </cell>
          <cell r="D150" t="str">
            <v>D-TGSL</v>
          </cell>
          <cell r="E150">
            <v>5800.8253962649496</v>
          </cell>
          <cell r="F150">
            <v>6045.2709893020801</v>
          </cell>
          <cell r="G150">
            <v>6022.7798953217698</v>
          </cell>
          <cell r="H150">
            <v>4605.6604118181403</v>
          </cell>
          <cell r="I150">
            <v>3738.6777789478101</v>
          </cell>
          <cell r="J150">
            <v>2878.9054157364499</v>
          </cell>
        </row>
        <row r="151">
          <cell r="B151" t="str">
            <v>CO2</v>
          </cell>
          <cell r="C151" t="str">
            <v>VAR_fout</v>
          </cell>
          <cell r="D151" t="str">
            <v>D-IWST</v>
          </cell>
          <cell r="E151">
            <v>958.53554965678097</v>
          </cell>
          <cell r="F151">
            <v>1094.4583907804599</v>
          </cell>
          <cell r="G151">
            <v>1051.69571967771</v>
          </cell>
          <cell r="H151">
            <v>678.18655535576704</v>
          </cell>
          <cell r="I151">
            <v>996.87466480321802</v>
          </cell>
          <cell r="J151">
            <v>987.00143407282906</v>
          </cell>
        </row>
        <row r="152">
          <cell r="B152" t="str">
            <v>CO2</v>
          </cell>
          <cell r="C152" t="str">
            <v>VAR_fout</v>
          </cell>
          <cell r="D152" t="str">
            <v>D-TKER</v>
          </cell>
          <cell r="E152">
            <v>80.763254672403804</v>
          </cell>
          <cell r="F152">
            <v>102.299643522715</v>
          </cell>
          <cell r="G152">
            <v>134.604226798182</v>
          </cell>
          <cell r="H152">
            <v>150.769097795703</v>
          </cell>
          <cell r="I152">
            <v>33.546190323269997</v>
          </cell>
          <cell r="J152">
            <v>13.657114988876399</v>
          </cell>
        </row>
        <row r="153">
          <cell r="B153" t="str">
            <v>CO2</v>
          </cell>
          <cell r="C153" t="str">
            <v>VAR_fout</v>
          </cell>
          <cell r="D153" t="str">
            <v>D-INGA</v>
          </cell>
          <cell r="E153">
            <v>2087.8979680616399</v>
          </cell>
          <cell r="F153">
            <v>1442.37670157259</v>
          </cell>
          <cell r="G153">
            <v>1924.7171730591699</v>
          </cell>
          <cell r="H153">
            <v>1876.6788141627901</v>
          </cell>
          <cell r="I153">
            <v>1767.19158115552</v>
          </cell>
          <cell r="J153">
            <v>1818.39901851934</v>
          </cell>
        </row>
        <row r="154">
          <cell r="B154" t="str">
            <v>CO2</v>
          </cell>
          <cell r="C154" t="str">
            <v>VAR_fout</v>
          </cell>
          <cell r="D154" t="str">
            <v>D-EWST</v>
          </cell>
          <cell r="E154">
            <v>2236.8081561530198</v>
          </cell>
          <cell r="F154">
            <v>2235.4254201041499</v>
          </cell>
          <cell r="G154">
            <v>2268.8016927765402</v>
          </cell>
          <cell r="H154">
            <v>2265.7400294264999</v>
          </cell>
          <cell r="I154">
            <v>2288.6774105192098</v>
          </cell>
          <cell r="J154">
            <v>2340.4563823940898</v>
          </cell>
        </row>
        <row r="155">
          <cell r="B155" t="str">
            <v>CO2</v>
          </cell>
          <cell r="C155" t="str">
            <v>VAR_comnet</v>
          </cell>
          <cell r="D155" t="str">
            <v>-</v>
          </cell>
          <cell r="E155">
            <v>32802.323569992601</v>
          </cell>
          <cell r="F155">
            <v>30748.868316138702</v>
          </cell>
          <cell r="G155">
            <v>30820.8668062736</v>
          </cell>
          <cell r="H155">
            <v>28629.308402279101</v>
          </cell>
          <cell r="I155">
            <v>29454.511051228401</v>
          </cell>
          <cell r="J155">
            <v>30293.316656849202</v>
          </cell>
        </row>
        <row r="156">
          <cell r="B156" t="str">
            <v>CO2_X</v>
          </cell>
          <cell r="C156" t="str">
            <v>VAR_fout</v>
          </cell>
          <cell r="D156" t="str">
            <v>D-CO2_O</v>
          </cell>
          <cell r="E156">
            <v>88.180555572292931</v>
          </cell>
          <cell r="F156">
            <v>51.192109950299816</v>
          </cell>
          <cell r="G156">
            <v>15.370868072092687</v>
          </cell>
          <cell r="H156">
            <v>89.095513165730935</v>
          </cell>
          <cell r="I156">
            <v>21.02296929179704</v>
          </cell>
          <cell r="J156">
            <v>234.97392289839462</v>
          </cell>
        </row>
        <row r="157">
          <cell r="B157" t="str">
            <v>CO2_X</v>
          </cell>
          <cell r="C157" t="str">
            <v>VAR_fin</v>
          </cell>
          <cell r="D157" t="str">
            <v>CO2EXP</v>
          </cell>
          <cell r="E157">
            <v>88.180555572292931</v>
          </cell>
          <cell r="F157">
            <v>51.192109950299816</v>
          </cell>
          <cell r="G157">
            <v>15.370868072092687</v>
          </cell>
          <cell r="H157">
            <v>89.095513165730935</v>
          </cell>
          <cell r="I157">
            <v>21.02296929179704</v>
          </cell>
          <cell r="J157">
            <v>234.97392289839462</v>
          </cell>
        </row>
        <row r="158">
          <cell r="B158" t="str">
            <v>CO2_X</v>
          </cell>
          <cell r="C158" t="str">
            <v>EQ_combalM</v>
          </cell>
          <cell r="D158" t="str">
            <v>-</v>
          </cell>
          <cell r="E158">
            <v>2.9422919409815034</v>
          </cell>
          <cell r="F158">
            <v>0.43307546937369967</v>
          </cell>
          <cell r="G158">
            <v>6.5497789980152783</v>
          </cell>
          <cell r="H158">
            <v>6.0508950399643553E-2</v>
          </cell>
          <cell r="I158">
            <v>0.25387206437987941</v>
          </cell>
          <cell r="J158">
            <v>0.10124802255575126</v>
          </cell>
        </row>
        <row r="159">
          <cell r="B159" t="str">
            <v>CO2seq</v>
          </cell>
          <cell r="C159" t="str">
            <v>VAR_fout</v>
          </cell>
          <cell r="D159" t="str">
            <v>CO2SINK</v>
          </cell>
          <cell r="E159">
            <v>2423.9933695197133</v>
          </cell>
          <cell r="F159">
            <v>2439.1475084922131</v>
          </cell>
          <cell r="G159">
            <v>2515.4406676119424</v>
          </cell>
          <cell r="H159">
            <v>942.33767498724978</v>
          </cell>
          <cell r="I159">
            <v>2175.8884761382383</v>
          </cell>
          <cell r="J159">
            <v>948.97429659610884</v>
          </cell>
        </row>
        <row r="160">
          <cell r="B160" t="str">
            <v>CO2seq</v>
          </cell>
          <cell r="C160" t="str">
            <v>VAR_comnet</v>
          </cell>
          <cell r="D160" t="str">
            <v>-</v>
          </cell>
          <cell r="E160">
            <v>2423.9933695197133</v>
          </cell>
          <cell r="F160">
            <v>2439.1475084922131</v>
          </cell>
          <cell r="G160">
            <v>2515.4406676119424</v>
          </cell>
          <cell r="H160">
            <v>942.33767498724978</v>
          </cell>
          <cell r="I160">
            <v>2175.8884761382383</v>
          </cell>
          <cell r="J160">
            <v>948.97429659610884</v>
          </cell>
        </row>
        <row r="161">
          <cell r="B161" t="str">
            <v>CO2_SECTOR</v>
          </cell>
          <cell r="C161" t="str">
            <v>VAR_fout</v>
          </cell>
          <cell r="D161" t="str">
            <v>CO2_H2</v>
          </cell>
          <cell r="H161">
            <v>180.6703964414362</v>
          </cell>
          <cell r="I161">
            <v>258.79687346444041</v>
          </cell>
          <cell r="J161">
            <v>620.08843420041603</v>
          </cell>
        </row>
        <row r="162">
          <cell r="B162" t="str">
            <v>CO2_SECTOR</v>
          </cell>
          <cell r="C162" t="str">
            <v>VAR_fout</v>
          </cell>
          <cell r="D162" t="str">
            <v>CO2_IND</v>
          </cell>
          <cell r="E162">
            <v>4121.3229660486822</v>
          </cell>
          <cell r="F162">
            <v>3544.9901920637567</v>
          </cell>
          <cell r="G162">
            <v>3710.2132580187308</v>
          </cell>
          <cell r="H162">
            <v>3714.8116129867603</v>
          </cell>
          <cell r="I162">
            <v>2982.3484080210433</v>
          </cell>
          <cell r="J162">
            <v>3092.1064028014621</v>
          </cell>
        </row>
        <row r="163">
          <cell r="B163" t="str">
            <v>CO2_SECTOR</v>
          </cell>
          <cell r="C163" t="str">
            <v>VAR_fout</v>
          </cell>
          <cell r="D163" t="str">
            <v>CO2_RES</v>
          </cell>
          <cell r="E163">
            <v>7283.1584714808951</v>
          </cell>
          <cell r="F163">
            <v>6573.3243045618192</v>
          </cell>
          <cell r="G163">
            <v>7399.5781530153372</v>
          </cell>
          <cell r="H163">
            <v>7524.1607418101248</v>
          </cell>
          <cell r="I163">
            <v>5370.8650891060861</v>
          </cell>
          <cell r="J163">
            <v>5214.5557752034665</v>
          </cell>
        </row>
        <row r="164">
          <cell r="B164" t="str">
            <v>CO2_SECTOR</v>
          </cell>
          <cell r="C164" t="str">
            <v>VAR_fout</v>
          </cell>
          <cell r="D164" t="str">
            <v>CO2_TRA</v>
          </cell>
          <cell r="E164">
            <v>14820.759955545451</v>
          </cell>
          <cell r="F164">
            <v>14658.343376096491</v>
          </cell>
          <cell r="G164">
            <v>13401.247203334964</v>
          </cell>
          <cell r="H164">
            <v>10457.947002841549</v>
          </cell>
          <cell r="I164">
            <v>7831.1055479020888</v>
          </cell>
          <cell r="J164">
            <v>6810.8631165836323</v>
          </cell>
        </row>
        <row r="165">
          <cell r="B165" t="str">
            <v>CO2_SECTOR</v>
          </cell>
          <cell r="C165" t="str">
            <v>VAR_fout</v>
          </cell>
          <cell r="D165" t="str">
            <v>CO2_ELC</v>
          </cell>
          <cell r="E165">
            <v>2728.6498651252678</v>
          </cell>
          <cell r="F165">
            <v>2285.553273139657</v>
          </cell>
          <cell r="G165">
            <v>2594.8217081898033</v>
          </cell>
          <cell r="H165">
            <v>3128.0621467757924</v>
          </cell>
          <cell r="I165">
            <v>9027.1838124814203</v>
          </cell>
          <cell r="J165">
            <v>9966.3382819928956</v>
          </cell>
        </row>
        <row r="166">
          <cell r="B166" t="str">
            <v>CO2_SECTOR</v>
          </cell>
          <cell r="C166" t="str">
            <v>VAR_fout</v>
          </cell>
          <cell r="D166" t="str">
            <v>CO2_SER</v>
          </cell>
          <cell r="E166">
            <v>3847.2454065433694</v>
          </cell>
          <cell r="F166">
            <v>3685.1537640019114</v>
          </cell>
          <cell r="G166">
            <v>3713.0283259007028</v>
          </cell>
          <cell r="H166">
            <v>3542.0417383345243</v>
          </cell>
          <cell r="I166">
            <v>3626.8935153804414</v>
          </cell>
          <cell r="J166">
            <v>3550.8337788893546</v>
          </cell>
        </row>
        <row r="167">
          <cell r="B167" t="str">
            <v>CO2_SECTOR</v>
          </cell>
          <cell r="C167" t="str">
            <v>VAR_fout</v>
          </cell>
          <cell r="D167" t="str">
            <v>CO2_ELCCCS</v>
          </cell>
          <cell r="E167">
            <v>2728.6498651252678</v>
          </cell>
          <cell r="F167">
            <v>2285.553273139657</v>
          </cell>
          <cell r="G167">
            <v>2594.8217081898033</v>
          </cell>
          <cell r="H167">
            <v>3128.0621467757924</v>
          </cell>
          <cell r="I167">
            <v>9027.1838124814203</v>
          </cell>
          <cell r="J167">
            <v>9966.3382819928956</v>
          </cell>
        </row>
        <row r="168">
          <cell r="B168" t="str">
            <v>CO2_SECTOR</v>
          </cell>
          <cell r="C168" t="str">
            <v>VAR_fout</v>
          </cell>
          <cell r="D168" t="str">
            <v>CO2_H2CCS</v>
          </cell>
          <cell r="H168">
            <v>180.6703964414362</v>
          </cell>
          <cell r="I168">
            <v>258.79687346444041</v>
          </cell>
          <cell r="J168">
            <v>620.08843420041603</v>
          </cell>
        </row>
        <row r="169">
          <cell r="B169" t="str">
            <v>CO2_SECTOR</v>
          </cell>
          <cell r="C169" t="str">
            <v>VAR_fout</v>
          </cell>
          <cell r="D169" t="str">
            <v>CO2_INDCCS</v>
          </cell>
          <cell r="E169">
            <v>1609.1454199185769</v>
          </cell>
          <cell r="F169">
            <v>1054.6426010036998</v>
          </cell>
          <cell r="G169">
            <v>1179.3949315365167</v>
          </cell>
          <cell r="H169">
            <v>2672.3329465724887</v>
          </cell>
          <cell r="I169">
            <v>763.82590770723948</v>
          </cell>
          <cell r="J169">
            <v>1861.3088634357696</v>
          </cell>
        </row>
        <row r="170">
          <cell r="B170" t="str">
            <v>CO2_SECTOR</v>
          </cell>
          <cell r="C170" t="str">
            <v>VAR_comnet</v>
          </cell>
          <cell r="D170" t="str">
            <v>-</v>
          </cell>
          <cell r="E170">
            <v>37138.931949787497</v>
          </cell>
          <cell r="F170">
            <v>34087.560784006986</v>
          </cell>
          <cell r="G170">
            <v>34593.105288185856</v>
          </cell>
          <cell r="H170">
            <v>34528.759128979902</v>
          </cell>
          <cell r="I170">
            <v>39146.999840008604</v>
          </cell>
          <cell r="J170">
            <v>41702.521369300332</v>
          </cell>
        </row>
        <row r="171">
          <cell r="B171" t="str">
            <v>CO2SC</v>
          </cell>
          <cell r="C171" t="str">
            <v>VAR_fout</v>
          </cell>
          <cell r="D171" t="str">
            <v>CO2S1</v>
          </cell>
          <cell r="E171">
            <v>6307.1990227535098</v>
          </cell>
          <cell r="F171">
            <v>6307.1990227535098</v>
          </cell>
          <cell r="G171">
            <v>6307.1990227535098</v>
          </cell>
          <cell r="H171">
            <v>6307.1990227535098</v>
          </cell>
          <cell r="I171">
            <v>6307.1990227535098</v>
          </cell>
          <cell r="J171">
            <v>6307.1990227535098</v>
          </cell>
        </row>
        <row r="172">
          <cell r="B172" t="str">
            <v>CO2SC</v>
          </cell>
          <cell r="C172" t="str">
            <v>VAR_fout</v>
          </cell>
          <cell r="D172" t="str">
            <v>CO2S2</v>
          </cell>
          <cell r="E172">
            <v>2.1711900299638601E-2</v>
          </cell>
          <cell r="F172">
            <v>7.070997820025E-3</v>
          </cell>
          <cell r="G172">
            <v>7.5155117426585396E-3</v>
          </cell>
          <cell r="H172">
            <v>3.5740794374949699E-3</v>
          </cell>
          <cell r="I172">
            <v>2.4975832134760401E-3</v>
          </cell>
          <cell r="J172">
            <v>5.0946248231247297E-3</v>
          </cell>
        </row>
        <row r="173">
          <cell r="B173" t="str">
            <v>CO2SC</v>
          </cell>
          <cell r="C173" t="str">
            <v>VAR_fin</v>
          </cell>
          <cell r="D173" t="str">
            <v>CO2EXP</v>
          </cell>
          <cell r="E173">
            <v>88.180555572293002</v>
          </cell>
          <cell r="F173">
            <v>51.192109950300001</v>
          </cell>
          <cell r="G173">
            <v>15.370868072092801</v>
          </cell>
          <cell r="H173">
            <v>89.095513165730793</v>
          </cell>
          <cell r="I173">
            <v>21.0229692917971</v>
          </cell>
          <cell r="J173">
            <v>234.97392289839499</v>
          </cell>
        </row>
        <row r="174">
          <cell r="B174" t="str">
            <v>CO2SC</v>
          </cell>
          <cell r="C174" t="str">
            <v>EQ_combalM</v>
          </cell>
          <cell r="D174" t="str">
            <v>-</v>
          </cell>
          <cell r="E174">
            <v>5.5986314890695797E-3</v>
          </cell>
          <cell r="F174">
            <v>-1.5180917123089601E-4</v>
          </cell>
          <cell r="G174">
            <v>1.0283896970635701E-3</v>
          </cell>
          <cell r="H174">
            <v>-1.24800752850262E-4</v>
          </cell>
          <cell r="I174">
            <v>-8.5795346720990597E-5</v>
          </cell>
          <cell r="J174">
            <v>-1.8067178534148399E-4</v>
          </cell>
        </row>
        <row r="175">
          <cell r="B175" t="str">
            <v>CO2_E</v>
          </cell>
          <cell r="C175" t="str">
            <v>VAR_fout</v>
          </cell>
          <cell r="D175" t="str">
            <v>ENGA-CCS</v>
          </cell>
          <cell r="I175">
            <v>2.28996725283486</v>
          </cell>
          <cell r="J175">
            <v>4.7040269452414503</v>
          </cell>
        </row>
        <row r="176">
          <cell r="B176" t="str">
            <v>CO2_E</v>
          </cell>
          <cell r="C176" t="str">
            <v>VAR_fout</v>
          </cell>
          <cell r="D176" t="str">
            <v>HPLNGA</v>
          </cell>
          <cell r="E176">
            <v>114.384604432125</v>
          </cell>
          <cell r="F176">
            <v>1.3080693687534499</v>
          </cell>
          <cell r="G176">
            <v>49.623004988819403</v>
          </cell>
          <cell r="H176">
            <v>64.417001952171503</v>
          </cell>
          <cell r="I176">
            <v>508.43688383126403</v>
          </cell>
          <cell r="J176">
            <v>466.378181150155</v>
          </cell>
        </row>
        <row r="177">
          <cell r="B177" t="str">
            <v>CO2_E</v>
          </cell>
          <cell r="C177" t="str">
            <v>VAR_fout</v>
          </cell>
          <cell r="D177" t="str">
            <v>CHPWST</v>
          </cell>
          <cell r="E177">
            <v>2784.3181681731699</v>
          </cell>
          <cell r="F177">
            <v>2574.9602823034902</v>
          </cell>
          <cell r="G177">
            <v>2424.0214030339998</v>
          </cell>
          <cell r="H177">
            <v>2587.2544273087301</v>
          </cell>
          <cell r="I177">
            <v>2566.74512923769</v>
          </cell>
          <cell r="J177">
            <v>2574.4440846665898</v>
          </cell>
        </row>
        <row r="178">
          <cell r="B178" t="str">
            <v>CO2_E</v>
          </cell>
          <cell r="C178" t="str">
            <v>VAR_fout</v>
          </cell>
          <cell r="D178" t="str">
            <v>CHPNGA</v>
          </cell>
          <cell r="E178">
            <v>279.50297532519699</v>
          </cell>
          <cell r="F178">
            <v>3.8211287774833602</v>
          </cell>
          <cell r="G178">
            <v>67.479003705134701</v>
          </cell>
          <cell r="H178">
            <v>593.06904544428505</v>
          </cell>
          <cell r="I178">
            <v>4225.9283804235502</v>
          </cell>
          <cell r="J178">
            <v>3851.6021540142101</v>
          </cell>
        </row>
        <row r="179">
          <cell r="B179" t="str">
            <v>CO2_E</v>
          </cell>
          <cell r="C179" t="str">
            <v>VAR_fout</v>
          </cell>
          <cell r="D179" t="str">
            <v>EWSTINC</v>
          </cell>
          <cell r="E179">
            <v>1689.29814413287</v>
          </cell>
          <cell r="F179">
            <v>1895.8905579048101</v>
          </cell>
          <cell r="G179">
            <v>2113.5819825190902</v>
          </cell>
          <cell r="H179">
            <v>1944.2256315442801</v>
          </cell>
          <cell r="I179">
            <v>2010.6096918007399</v>
          </cell>
          <cell r="J179">
            <v>2106.4686801215898</v>
          </cell>
        </row>
        <row r="180">
          <cell r="B180" t="str">
            <v>CO2_E</v>
          </cell>
          <cell r="C180" t="str">
            <v>VAR_fout</v>
          </cell>
          <cell r="D180" t="str">
            <v>ENGA-GTCC</v>
          </cell>
          <cell r="I180">
            <v>1529.6508913121299</v>
          </cell>
          <cell r="J180">
            <v>1657.86669324941</v>
          </cell>
        </row>
        <row r="181">
          <cell r="B181" t="str">
            <v>CO2_E</v>
          </cell>
          <cell r="C181" t="str">
            <v>VAR_fout</v>
          </cell>
          <cell r="D181" t="str">
            <v>HPLOIL</v>
          </cell>
          <cell r="E181">
            <v>15.8778137633578</v>
          </cell>
          <cell r="F181">
            <v>23.038488695782601</v>
          </cell>
          <cell r="G181">
            <v>37.167310046517997</v>
          </cell>
          <cell r="H181">
            <v>11.718601024209001</v>
          </cell>
          <cell r="I181">
            <v>7.4780159542177804</v>
          </cell>
          <cell r="J181">
            <v>12.5717487659558</v>
          </cell>
        </row>
        <row r="182">
          <cell r="B182" t="str">
            <v>CO2_E</v>
          </cell>
          <cell r="C182" t="str">
            <v>VAR_fout</v>
          </cell>
          <cell r="D182" t="str">
            <v>CHPGFC</v>
          </cell>
          <cell r="I182">
            <v>363.52803320686098</v>
          </cell>
          <cell r="J182">
            <v>1473.8684723019101</v>
          </cell>
        </row>
        <row r="183">
          <cell r="B183" t="str">
            <v>CO2_E</v>
          </cell>
          <cell r="C183" t="str">
            <v>VAR_fout</v>
          </cell>
          <cell r="D183" t="str">
            <v>EOIL-ENG</v>
          </cell>
          <cell r="E183">
            <v>49.041726916604297</v>
          </cell>
          <cell r="F183">
            <v>8.1679745691887202</v>
          </cell>
          <cell r="G183">
            <v>34.498790178752998</v>
          </cell>
          <cell r="H183">
            <v>25.471133481509401</v>
          </cell>
          <cell r="I183">
            <v>24.983565401276199</v>
          </cell>
          <cell r="J183">
            <v>26.263982944993</v>
          </cell>
        </row>
        <row r="184">
          <cell r="B184" t="str">
            <v>CO2_E</v>
          </cell>
          <cell r="C184" t="str">
            <v>VAR_fout</v>
          </cell>
          <cell r="D184" t="str">
            <v>ENGA-GTOC</v>
          </cell>
          <cell r="F184">
            <v>3.3722492129966102</v>
          </cell>
          <cell r="G184">
            <v>104.215593812249</v>
          </cell>
          <cell r="H184">
            <v>157.75159891675301</v>
          </cell>
          <cell r="I184">
            <v>58.035095338587404</v>
          </cell>
          <cell r="J184">
            <v>106.90455451494201</v>
          </cell>
        </row>
        <row r="185">
          <cell r="B185" t="str">
            <v>CO2_E</v>
          </cell>
          <cell r="C185" t="str">
            <v>VAR_fout</v>
          </cell>
          <cell r="D185" t="str">
            <v>CHPOIL</v>
          </cell>
          <cell r="E185">
            <v>43.325959667901699</v>
          </cell>
          <cell r="F185">
            <v>10.436655916157299</v>
          </cell>
          <cell r="G185">
            <v>37.296899473166803</v>
          </cell>
          <cell r="H185">
            <v>32.946264166568398</v>
          </cell>
          <cell r="I185">
            <v>29.430672006958002</v>
          </cell>
          <cell r="J185">
            <v>37.538307781452701</v>
          </cell>
        </row>
        <row r="186">
          <cell r="B186" t="str">
            <v>CO2_E</v>
          </cell>
          <cell r="C186" t="str">
            <v>VAR_comnet</v>
          </cell>
          <cell r="D186" t="str">
            <v>-</v>
          </cell>
          <cell r="E186">
            <v>4975.7493924112196</v>
          </cell>
          <cell r="F186">
            <v>4520.9954067486597</v>
          </cell>
          <cell r="G186">
            <v>4867.8839877577302</v>
          </cell>
          <cell r="H186">
            <v>5416.8537038385102</v>
          </cell>
          <cell r="I186">
            <v>11327.116325766099</v>
          </cell>
          <cell r="J186">
            <v>12318.610886456499</v>
          </cell>
        </row>
        <row r="187">
          <cell r="B187" t="str">
            <v>CO2_I</v>
          </cell>
          <cell r="C187" t="str">
            <v>VAR_fout</v>
          </cell>
          <cell r="D187" t="str">
            <v>ITOT-CHPNGA</v>
          </cell>
          <cell r="F187">
            <v>2.9050784147225599</v>
          </cell>
          <cell r="G187">
            <v>29.9267402879664</v>
          </cell>
          <cell r="H187">
            <v>62.489083190543901</v>
          </cell>
          <cell r="I187">
            <v>40.016713151377402</v>
          </cell>
          <cell r="J187">
            <v>57.220607962417503</v>
          </cell>
        </row>
        <row r="188">
          <cell r="B188" t="str">
            <v>CO2_I</v>
          </cell>
          <cell r="C188" t="str">
            <v>VAR_fout</v>
          </cell>
          <cell r="D188" t="str">
            <v>ITOT-CHPNGACCS</v>
          </cell>
          <cell r="I188">
            <v>1.35280671473675</v>
          </cell>
          <cell r="J188">
            <v>2.5460239505724802</v>
          </cell>
        </row>
        <row r="189">
          <cell r="B189" t="str">
            <v>CO2_I</v>
          </cell>
          <cell r="C189" t="str">
            <v>VAR_fout</v>
          </cell>
          <cell r="D189" t="str">
            <v>C-ITOT-WST</v>
          </cell>
          <cell r="E189">
            <v>958.53554965678097</v>
          </cell>
          <cell r="F189">
            <v>1085.4352457448001</v>
          </cell>
          <cell r="G189">
            <v>1019.13515408379</v>
          </cell>
          <cell r="H189">
            <v>678.18655535576704</v>
          </cell>
          <cell r="I189">
            <v>960.24966054158699</v>
          </cell>
          <cell r="J189">
            <v>927.67288388957695</v>
          </cell>
        </row>
        <row r="190">
          <cell r="B190" t="str">
            <v>CO2_I</v>
          </cell>
          <cell r="C190" t="str">
            <v>VAR_fout</v>
          </cell>
          <cell r="D190" t="str">
            <v>ITOT-CHPGFC</v>
          </cell>
          <cell r="H190">
            <v>24.155081027626998</v>
          </cell>
          <cell r="I190">
            <v>19.791474085304198</v>
          </cell>
          <cell r="J190">
            <v>41.965178244984202</v>
          </cell>
        </row>
        <row r="191">
          <cell r="B191" t="str">
            <v>CO2_I</v>
          </cell>
          <cell r="C191" t="str">
            <v>VAR_fout</v>
          </cell>
          <cell r="D191" t="str">
            <v>C-ITOT-NGA</v>
          </cell>
          <cell r="E191">
            <v>2098.7994634318802</v>
          </cell>
          <cell r="F191">
            <v>1445.3540752664701</v>
          </cell>
          <cell r="G191">
            <v>1899.9997790561099</v>
          </cell>
          <cell r="H191">
            <v>1806.6624849853399</v>
          </cell>
          <cell r="I191">
            <v>1732.6613372316201</v>
          </cell>
          <cell r="J191">
            <v>1749.66246884579</v>
          </cell>
        </row>
        <row r="192">
          <cell r="B192" t="str">
            <v>CO2_I</v>
          </cell>
          <cell r="C192" t="str">
            <v>VAR_fout</v>
          </cell>
          <cell r="D192" t="str">
            <v>ITOT-CHPOIL</v>
          </cell>
          <cell r="F192">
            <v>4.2288547214963401</v>
          </cell>
          <cell r="G192">
            <v>18.634552391252999</v>
          </cell>
          <cell r="H192">
            <v>16.8549220601992</v>
          </cell>
          <cell r="I192">
            <v>13.358060896830899</v>
          </cell>
          <cell r="J192">
            <v>18.2206347380117</v>
          </cell>
        </row>
        <row r="193">
          <cell r="B193" t="str">
            <v>CO2_I</v>
          </cell>
          <cell r="C193" t="str">
            <v>VAR_fout</v>
          </cell>
          <cell r="D193" t="str">
            <v>C-ITOT-COA</v>
          </cell>
          <cell r="E193">
            <v>346.12282053699101</v>
          </cell>
          <cell r="F193">
            <v>346.49584266364701</v>
          </cell>
          <cell r="G193">
            <v>346.451012230255</v>
          </cell>
          <cell r="H193">
            <v>970.05372918731098</v>
          </cell>
          <cell r="I193">
            <v>122.735694604655</v>
          </cell>
          <cell r="J193">
            <v>176.041127657891</v>
          </cell>
        </row>
        <row r="194">
          <cell r="B194" t="str">
            <v>CO2_I</v>
          </cell>
          <cell r="C194" t="str">
            <v>VAR_fout</v>
          </cell>
          <cell r="D194" t="str">
            <v>C-ITOT-LFO</v>
          </cell>
          <cell r="E194">
            <v>699.49978545963802</v>
          </cell>
          <cell r="F194">
            <v>644.33191178759705</v>
          </cell>
          <cell r="G194">
            <v>360.21126505535699</v>
          </cell>
          <cell r="H194">
            <v>169.245796946794</v>
          </cell>
          <cell r="I194">
            <v>80.720807422695103</v>
          </cell>
          <cell r="J194">
            <v>89.878814071867495</v>
          </cell>
        </row>
        <row r="195">
          <cell r="B195" t="str">
            <v>CO2_I</v>
          </cell>
          <cell r="C195" t="str">
            <v>VAR_fout</v>
          </cell>
          <cell r="D195" t="str">
            <v>ITOT-CHPWST</v>
          </cell>
          <cell r="F195">
            <v>9.0499847843763099</v>
          </cell>
          <cell r="G195">
            <v>32.5874053426366</v>
          </cell>
          <cell r="I195">
            <v>36.6518440103467</v>
          </cell>
          <cell r="J195">
            <v>59.355389931966798</v>
          </cell>
        </row>
        <row r="196">
          <cell r="B196" t="str">
            <v>CO2_I</v>
          </cell>
          <cell r="C196" t="str">
            <v>VAR_comnet</v>
          </cell>
          <cell r="D196" t="str">
            <v>-</v>
          </cell>
          <cell r="E196">
            <v>4102.9576190852904</v>
          </cell>
          <cell r="F196">
            <v>3537.8009933831099</v>
          </cell>
          <cell r="G196">
            <v>3706.9459084473701</v>
          </cell>
          <cell r="H196">
            <v>3727.6476527535801</v>
          </cell>
          <cell r="I196">
            <v>3007.5383986591501</v>
          </cell>
          <cell r="J196">
            <v>3122.5631292930798</v>
          </cell>
        </row>
        <row r="197">
          <cell r="B197"/>
          <cell r="C197"/>
          <cell r="D197"/>
        </row>
        <row r="198">
          <cell r="B198"/>
          <cell r="C198"/>
          <cell r="D198"/>
        </row>
        <row r="199">
          <cell r="B199"/>
          <cell r="C199"/>
          <cell r="D199"/>
        </row>
        <row r="200">
          <cell r="B200"/>
          <cell r="C200"/>
          <cell r="D200"/>
        </row>
        <row r="201">
          <cell r="B201"/>
          <cell r="C201"/>
          <cell r="D201"/>
        </row>
        <row r="202">
          <cell r="B202"/>
          <cell r="C202"/>
          <cell r="D202"/>
        </row>
        <row r="203">
          <cell r="B203"/>
          <cell r="C203"/>
          <cell r="D203"/>
        </row>
        <row r="204">
          <cell r="B204"/>
          <cell r="C204"/>
          <cell r="D204"/>
        </row>
        <row r="205">
          <cell r="B205"/>
          <cell r="C205"/>
          <cell r="D205"/>
        </row>
        <row r="206">
          <cell r="B206"/>
          <cell r="C206"/>
          <cell r="D206"/>
        </row>
        <row r="207">
          <cell r="B207"/>
          <cell r="C207"/>
          <cell r="D207"/>
        </row>
        <row r="208">
          <cell r="B208"/>
          <cell r="C208"/>
          <cell r="D208"/>
        </row>
        <row r="209">
          <cell r="B209"/>
          <cell r="C209"/>
          <cell r="D209"/>
        </row>
        <row r="210">
          <cell r="B210"/>
          <cell r="C210"/>
          <cell r="D210"/>
        </row>
        <row r="211">
          <cell r="B211"/>
          <cell r="C211"/>
          <cell r="D211"/>
        </row>
        <row r="212">
          <cell r="B212"/>
          <cell r="C212"/>
          <cell r="D212"/>
        </row>
        <row r="213">
          <cell r="B213"/>
          <cell r="C213"/>
          <cell r="D213"/>
        </row>
        <row r="214">
          <cell r="B214"/>
          <cell r="C214"/>
          <cell r="D214"/>
        </row>
        <row r="215">
          <cell r="B215"/>
          <cell r="C215"/>
          <cell r="D215"/>
        </row>
        <row r="216">
          <cell r="B216"/>
          <cell r="C216"/>
          <cell r="D216"/>
        </row>
        <row r="217">
          <cell r="B217"/>
          <cell r="C217"/>
          <cell r="D217"/>
        </row>
        <row r="218">
          <cell r="B218"/>
          <cell r="C218"/>
          <cell r="D218"/>
        </row>
        <row r="219">
          <cell r="B219"/>
          <cell r="C219"/>
          <cell r="D219"/>
        </row>
        <row r="220">
          <cell r="B220"/>
          <cell r="C220"/>
          <cell r="D220"/>
        </row>
        <row r="221">
          <cell r="B221"/>
          <cell r="C221"/>
          <cell r="D221"/>
        </row>
        <row r="222">
          <cell r="B222"/>
          <cell r="C222"/>
          <cell r="D222"/>
        </row>
        <row r="223">
          <cell r="B223"/>
          <cell r="C223"/>
          <cell r="D223"/>
        </row>
        <row r="224">
          <cell r="B224"/>
          <cell r="C224"/>
          <cell r="D224"/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9.1821753829775102E-2</v>
          </cell>
          <cell r="I4">
            <v>3.5674521253001898E-2</v>
          </cell>
          <cell r="J4">
            <v>0.20573937479433799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1.04957202279283E-3</v>
          </cell>
          <cell r="J5">
            <v>1.1402257042519199E-3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4.3062413461365302E-4</v>
          </cell>
          <cell r="I6">
            <v>4.70390384477815E-5</v>
          </cell>
          <cell r="J6">
            <v>3.3528127763830302E-4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6.9732591912788902E-3</v>
          </cell>
          <cell r="I7">
            <v>4.3468802390122098E-4</v>
          </cell>
          <cell r="J7">
            <v>1.15659585999706E-2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1.30418478579083E-2</v>
          </cell>
          <cell r="F8">
            <v>1.4123265937625E-4</v>
          </cell>
          <cell r="G8">
            <v>4.5233644046834302E-4</v>
          </cell>
          <cell r="H8">
            <v>0.14656217501171701</v>
          </cell>
          <cell r="I8">
            <v>3.5582917181273701</v>
          </cell>
          <cell r="J8">
            <v>1.0027530936960201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4.3294768763020901E-2</v>
          </cell>
          <cell r="J9">
            <v>3.9024866534210799E-2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4.46132390277954E-3</v>
          </cell>
          <cell r="F10">
            <v>1.8772604785601099E-4</v>
          </cell>
          <cell r="G10">
            <v>1.53494723284788E-4</v>
          </cell>
          <cell r="H10">
            <v>6.6706013144978205E-2</v>
          </cell>
          <cell r="I10">
            <v>0.125057642853179</v>
          </cell>
          <cell r="J10">
            <v>7.6740817575522494E-2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7.4218212935047294E-5</v>
          </cell>
          <cell r="F11">
            <v>8.7730046480186103E-5</v>
          </cell>
          <cell r="G11">
            <v>1.8190559729724601E-4</v>
          </cell>
          <cell r="H11">
            <v>0.134787192235681</v>
          </cell>
          <cell r="I11">
            <v>4.4109770799363797E-2</v>
          </cell>
          <cell r="J11">
            <v>0.242721644227436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1.7643534294694299E-2</v>
          </cell>
          <cell r="F12">
            <v>2.3576855361036699E-4</v>
          </cell>
          <cell r="G12">
            <v>1.1463574497700201E-4</v>
          </cell>
          <cell r="H12">
            <v>4.1432611243776001E-2</v>
          </cell>
          <cell r="I12">
            <v>4.0550280125223298E-2</v>
          </cell>
          <cell r="J12">
            <v>7.0831476546847294E-2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4.84036583121233E-3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9.5568928833396501E-4</v>
          </cell>
          <cell r="F14">
            <v>2.98666662388537E-5</v>
          </cell>
          <cell r="G14">
            <v>3.5885765501446099E-5</v>
          </cell>
          <cell r="H14">
            <v>1.41636024873592E-5</v>
          </cell>
          <cell r="I14">
            <v>1.9893408888799702E-5</v>
          </cell>
          <cell r="J14">
            <v>5.03700961540932E-2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2.4204630253677499E-3</v>
          </cell>
          <cell r="I15">
            <v>2.15816870360069E-4</v>
          </cell>
          <cell r="J15">
            <v>9.3213327831298404E-3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1.21835892251668E-2</v>
          </cell>
          <cell r="I16">
            <v>2.40144171358926E-3</v>
          </cell>
          <cell r="J16">
            <v>3.2003580197395201E-2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4.8821747615819802E-3</v>
          </cell>
          <cell r="I17">
            <v>2.78297096931563E-5</v>
          </cell>
          <cell r="J17">
            <v>1.1921537308831699E-2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4.1364278255684E-4</v>
          </cell>
          <cell r="F18">
            <v>6.2499849805942303E-5</v>
          </cell>
          <cell r="G18">
            <v>5.8257663188056102E-4</v>
          </cell>
          <cell r="H18">
            <v>1.7756807487681599E-2</v>
          </cell>
          <cell r="I18">
            <v>1.63758463013372</v>
          </cell>
          <cell r="J18">
            <v>1.25811833004176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0.111813553536995</v>
          </cell>
          <cell r="F19">
            <v>2.21418992765629E-3</v>
          </cell>
          <cell r="G19">
            <v>2.1683319146224999E-4</v>
          </cell>
          <cell r="H19">
            <v>1.30365262131348E-4</v>
          </cell>
          <cell r="I19">
            <v>2.6744750708284599E-2</v>
          </cell>
          <cell r="J19">
            <v>6.5028073566462799E-2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8.8272110736987996E-4</v>
          </cell>
          <cell r="F20">
            <v>5.9874466506095001E-5</v>
          </cell>
          <cell r="G20">
            <v>1.58687723500665E-3</v>
          </cell>
          <cell r="H20">
            <v>0.20263126361591699</v>
          </cell>
          <cell r="I20">
            <v>2.0267968553210798</v>
          </cell>
          <cell r="J20">
            <v>2.13108026986473</v>
          </cell>
        </row>
        <row r="21">
          <cell r="A21" t="str">
            <v>-</v>
          </cell>
          <cell r="B21" t="str">
            <v>VAR_ncap</v>
          </cell>
          <cell r="C21" t="str">
            <v>SUP_WODBIO</v>
          </cell>
          <cell r="E21">
            <v>8.4637466446908601E-5</v>
          </cell>
          <cell r="F21">
            <v>2.8569218319590898E-3</v>
          </cell>
          <cell r="G21">
            <v>2.3188670401327299E-4</v>
          </cell>
          <cell r="H21">
            <v>3.6798389141236997E-5</v>
          </cell>
          <cell r="I21">
            <v>3.4689718879734699E-4</v>
          </cell>
          <cell r="J21">
            <v>3.2861611045068599E-3</v>
          </cell>
        </row>
        <row r="22">
          <cell r="A22" t="str">
            <v>-</v>
          </cell>
          <cell r="B22" t="str">
            <v>VAR_ncap</v>
          </cell>
          <cell r="C22" t="str">
            <v>SUP_ELCH2_SOEC</v>
          </cell>
          <cell r="I22">
            <v>1.3771733554102401E-2</v>
          </cell>
          <cell r="J22">
            <v>2.5279915303537299E-2</v>
          </cell>
        </row>
        <row r="23">
          <cell r="A23" t="str">
            <v>-</v>
          </cell>
          <cell r="B23" t="str">
            <v>VAR_ncap</v>
          </cell>
          <cell r="C23" t="str">
            <v>SUP_ELCH2</v>
          </cell>
          <cell r="E23">
            <v>1.42811514259887E-2</v>
          </cell>
          <cell r="F23">
            <v>3.0514034178967601E-4</v>
          </cell>
          <cell r="G23">
            <v>1.50596121184104E-3</v>
          </cell>
          <cell r="H23">
            <v>8.0185463798247199E-3</v>
          </cell>
          <cell r="I23">
            <v>2.5642932286506102E-3</v>
          </cell>
          <cell r="J23">
            <v>2.75042707829651E-2</v>
          </cell>
        </row>
        <row r="24">
          <cell r="A24" t="str">
            <v>-</v>
          </cell>
          <cell r="B24" t="str">
            <v>VAR_ncap</v>
          </cell>
          <cell r="C24" t="str">
            <v>CT_CWODBDS</v>
          </cell>
          <cell r="E24">
            <v>5.5023308835062699E-5</v>
          </cell>
          <cell r="F24">
            <v>3.8321898688364497E-5</v>
          </cell>
          <cell r="G24">
            <v>5.8265851958243399E-5</v>
          </cell>
          <cell r="H24">
            <v>3.5549514905205897E-5</v>
          </cell>
          <cell r="I24">
            <v>3.6818052348781501E-3</v>
          </cell>
          <cell r="J24">
            <v>1.02214779751208E-2</v>
          </cell>
        </row>
        <row r="25">
          <cell r="A25" t="str">
            <v>-</v>
          </cell>
          <cell r="B25" t="str">
            <v>VAR_ncap</v>
          </cell>
          <cell r="C25" t="str">
            <v>CT_CWODPLT</v>
          </cell>
          <cell r="E25">
            <v>0.166099607357444</v>
          </cell>
          <cell r="F25">
            <v>2.0892232741957999E-2</v>
          </cell>
          <cell r="G25">
            <v>2.2193017623793899E-4</v>
          </cell>
          <cell r="H25">
            <v>1.2712133528642401E-4</v>
          </cell>
          <cell r="I25">
            <v>3.5067248999994102E-3</v>
          </cell>
          <cell r="J25">
            <v>5.1787062254588602E-2</v>
          </cell>
        </row>
        <row r="26">
          <cell r="A26" t="str">
            <v>-</v>
          </cell>
          <cell r="B26" t="str">
            <v>VAR_ncap</v>
          </cell>
          <cell r="C26" t="str">
            <v>D-DH2</v>
          </cell>
          <cell r="H26">
            <v>5.0424853637105801E-3</v>
          </cell>
          <cell r="I26">
            <v>4.1865333927985899E-4</v>
          </cell>
          <cell r="J26">
            <v>2.2789430458502499E-2</v>
          </cell>
        </row>
        <row r="27">
          <cell r="A27" t="str">
            <v>-</v>
          </cell>
          <cell r="B27" t="str">
            <v>VAR_ncap</v>
          </cell>
          <cell r="C27" t="str">
            <v>CT_CWODETH</v>
          </cell>
          <cell r="E27">
            <v>3.15232015119493E-3</v>
          </cell>
          <cell r="F27">
            <v>3.1723684408303598E-5</v>
          </cell>
          <cell r="G27">
            <v>2.5803441879229201E-5</v>
          </cell>
          <cell r="H27">
            <v>1.6885830194824699E-5</v>
          </cell>
          <cell r="I27">
            <v>9.2502369601842204E-5</v>
          </cell>
          <cell r="J27">
            <v>2.4942602358857002E-3</v>
          </cell>
        </row>
        <row r="28">
          <cell r="A28" t="str">
            <v>-</v>
          </cell>
          <cell r="B28" t="str">
            <v>VAR_ncap</v>
          </cell>
          <cell r="C28" t="str">
            <v>D-INGA</v>
          </cell>
          <cell r="E28">
            <v>1.9033894305759601E-4</v>
          </cell>
          <cell r="F28">
            <v>2.03612363625846E-4</v>
          </cell>
          <cell r="G28">
            <v>2.49402648923792E-4</v>
          </cell>
          <cell r="H28">
            <v>9.0590622385136002E-2</v>
          </cell>
          <cell r="I28">
            <v>3.7589035183758297E-4</v>
          </cell>
          <cell r="J28">
            <v>0.24685018083205501</v>
          </cell>
        </row>
        <row r="29">
          <cell r="A29" t="str">
            <v>-</v>
          </cell>
          <cell r="B29" t="str">
            <v>VAR_ncap</v>
          </cell>
          <cell r="C29" t="str">
            <v>SUP_H2DSL</v>
          </cell>
          <cell r="H29">
            <v>1.23552213665715E-2</v>
          </cell>
          <cell r="I29">
            <v>1.0964942427305799E-3</v>
          </cell>
          <cell r="J29">
            <v>2.85580681480367E-2</v>
          </cell>
        </row>
        <row r="30">
          <cell r="A30" t="str">
            <v>-</v>
          </cell>
          <cell r="B30" t="str">
            <v>VAR_cap</v>
          </cell>
          <cell r="C30" t="str">
            <v>SUP_NGAH2</v>
          </cell>
          <cell r="H30">
            <v>9.1821753829775102E-2</v>
          </cell>
          <cell r="I30">
            <v>0.12747102512352246</v>
          </cell>
          <cell r="J30">
            <v>0.30073847803044806</v>
          </cell>
        </row>
        <row r="31">
          <cell r="A31" t="str">
            <v>-</v>
          </cell>
          <cell r="B31" t="str">
            <v>VAR_cap</v>
          </cell>
          <cell r="C31" t="str">
            <v>SUP_WSTHTGBIO</v>
          </cell>
          <cell r="I31">
            <v>1.04957202279283E-3</v>
          </cell>
          <cell r="J31">
            <v>2.0612239818998067E-3</v>
          </cell>
        </row>
        <row r="32">
          <cell r="A32" t="str">
            <v>-</v>
          </cell>
          <cell r="B32" t="str">
            <v>VAR_cap</v>
          </cell>
          <cell r="C32" t="str">
            <v>STG-H2</v>
          </cell>
          <cell r="H32">
            <v>4.3062413461365302E-4</v>
          </cell>
          <cell r="I32">
            <v>4.0642022009365332E-4</v>
          </cell>
          <cell r="J32">
            <v>3.6346691730947448E-4</v>
          </cell>
        </row>
        <row r="33">
          <cell r="A33" t="str">
            <v>-</v>
          </cell>
          <cell r="B33" t="str">
            <v>VAR_cap</v>
          </cell>
          <cell r="C33" t="str">
            <v>SUP_H2NGA</v>
          </cell>
          <cell r="H33">
            <v>6.9732591912788902E-3</v>
          </cell>
          <cell r="I33">
            <v>7.3685882702261146E-3</v>
          </cell>
          <cell r="J33">
            <v>1.6230636259352522E-2</v>
          </cell>
        </row>
        <row r="34">
          <cell r="A34" t="str">
            <v>-</v>
          </cell>
          <cell r="B34" t="str">
            <v>VAR_cap</v>
          </cell>
          <cell r="C34" t="str">
            <v>D-ENGA</v>
          </cell>
          <cell r="E34">
            <v>1.0405538423988885</v>
          </cell>
          <cell r="F34">
            <v>1.0406950750582646</v>
          </cell>
          <cell r="G34">
            <v>1.0411474114987329</v>
          </cell>
          <cell r="H34">
            <v>1.187709586510449</v>
          </cell>
          <cell r="I34">
            <v>4.7460013046378204</v>
          </cell>
          <cell r="J34">
            <v>5.4759014365832339</v>
          </cell>
        </row>
        <row r="35">
          <cell r="A35" t="str">
            <v>-</v>
          </cell>
          <cell r="B35" t="str">
            <v>VAR_cap</v>
          </cell>
          <cell r="C35" t="str">
            <v>D-CHEAT</v>
          </cell>
          <cell r="I35">
            <v>4.3294768763020901E-2</v>
          </cell>
          <cell r="J35">
            <v>8.23196352972317E-2</v>
          </cell>
        </row>
        <row r="36">
          <cell r="A36" t="str">
            <v>-</v>
          </cell>
          <cell r="B36" t="str">
            <v>VAR_cap</v>
          </cell>
          <cell r="C36" t="str">
            <v>SUP_WSTBIO</v>
          </cell>
          <cell r="E36">
            <v>0.21299959235092064</v>
          </cell>
          <cell r="F36">
            <v>0.21310144111054619</v>
          </cell>
          <cell r="G36">
            <v>0.21313210738589944</v>
          </cell>
          <cell r="H36">
            <v>0.20621024076804023</v>
          </cell>
          <cell r="I36">
            <v>0.2001585614615021</v>
          </cell>
          <cell r="J36">
            <v>0.18746204498057401</v>
          </cell>
        </row>
        <row r="37">
          <cell r="A37" t="str">
            <v>-</v>
          </cell>
          <cell r="B37" t="str">
            <v>VAR_cap</v>
          </cell>
          <cell r="C37" t="str">
            <v>D-CNGA</v>
          </cell>
          <cell r="E37">
            <v>7.4218212935047294E-5</v>
          </cell>
          <cell r="F37">
            <v>1.61948259415233E-4</v>
          </cell>
          <cell r="G37">
            <v>3.4385385671247898E-4</v>
          </cell>
          <cell r="H37">
            <v>0.13513104609239299</v>
          </cell>
          <cell r="I37">
            <v>0.179240816891757</v>
          </cell>
          <cell r="J37">
            <v>0.421962461119193</v>
          </cell>
        </row>
        <row r="38">
          <cell r="A38" t="str">
            <v>-</v>
          </cell>
          <cell r="B38" t="str">
            <v>VAR_cap</v>
          </cell>
          <cell r="C38" t="str">
            <v>SUP_BIONGA</v>
          </cell>
          <cell r="E38">
            <v>4.5640582407112142E-2</v>
          </cell>
          <cell r="F38">
            <v>4.5791386041788645E-2</v>
          </cell>
          <cell r="G38">
            <v>4.5828036833395459E-2</v>
          </cell>
          <cell r="H38">
            <v>8.232264272656567E-2</v>
          </cell>
          <cell r="I38">
            <v>9.2477678809882544E-2</v>
          </cell>
          <cell r="J38">
            <v>0.1067121961224017</v>
          </cell>
        </row>
        <row r="39">
          <cell r="A39" t="str">
            <v>-</v>
          </cell>
          <cell r="B39" t="str">
            <v>VAR_cap</v>
          </cell>
          <cell r="C39" t="str">
            <v>SUP_WODH2</v>
          </cell>
          <cell r="J39">
            <v>4.84036583121233E-3</v>
          </cell>
        </row>
        <row r="40">
          <cell r="A40" t="str">
            <v>-</v>
          </cell>
          <cell r="B40" t="str">
            <v>VAR_cap</v>
          </cell>
          <cell r="C40" t="str">
            <v>D-TNGA</v>
          </cell>
          <cell r="E40">
            <v>0.96057338236997802</v>
          </cell>
          <cell r="F40">
            <v>0.96060324903621686</v>
          </cell>
          <cell r="G40">
            <v>0.96063913480171825</v>
          </cell>
          <cell r="H40">
            <v>0.96065329840420566</v>
          </cell>
          <cell r="I40">
            <v>0.96067319181309441</v>
          </cell>
          <cell r="J40">
            <v>0.4336624590064716</v>
          </cell>
        </row>
        <row r="41">
          <cell r="A41" t="str">
            <v>-</v>
          </cell>
          <cell r="B41" t="str">
            <v>VAR_cap</v>
          </cell>
          <cell r="C41" t="str">
            <v>SUP_ELCH2_D</v>
          </cell>
          <cell r="H41">
            <v>2.4204630253677499E-3</v>
          </cell>
          <cell r="I41">
            <v>2.6362798957278201E-3</v>
          </cell>
          <cell r="J41">
            <v>9.5124456693700694E-3</v>
          </cell>
        </row>
        <row r="42">
          <cell r="A42" t="str">
            <v>-</v>
          </cell>
          <cell r="B42" t="str">
            <v>VAR_cap</v>
          </cell>
          <cell r="C42" t="str">
            <v>SUP_H2GSL</v>
          </cell>
          <cell r="H42">
            <v>1.21835892251668E-2</v>
          </cell>
          <cell r="I42">
            <v>1.4538570985084414E-2</v>
          </cell>
          <cell r="J42">
            <v>3.404679480937791E-2</v>
          </cell>
        </row>
        <row r="43">
          <cell r="A43" t="str">
            <v>-</v>
          </cell>
          <cell r="B43" t="str">
            <v>VAR_cap</v>
          </cell>
          <cell r="C43" t="str">
            <v>ESOL-PV_E</v>
          </cell>
          <cell r="H43">
            <v>4.8821747615819802E-3</v>
          </cell>
          <cell r="I43">
            <v>4.9100044712751404E-3</v>
          </cell>
          <cell r="J43">
            <v>1.6831541780106801E-2</v>
          </cell>
        </row>
        <row r="44">
          <cell r="A44" t="str">
            <v>-</v>
          </cell>
          <cell r="B44" t="str">
            <v>VAR_cap</v>
          </cell>
          <cell r="C44" t="str">
            <v>D-SNGA</v>
          </cell>
          <cell r="E44">
            <v>2.2354658444076971</v>
          </cell>
          <cell r="F44">
            <v>2.2355283442575029</v>
          </cell>
          <cell r="G44">
            <v>2.2361109208893835</v>
          </cell>
          <cell r="H44">
            <v>2.2538677283770649</v>
          </cell>
          <cell r="I44">
            <v>3.8914523585107803</v>
          </cell>
          <cell r="J44">
            <v>3.8047890090894838</v>
          </cell>
        </row>
        <row r="45">
          <cell r="A45" t="str">
            <v>-</v>
          </cell>
          <cell r="B45" t="str">
            <v>VAR_cap</v>
          </cell>
          <cell r="C45" t="str">
            <v>SUP_MNRBIO</v>
          </cell>
          <cell r="E45">
            <v>0.111813553536995</v>
          </cell>
          <cell r="F45">
            <v>0.11399804734082204</v>
          </cell>
          <cell r="G45">
            <v>0.11412264460875832</v>
          </cell>
          <cell r="H45">
            <v>0.11407198081732746</v>
          </cell>
          <cell r="I45">
            <v>8.4103742399797149E-2</v>
          </cell>
          <cell r="J45">
            <v>8.8653354178028387E-2</v>
          </cell>
        </row>
        <row r="46">
          <cell r="A46" t="str">
            <v>-</v>
          </cell>
          <cell r="B46" t="str">
            <v>VAR_cap</v>
          </cell>
          <cell r="C46" t="str">
            <v>D-RNGA</v>
          </cell>
          <cell r="E46">
            <v>3.0981227285032902</v>
          </cell>
          <cell r="F46">
            <v>3.0981826029697959</v>
          </cell>
          <cell r="G46">
            <v>3.0997694802048028</v>
          </cell>
          <cell r="H46">
            <v>3.3024007438207192</v>
          </cell>
          <cell r="I46">
            <v>5.3291975991417999</v>
          </cell>
          <cell r="J46">
            <v>5.5967367777436294</v>
          </cell>
        </row>
        <row r="47">
          <cell r="A47" t="str">
            <v>-</v>
          </cell>
          <cell r="B47" t="str">
            <v>VAR_cap</v>
          </cell>
          <cell r="C47" t="str">
            <v>SUP_WODBIO</v>
          </cell>
          <cell r="E47">
            <v>8.4637466446908601E-5</v>
          </cell>
          <cell r="F47">
            <v>2.9360900724305404E-3</v>
          </cell>
          <cell r="G47">
            <v>3.1527878895343179E-3</v>
          </cell>
          <cell r="H47">
            <v>3.1547711375089003E-3</v>
          </cell>
          <cell r="I47">
            <v>2.1963428047145875E-3</v>
          </cell>
          <cell r="J47">
            <v>3.5813390296253809E-3</v>
          </cell>
        </row>
        <row r="48">
          <cell r="A48" t="str">
            <v>-</v>
          </cell>
          <cell r="B48" t="str">
            <v>VAR_cap</v>
          </cell>
          <cell r="C48" t="str">
            <v>SUP_ELCH2_SOEC</v>
          </cell>
          <cell r="I48">
            <v>1.3771733554102401E-2</v>
          </cell>
          <cell r="J48">
            <v>3.7447578917529756E-2</v>
          </cell>
        </row>
        <row r="49">
          <cell r="A49" t="str">
            <v>-</v>
          </cell>
          <cell r="B49" t="str">
            <v>VAR_cap</v>
          </cell>
          <cell r="C49" t="str">
            <v>SUP_ELCH2</v>
          </cell>
          <cell r="E49">
            <v>1.42811514259887E-2</v>
          </cell>
          <cell r="F49">
            <v>1.4566045841407027E-2</v>
          </cell>
          <cell r="G49">
            <v>1.6022688970441505E-2</v>
          </cell>
          <cell r="H49">
            <v>2.3963478891927462E-2</v>
          </cell>
          <cell r="I49">
            <v>1.8835968891783378E-2</v>
          </cell>
          <cell r="J49">
            <v>2.9714521440565845E-2</v>
          </cell>
        </row>
        <row r="50">
          <cell r="A50" t="str">
            <v>-</v>
          </cell>
          <cell r="B50" t="str">
            <v>VAR_cap</v>
          </cell>
          <cell r="C50" t="str">
            <v>CT_CWODBDS</v>
          </cell>
          <cell r="E50">
            <v>1.7067315282077264E-2</v>
          </cell>
          <cell r="F50">
            <v>1.6133058406371026E-2</v>
          </cell>
          <cell r="G50">
            <v>1.6131293353742568E-2</v>
          </cell>
          <cell r="H50">
            <v>5.1552273715138736E-3</v>
          </cell>
          <cell r="I50">
            <v>4.1696944916000895E-3</v>
          </cell>
          <cell r="J50">
            <v>1.3464713128619065E-2</v>
          </cell>
        </row>
        <row r="51">
          <cell r="A51" t="str">
            <v>-</v>
          </cell>
          <cell r="B51" t="str">
            <v>VAR_cap</v>
          </cell>
          <cell r="C51" t="str">
            <v>CT_CWODPLT</v>
          </cell>
          <cell r="E51">
            <v>0.36837230143686678</v>
          </cell>
          <cell r="F51">
            <v>0.38919170114316565</v>
          </cell>
          <cell r="G51">
            <v>0.3705636626807034</v>
          </cell>
          <cell r="H51">
            <v>0.35601162378253282</v>
          </cell>
          <cell r="I51">
            <v>6.2094858274152495E-2</v>
          </cell>
          <cell r="J51">
            <v>5.4844850471496259E-2</v>
          </cell>
        </row>
        <row r="52">
          <cell r="A52" t="str">
            <v>-</v>
          </cell>
          <cell r="B52" t="str">
            <v>VAR_cap</v>
          </cell>
          <cell r="C52" t="str">
            <v>D-DH2</v>
          </cell>
          <cell r="H52">
            <v>5.0424853637105801E-3</v>
          </cell>
          <cell r="I52">
            <v>5.4611387029904401E-3</v>
          </cell>
          <cell r="J52">
            <v>2.8250569161492899E-2</v>
          </cell>
        </row>
        <row r="53">
          <cell r="A53" t="str">
            <v>-</v>
          </cell>
          <cell r="B53" t="str">
            <v>VAR_cap</v>
          </cell>
          <cell r="C53" t="str">
            <v>CT_CWODETH</v>
          </cell>
          <cell r="E53">
            <v>5.1871044899693018E-3</v>
          </cell>
          <cell r="F53">
            <v>3.0132228706809898E-3</v>
          </cell>
          <cell r="G53">
            <v>2.9626568163594199E-3</v>
          </cell>
          <cell r="H53">
            <v>2.2508891244908801E-3</v>
          </cell>
          <cell r="I53">
            <v>1.1887596207726119E-3</v>
          </cell>
          <cell r="J53">
            <v>2.562421305439887E-3</v>
          </cell>
        </row>
        <row r="54">
          <cell r="A54" t="str">
            <v>-</v>
          </cell>
          <cell r="B54" t="str">
            <v>VAR_cap</v>
          </cell>
          <cell r="C54" t="str">
            <v>D-INGA</v>
          </cell>
          <cell r="E54">
            <v>1.9846737092091575</v>
          </cell>
          <cell r="F54">
            <v>1.9848773215727835</v>
          </cell>
          <cell r="G54">
            <v>1.9851267242217072</v>
          </cell>
          <cell r="H54">
            <v>2.0757173466068433</v>
          </cell>
          <cell r="I54">
            <v>2.0760932369586809</v>
          </cell>
          <cell r="J54">
            <v>1.294261398911374</v>
          </cell>
        </row>
        <row r="55">
          <cell r="A55" t="str">
            <v>-</v>
          </cell>
          <cell r="B55" t="str">
            <v>VAR_cap</v>
          </cell>
          <cell r="C55" t="str">
            <v>SUP_H2DSL</v>
          </cell>
          <cell r="H55">
            <v>1.23552213665715E-2</v>
          </cell>
          <cell r="I55">
            <v>1.3400768506500961E-2</v>
          </cell>
          <cell r="J55">
            <v>2.9439963836436666E-2</v>
          </cell>
        </row>
        <row r="56">
          <cell r="A56" t="str">
            <v>CO2_M</v>
          </cell>
          <cell r="B56" t="str">
            <v>VAR_fin</v>
          </cell>
          <cell r="C56" t="str">
            <v>SUP_H2NGA</v>
          </cell>
          <cell r="H56">
            <v>0.98701413474770439</v>
          </cell>
          <cell r="I56">
            <v>1.3451777075161622</v>
          </cell>
          <cell r="J56">
            <v>2.6789312389890965</v>
          </cell>
        </row>
        <row r="57">
          <cell r="A57" t="str">
            <v>CO2_M</v>
          </cell>
          <cell r="B57" t="str">
            <v>VAR_fin</v>
          </cell>
          <cell r="C57" t="str">
            <v>SUP_H2GSL</v>
          </cell>
          <cell r="H57">
            <v>5.5500543065226351</v>
          </cell>
          <cell r="I57">
            <v>11.608501468252241</v>
          </cell>
          <cell r="J57">
            <v>25.510292155648298</v>
          </cell>
        </row>
        <row r="58">
          <cell r="A58" t="str">
            <v>CO2_M</v>
          </cell>
          <cell r="B58" t="str">
            <v>VAR_fin</v>
          </cell>
          <cell r="C58" t="str">
            <v>SUP_H2DSL</v>
          </cell>
          <cell r="H58">
            <v>4.5092115250326419</v>
          </cell>
          <cell r="I58">
            <v>8.6564154414357262</v>
          </cell>
          <cell r="J58">
            <v>18.659116958035259</v>
          </cell>
        </row>
        <row r="59">
          <cell r="A59" t="str">
            <v>ELC35</v>
          </cell>
          <cell r="B59" t="str">
            <v>VAR_fout</v>
          </cell>
          <cell r="C59" t="str">
            <v>SUP_WSTBIO</v>
          </cell>
          <cell r="E59">
            <v>0.11256984701387338</v>
          </cell>
          <cell r="F59">
            <v>0.11274323879217524</v>
          </cell>
          <cell r="G59">
            <v>0.10857850129490208</v>
          </cell>
          <cell r="H59">
            <v>0.10915695204715986</v>
          </cell>
          <cell r="I59">
            <v>0.10596543791941573</v>
          </cell>
          <cell r="J59">
            <v>9.9212885852553348E-2</v>
          </cell>
        </row>
        <row r="60">
          <cell r="A60" t="str">
            <v>ELC35</v>
          </cell>
          <cell r="B60" t="str">
            <v>VAR_fout</v>
          </cell>
          <cell r="C60" t="str">
            <v>SUP_WODBIO</v>
          </cell>
          <cell r="F60">
            <v>5.3474217442843431E-4</v>
          </cell>
          <cell r="G60">
            <v>1.0600298402022275E-3</v>
          </cell>
          <cell r="H60">
            <v>1.179920878963379E-3</v>
          </cell>
          <cell r="I60">
            <v>1.2685024868612507E-3</v>
          </cell>
          <cell r="J60">
            <v>1.5739525260655193E-3</v>
          </cell>
        </row>
        <row r="61">
          <cell r="A61" t="str">
            <v>ELC35</v>
          </cell>
          <cell r="B61" t="str">
            <v>VAR_fin</v>
          </cell>
          <cell r="C61" t="str">
            <v>D-CELC</v>
          </cell>
          <cell r="E61">
            <v>0.19995594266750086</v>
          </cell>
          <cell r="F61">
            <v>0.12791721843760481</v>
          </cell>
          <cell r="G61">
            <v>0.21894007224076692</v>
          </cell>
          <cell r="H61">
            <v>0.38729742756630797</v>
          </cell>
          <cell r="I61">
            <v>0.45650076898158432</v>
          </cell>
          <cell r="J61">
            <v>0.81275131210241569</v>
          </cell>
        </row>
        <row r="62">
          <cell r="A62" t="str">
            <v>SCH2S</v>
          </cell>
          <cell r="B62" t="str">
            <v>VAR_fin</v>
          </cell>
          <cell r="C62" t="str">
            <v>SUP_NGAH2</v>
          </cell>
          <cell r="H62">
            <v>2.5900365850982294</v>
          </cell>
          <cell r="I62">
            <v>3.7461186836336386</v>
          </cell>
          <cell r="J62">
            <v>8.7698699389119241</v>
          </cell>
        </row>
        <row r="63">
          <cell r="A63" t="str">
            <v>CWST</v>
          </cell>
          <cell r="B63" t="str">
            <v>VAR_fout</v>
          </cell>
          <cell r="C63" t="str">
            <v>D-CWST</v>
          </cell>
          <cell r="E63">
            <v>9.6777905618498465</v>
          </cell>
          <cell r="F63">
            <v>9.6926973007330073</v>
          </cell>
          <cell r="G63">
            <v>9.3346488684674434</v>
          </cell>
          <cell r="H63">
            <v>9.3843791059972634</v>
          </cell>
          <cell r="I63">
            <v>9.1377589784868576</v>
          </cell>
          <cell r="J63">
            <v>8.5812090289655192</v>
          </cell>
        </row>
        <row r="64">
          <cell r="A64" t="str">
            <v>CWST</v>
          </cell>
          <cell r="B64" t="str">
            <v>VAR_fin</v>
          </cell>
          <cell r="C64" t="str">
            <v>SUP_WSTHTGBIO</v>
          </cell>
          <cell r="I64">
            <v>2.7758901357668234E-2</v>
          </cell>
          <cell r="J64">
            <v>5.1735499527438895E-2</v>
          </cell>
        </row>
        <row r="65">
          <cell r="A65" t="str">
            <v>CWST</v>
          </cell>
          <cell r="B65" t="str">
            <v>VAR_fin</v>
          </cell>
          <cell r="C65" t="str">
            <v>SUP_WSTBIO</v>
          </cell>
          <cell r="E65">
            <v>9.6777905618498465</v>
          </cell>
          <cell r="F65">
            <v>9.6926973007330073</v>
          </cell>
          <cell r="G65">
            <v>9.3346488684674434</v>
          </cell>
          <cell r="H65">
            <v>9.3843791059972634</v>
          </cell>
          <cell r="I65">
            <v>9.1100000771291878</v>
          </cell>
          <cell r="J65">
            <v>8.5294735294380821</v>
          </cell>
        </row>
        <row r="66">
          <cell r="A66" t="str">
            <v>NGA</v>
          </cell>
          <cell r="B66" t="str">
            <v>VAR_fout</v>
          </cell>
          <cell r="C66" t="str">
            <v>SUP_H2NGA</v>
          </cell>
          <cell r="H66">
            <v>1.7500250616094042E-2</v>
          </cell>
          <cell r="I66">
            <v>2.3850668572981584E-2</v>
          </cell>
          <cell r="J66">
            <v>4.7498780833140117E-2</v>
          </cell>
        </row>
        <row r="67">
          <cell r="A67" t="str">
            <v>NGA</v>
          </cell>
          <cell r="B67" t="str">
            <v>VAR_fout</v>
          </cell>
          <cell r="C67" t="str">
            <v>D-LNGA</v>
          </cell>
          <cell r="H67">
            <v>0.1277983405346764</v>
          </cell>
          <cell r="I67">
            <v>8.1001216414667468E-2</v>
          </cell>
          <cell r="J67">
            <v>0.14585712163968187</v>
          </cell>
        </row>
        <row r="68">
          <cell r="A68" t="str">
            <v>NGA</v>
          </cell>
          <cell r="B68" t="str">
            <v>VAR_fin</v>
          </cell>
          <cell r="C68" t="str">
            <v>D-ENGA</v>
          </cell>
          <cell r="E68">
            <v>6.7687531382802781</v>
          </cell>
          <cell r="F68">
            <v>0.13789773893707716</v>
          </cell>
          <cell r="G68">
            <v>3.8157144943900558</v>
          </cell>
          <cell r="H68">
            <v>14.024731746997913</v>
          </cell>
          <cell r="I68">
            <v>118.36104466456742</v>
          </cell>
          <cell r="J68">
            <v>133.83352233839534</v>
          </cell>
        </row>
        <row r="69">
          <cell r="A69" t="str">
            <v>NGA</v>
          </cell>
          <cell r="B69" t="str">
            <v>VAR_fin</v>
          </cell>
          <cell r="C69" t="str">
            <v>D-CNGA</v>
          </cell>
          <cell r="H69">
            <v>3.2033758234297225</v>
          </cell>
          <cell r="I69">
            <v>4.5885970472418469</v>
          </cell>
          <cell r="J69">
            <v>10.994475783695329</v>
          </cell>
        </row>
        <row r="70">
          <cell r="A70" t="str">
            <v>NGA</v>
          </cell>
          <cell r="B70" t="str">
            <v>VAR_fin</v>
          </cell>
          <cell r="C70" t="str">
            <v>D-TNGA</v>
          </cell>
          <cell r="E70">
            <v>0.42411269683164182</v>
          </cell>
          <cell r="F70">
            <v>4.4750113252523098</v>
          </cell>
          <cell r="G70">
            <v>4.7760292859563283</v>
          </cell>
          <cell r="H70">
            <v>4.6205647499689677</v>
          </cell>
          <cell r="I70">
            <v>1.4561735935707278</v>
          </cell>
          <cell r="J70">
            <v>2.1630977810709773</v>
          </cell>
        </row>
        <row r="71">
          <cell r="A71" t="str">
            <v>NGA</v>
          </cell>
          <cell r="B71" t="str">
            <v>VAR_fin</v>
          </cell>
          <cell r="C71" t="str">
            <v>D-SNGA</v>
          </cell>
          <cell r="E71">
            <v>28.004522424773032</v>
          </cell>
          <cell r="F71">
            <v>28.328838224591966</v>
          </cell>
          <cell r="G71">
            <v>37.22506437691144</v>
          </cell>
          <cell r="H71">
            <v>38.498017291630326</v>
          </cell>
          <cell r="I71">
            <v>63.618233764711022</v>
          </cell>
          <cell r="J71">
            <v>62.724594100371654</v>
          </cell>
        </row>
        <row r="72">
          <cell r="A72" t="str">
            <v>NGA</v>
          </cell>
          <cell r="B72" t="str">
            <v>VAR_fin</v>
          </cell>
          <cell r="C72" t="str">
            <v>D-RNGA</v>
          </cell>
          <cell r="E72">
            <v>48.925515547675737</v>
          </cell>
          <cell r="F72">
            <v>48.182964944895097</v>
          </cell>
          <cell r="G72">
            <v>52.242055222126261</v>
          </cell>
          <cell r="H72">
            <v>55.32114576000356</v>
          </cell>
          <cell r="I72">
            <v>88.557125434233157</v>
          </cell>
          <cell r="J72">
            <v>91.81672743924652</v>
          </cell>
        </row>
        <row r="73">
          <cell r="A73" t="str">
            <v>NGA</v>
          </cell>
          <cell r="B73" t="str">
            <v>VAR_fin</v>
          </cell>
          <cell r="C73" t="str">
            <v>D-INGA</v>
          </cell>
          <cell r="E73">
            <v>37.019467518823397</v>
          </cell>
          <cell r="F73">
            <v>25.574054992421821</v>
          </cell>
          <cell r="G73">
            <v>34.126191011687425</v>
          </cell>
          <cell r="H73">
            <v>33.274447059623938</v>
          </cell>
          <cell r="I73">
            <v>31.333184063041205</v>
          </cell>
          <cell r="J73">
            <v>32.241117349633654</v>
          </cell>
        </row>
        <row r="74">
          <cell r="A74" t="str">
            <v>CO2</v>
          </cell>
          <cell r="B74" t="str">
            <v>VAR_fout</v>
          </cell>
          <cell r="C74" t="str">
            <v>D-ENGA</v>
          </cell>
          <cell r="E74">
            <v>381.75767699900803</v>
          </cell>
          <cell r="F74">
            <v>7.7774324760511497</v>
          </cell>
          <cell r="G74">
            <v>215.206297483599</v>
          </cell>
          <cell r="H74">
            <v>790.99487053068299</v>
          </cell>
          <cell r="I74">
            <v>6675.5629190815998</v>
          </cell>
          <cell r="J74">
            <v>7548.2106598854998</v>
          </cell>
        </row>
        <row r="75">
          <cell r="A75" t="str">
            <v>CO2</v>
          </cell>
          <cell r="B75" t="str">
            <v>VAR_fout</v>
          </cell>
          <cell r="C75" t="str">
            <v>D-ILFO</v>
          </cell>
          <cell r="E75">
            <v>711.38067171708099</v>
          </cell>
          <cell r="F75">
            <v>659.57103981166495</v>
          </cell>
          <cell r="G75">
            <v>383.81752274058101</v>
          </cell>
          <cell r="H75">
            <v>187.75465332561001</v>
          </cell>
          <cell r="I75">
            <v>94.154531799321703</v>
          </cell>
          <cell r="J75">
            <v>107.973306483998</v>
          </cell>
        </row>
        <row r="76">
          <cell r="A76" t="str">
            <v>CO2</v>
          </cell>
          <cell r="B76" t="str">
            <v>VAR_fout</v>
          </cell>
          <cell r="C76" t="str">
            <v>D-CNGA</v>
          </cell>
          <cell r="H76">
            <v>180.670396441436</v>
          </cell>
          <cell r="I76">
            <v>258.79687346444001</v>
          </cell>
          <cell r="J76">
            <v>620.08843420041603</v>
          </cell>
        </row>
        <row r="77">
          <cell r="A77" t="str">
            <v>CO2</v>
          </cell>
          <cell r="B77" t="str">
            <v>VAR_fout</v>
          </cell>
          <cell r="C77" t="str">
            <v>D-TNGA</v>
          </cell>
          <cell r="E77">
            <v>23.919956101304599</v>
          </cell>
          <cell r="F77">
            <v>252.39063874422999</v>
          </cell>
          <cell r="G77">
            <v>269.36805172793697</v>
          </cell>
          <cell r="H77">
            <v>260.59985189824999</v>
          </cell>
          <cell r="I77">
            <v>82.128190677389</v>
          </cell>
          <cell r="J77">
            <v>121.998714852403</v>
          </cell>
        </row>
        <row r="78">
          <cell r="A78" t="str">
            <v>CO2</v>
          </cell>
          <cell r="B78" t="str">
            <v>VAR_fout</v>
          </cell>
          <cell r="C78" t="str">
            <v>D-SNGA</v>
          </cell>
          <cell r="E78">
            <v>1579.4550647572</v>
          </cell>
          <cell r="F78">
            <v>1597.7464758669901</v>
          </cell>
          <cell r="G78">
            <v>2099.4936308578099</v>
          </cell>
          <cell r="H78">
            <v>2171.2881752479502</v>
          </cell>
          <cell r="I78">
            <v>3588.0683843297002</v>
          </cell>
          <cell r="J78">
            <v>3537.6671072609602</v>
          </cell>
        </row>
        <row r="79">
          <cell r="A79" t="str">
            <v>CO2</v>
          </cell>
          <cell r="B79" t="str">
            <v>VAR_fout</v>
          </cell>
          <cell r="C79" t="str">
            <v>D-RNGA</v>
          </cell>
          <cell r="E79">
            <v>2759.3990768889098</v>
          </cell>
          <cell r="F79">
            <v>2717.5192228920801</v>
          </cell>
          <cell r="G79">
            <v>2946.4519145279201</v>
          </cell>
          <cell r="H79">
            <v>3120.1126208641999</v>
          </cell>
          <cell r="I79">
            <v>4994.6218744907501</v>
          </cell>
          <cell r="J79">
            <v>5178.4634275734998</v>
          </cell>
        </row>
        <row r="80">
          <cell r="A80" t="str">
            <v>CO2</v>
          </cell>
          <cell r="B80" t="str">
            <v>VAR_fout</v>
          </cell>
          <cell r="C80" t="str">
            <v>D-SLFO</v>
          </cell>
          <cell r="E80">
            <v>2267.7903417861698</v>
          </cell>
          <cell r="F80">
            <v>2087.4072881349198</v>
          </cell>
          <cell r="G80">
            <v>1613.5346950429</v>
          </cell>
          <cell r="H80">
            <v>1370.75356308658</v>
          </cell>
          <cell r="I80">
            <v>38.825131050740602</v>
          </cell>
          <cell r="J80">
            <v>13.1666716283924</v>
          </cell>
        </row>
        <row r="81">
          <cell r="A81" t="str">
            <v>CO2</v>
          </cell>
          <cell r="B81" t="str">
            <v>VAR_fout</v>
          </cell>
          <cell r="C81" t="str">
            <v>D-RLFO</v>
          </cell>
          <cell r="E81">
            <v>4514.4870631356398</v>
          </cell>
          <cell r="F81">
            <v>3846.53339961744</v>
          </cell>
          <cell r="G81">
            <v>4446.26736627848</v>
          </cell>
          <cell r="H81">
            <v>4397.8139415117703</v>
          </cell>
          <cell r="I81">
            <v>375.49068452484198</v>
          </cell>
          <cell r="J81">
            <v>36.092347629966902</v>
          </cell>
        </row>
        <row r="82">
          <cell r="A82" t="str">
            <v>CO2</v>
          </cell>
          <cell r="B82" t="str">
            <v>VAR_fout</v>
          </cell>
          <cell r="C82" t="str">
            <v>D-TGSL</v>
          </cell>
          <cell r="E82">
            <v>5800.8253962649496</v>
          </cell>
          <cell r="F82">
            <v>6045.2709893020801</v>
          </cell>
          <cell r="G82">
            <v>6022.7798953217698</v>
          </cell>
          <cell r="H82">
            <v>4605.6604118181403</v>
          </cell>
          <cell r="I82">
            <v>3738.6777789478101</v>
          </cell>
          <cell r="J82">
            <v>2878.9054157364499</v>
          </cell>
        </row>
        <row r="83">
          <cell r="A83" t="str">
            <v>CO2</v>
          </cell>
          <cell r="B83" t="str">
            <v>VAR_fout</v>
          </cell>
          <cell r="C83" t="str">
            <v>D-INGA</v>
          </cell>
          <cell r="E83">
            <v>2087.8979680616399</v>
          </cell>
          <cell r="F83">
            <v>1442.37670157259</v>
          </cell>
          <cell r="G83">
            <v>1924.7171730591699</v>
          </cell>
          <cell r="H83">
            <v>1876.6788141627901</v>
          </cell>
          <cell r="I83">
            <v>1767.19158115552</v>
          </cell>
          <cell r="J83">
            <v>1818.39901851934</v>
          </cell>
        </row>
        <row r="84">
          <cell r="A84" t="str">
            <v>ENGA</v>
          </cell>
          <cell r="B84" t="str">
            <v>VAR_fout</v>
          </cell>
          <cell r="C84" t="str">
            <v>D-ENGA</v>
          </cell>
          <cell r="E84">
            <v>6.9838223361227234</v>
          </cell>
          <cell r="F84">
            <v>0.15060758258436599</v>
          </cell>
          <cell r="G84">
            <v>3.9240709664220308</v>
          </cell>
          <cell r="H84">
            <v>14.454446781213445</v>
          </cell>
          <cell r="I84">
            <v>118.57895845384935</v>
          </cell>
          <cell r="J84">
            <v>134.06575155786703</v>
          </cell>
        </row>
        <row r="85">
          <cell r="A85" t="str">
            <v>ILFO</v>
          </cell>
          <cell r="B85" t="str">
            <v>VAR_fout</v>
          </cell>
          <cell r="C85" t="str">
            <v>D-ILFO</v>
          </cell>
          <cell r="E85">
            <v>9.4911775503342888</v>
          </cell>
          <cell r="F85">
            <v>8.799938056794387</v>
          </cell>
          <cell r="G85">
            <v>5.1403774416093828</v>
          </cell>
          <cell r="H85">
            <v>2.5250634436334596</v>
          </cell>
          <cell r="I85">
            <v>1.2764630272499207</v>
          </cell>
          <cell r="J85">
            <v>1.4667015685030165</v>
          </cell>
        </row>
        <row r="86">
          <cell r="A86" t="str">
            <v>CHEAT</v>
          </cell>
          <cell r="B86" t="str">
            <v>VAR_fout</v>
          </cell>
          <cell r="C86" t="str">
            <v>D-CHEAT</v>
          </cell>
          <cell r="I86">
            <v>3.228736292986794E-2</v>
          </cell>
          <cell r="J86">
            <v>5.4644105236321974E-2</v>
          </cell>
        </row>
        <row r="87">
          <cell r="A87" t="str">
            <v>CHEAT</v>
          </cell>
          <cell r="B87" t="str">
            <v>VAR_fin</v>
          </cell>
          <cell r="C87" t="str">
            <v>SUP_ELCH2_SOEC</v>
          </cell>
          <cell r="I87">
            <v>3.228736292986794E-2</v>
          </cell>
          <cell r="J87">
            <v>5.4644105236321974E-2</v>
          </cell>
        </row>
        <row r="88">
          <cell r="A88" t="str">
            <v>TDSL</v>
          </cell>
          <cell r="B88" t="str">
            <v>VAR_fout</v>
          </cell>
          <cell r="C88" t="str">
            <v>D-TBDS1</v>
          </cell>
          <cell r="E88">
            <v>2.9735209063356516</v>
          </cell>
          <cell r="F88">
            <v>3.0429749658305072</v>
          </cell>
          <cell r="G88">
            <v>3.0480585999592806</v>
          </cell>
          <cell r="H88">
            <v>2.4617403643415563</v>
          </cell>
          <cell r="I88">
            <v>1.3047442796753697</v>
          </cell>
          <cell r="J88">
            <v>1.4656584611439389</v>
          </cell>
        </row>
        <row r="89">
          <cell r="A89" t="str">
            <v>CNGA</v>
          </cell>
          <cell r="B89" t="str">
            <v>VAR_fout</v>
          </cell>
          <cell r="C89" t="str">
            <v>D-CNGA</v>
          </cell>
          <cell r="H89">
            <v>3.4079428751292467</v>
          </cell>
          <cell r="I89">
            <v>4.929103531096894</v>
          </cell>
          <cell r="J89">
            <v>11.539302551199912</v>
          </cell>
        </row>
        <row r="90">
          <cell r="A90" t="str">
            <v>CNGA</v>
          </cell>
          <cell r="B90" t="str">
            <v>VAR_fin</v>
          </cell>
          <cell r="C90" t="str">
            <v>SUP_NGAH2</v>
          </cell>
          <cell r="H90">
            <v>3.4079428751292467</v>
          </cell>
          <cell r="I90">
            <v>4.929103531096894</v>
          </cell>
          <cell r="J90">
            <v>11.539302551199912</v>
          </cell>
        </row>
        <row r="91">
          <cell r="A91" t="str">
            <v>LBIO</v>
          </cell>
          <cell r="B91" t="str">
            <v>VAR_fin</v>
          </cell>
          <cell r="C91" t="str">
            <v>D-LBIO</v>
          </cell>
          <cell r="H91">
            <v>5.8364402518697844E-2</v>
          </cell>
          <cell r="I91">
            <v>2.96461209472615E-2</v>
          </cell>
          <cell r="J91">
            <v>5.7638723855020724E-2</v>
          </cell>
        </row>
        <row r="92">
          <cell r="A92" t="str">
            <v>H2_E</v>
          </cell>
          <cell r="B92" t="str">
            <v>VAR_fout</v>
          </cell>
          <cell r="C92" t="str">
            <v>SUP_ELCH2_D</v>
          </cell>
          <cell r="H92">
            <v>1.2363330341484315E-2</v>
          </cell>
          <cell r="I92">
            <v>1.3200272060772804E-2</v>
          </cell>
          <cell r="J92">
            <v>4.7881258327292911E-2</v>
          </cell>
        </row>
        <row r="93">
          <cell r="A93" t="str">
            <v>H2_E</v>
          </cell>
          <cell r="B93" t="str">
            <v>VAR_fin</v>
          </cell>
          <cell r="C93" t="str">
            <v>D-DH2</v>
          </cell>
          <cell r="H93">
            <v>1.2363330341484315E-2</v>
          </cell>
          <cell r="I93">
            <v>1.3200272060772804E-2</v>
          </cell>
          <cell r="J93">
            <v>4.7881258327292911E-2</v>
          </cell>
        </row>
        <row r="94">
          <cell r="A94" t="str">
            <v>BNGA</v>
          </cell>
          <cell r="B94" t="str">
            <v>VAR_fout</v>
          </cell>
          <cell r="C94" t="str">
            <v>SUP_BIONGA</v>
          </cell>
          <cell r="E94">
            <v>1.1764940528428496</v>
          </cell>
          <cell r="F94">
            <v>0.85963692112961809</v>
          </cell>
          <cell r="G94">
            <v>0.72933317653396779</v>
          </cell>
          <cell r="H94">
            <v>2.4515159721774675</v>
          </cell>
          <cell r="I94">
            <v>2.815829061077026</v>
          </cell>
          <cell r="J94">
            <v>3.173870456349642</v>
          </cell>
        </row>
        <row r="95">
          <cell r="A95" t="str">
            <v>BNGA</v>
          </cell>
          <cell r="B95" t="str">
            <v>VAR_fin</v>
          </cell>
          <cell r="C95" t="str">
            <v>D-ENGA</v>
          </cell>
          <cell r="E95">
            <v>0.23737985347697477</v>
          </cell>
          <cell r="F95">
            <v>1.3190977580723774E-2</v>
          </cell>
          <cell r="G95">
            <v>0.1196353888772944</v>
          </cell>
          <cell r="H95">
            <v>0.45343904464084339</v>
          </cell>
          <cell r="I95">
            <v>0.56801363513523773</v>
          </cell>
          <cell r="J95">
            <v>0.60574778060271306</v>
          </cell>
        </row>
        <row r="96">
          <cell r="A96" t="str">
            <v>BNGA</v>
          </cell>
          <cell r="B96" t="str">
            <v>VAR_fin</v>
          </cell>
          <cell r="C96" t="str">
            <v>D-CNGA</v>
          </cell>
          <cell r="H96">
            <v>0.19910498497985191</v>
          </cell>
          <cell r="I96">
            <v>0.33018605221659908</v>
          </cell>
          <cell r="J96">
            <v>0.52523144255215282</v>
          </cell>
        </row>
        <row r="97">
          <cell r="A97" t="str">
            <v>BNGA</v>
          </cell>
          <cell r="B97" t="str">
            <v>VAR_fin</v>
          </cell>
          <cell r="C97" t="str">
            <v>D-TNGA</v>
          </cell>
          <cell r="E97">
            <v>3.8206650193569121E-2</v>
          </cell>
          <cell r="F97">
            <v>0.16647439837524988</v>
          </cell>
          <cell r="G97">
            <v>9.5819192237577275E-2</v>
          </cell>
          <cell r="H97">
            <v>0.36488365857752619</v>
          </cell>
          <cell r="I97">
            <v>0.22185311324877324</v>
          </cell>
          <cell r="J97">
            <v>0.29235083151798064</v>
          </cell>
        </row>
        <row r="98">
          <cell r="A98" t="str">
            <v>BNGA</v>
          </cell>
          <cell r="B98" t="str">
            <v>VAR_fin</v>
          </cell>
          <cell r="C98" t="str">
            <v>D-SNGA</v>
          </cell>
          <cell r="E98">
            <v>0.29314367797051444</v>
          </cell>
          <cell r="F98">
            <v>0.23941182105327571</v>
          </cell>
          <cell r="G98">
            <v>0.15646543508820143</v>
          </cell>
          <cell r="H98">
            <v>0.5181869004198576</v>
          </cell>
          <cell r="I98">
            <v>0.57075468895952475</v>
          </cell>
          <cell r="J98">
            <v>0.55794244429609929</v>
          </cell>
        </row>
        <row r="99">
          <cell r="A99" t="str">
            <v>BNGA</v>
          </cell>
          <cell r="B99" t="str">
            <v>VAR_fin</v>
          </cell>
          <cell r="C99" t="str">
            <v>D-RNGA</v>
          </cell>
          <cell r="E99">
            <v>0.2956323539704615</v>
          </cell>
          <cell r="F99">
            <v>0.25431177111205444</v>
          </cell>
          <cell r="G99">
            <v>0.16281134482141271</v>
          </cell>
          <cell r="H99">
            <v>0.53694957077884164</v>
          </cell>
          <cell r="I99">
            <v>0.58048548904314101</v>
          </cell>
          <cell r="J99">
            <v>0.56139224398557508</v>
          </cell>
        </row>
        <row r="100">
          <cell r="A100" t="str">
            <v>BNGA</v>
          </cell>
          <cell r="B100" t="str">
            <v>VAR_fin</v>
          </cell>
          <cell r="C100" t="str">
            <v>D-INGA</v>
          </cell>
          <cell r="E100">
            <v>0.31220766634003749</v>
          </cell>
          <cell r="F100">
            <v>0.18632436744492345</v>
          </cell>
          <cell r="G100">
            <v>0.19467822994609349</v>
          </cell>
          <cell r="H100">
            <v>0.37601914396437974</v>
          </cell>
          <cell r="I100">
            <v>0.54202332015735877</v>
          </cell>
          <cell r="J100">
            <v>0.62672152815664728</v>
          </cell>
        </row>
        <row r="101">
          <cell r="A101" t="str">
            <v>LFO</v>
          </cell>
          <cell r="B101" t="str">
            <v>VAR_fin</v>
          </cell>
          <cell r="C101" t="str">
            <v>D-ILFO</v>
          </cell>
          <cell r="E101">
            <v>9.6523836053878522</v>
          </cell>
          <cell r="F101">
            <v>8.9494035252600472</v>
          </cell>
          <cell r="G101">
            <v>5.2078361294515689</v>
          </cell>
          <cell r="H101">
            <v>2.5475529623556321</v>
          </cell>
          <cell r="I101">
            <v>1.2775377449026006</v>
          </cell>
          <cell r="J101">
            <v>1.4650380798371527</v>
          </cell>
        </row>
        <row r="102">
          <cell r="A102" t="str">
            <v>LFO</v>
          </cell>
          <cell r="B102" t="str">
            <v>VAR_fin</v>
          </cell>
          <cell r="C102" t="str">
            <v>D-SLFO</v>
          </cell>
          <cell r="E102">
            <v>30.770560946895131</v>
          </cell>
          <cell r="F102">
            <v>28.323029689754733</v>
          </cell>
          <cell r="G102">
            <v>21.893279444272679</v>
          </cell>
          <cell r="H102">
            <v>18.599098549342958</v>
          </cell>
          <cell r="I102">
            <v>0.52679960720136532</v>
          </cell>
          <cell r="J102">
            <v>0.17865226090084707</v>
          </cell>
        </row>
        <row r="103">
          <cell r="A103" t="str">
            <v>LFO</v>
          </cell>
          <cell r="B103" t="str">
            <v>VAR_fin</v>
          </cell>
          <cell r="C103" t="str">
            <v>D-RLFO</v>
          </cell>
          <cell r="E103">
            <v>61.254912661270517</v>
          </cell>
          <cell r="F103">
            <v>52.191769329951683</v>
          </cell>
          <cell r="G103">
            <v>60.329272269721649</v>
          </cell>
          <cell r="H103">
            <v>59.671830956740514</v>
          </cell>
          <cell r="I103">
            <v>5.0948532499978638</v>
          </cell>
          <cell r="J103">
            <v>0.48971977788286164</v>
          </cell>
        </row>
        <row r="104">
          <cell r="A104" t="str">
            <v>MNR</v>
          </cell>
          <cell r="B104" t="str">
            <v>VAR_fin</v>
          </cell>
          <cell r="C104" t="str">
            <v>SUP_MNRBIO</v>
          </cell>
          <cell r="E104">
            <v>3.7981227002231028</v>
          </cell>
          <cell r="F104">
            <v>5.3739151635679097</v>
          </cell>
          <cell r="G104">
            <v>5.7476606861272019</v>
          </cell>
          <cell r="H104">
            <v>6.4565549213042406</v>
          </cell>
          <cell r="I104">
            <v>6.4630541500404286</v>
          </cell>
          <cell r="J104">
            <v>6.6315480408501353</v>
          </cell>
        </row>
        <row r="105">
          <cell r="A105" t="str">
            <v>TNGA</v>
          </cell>
          <cell r="B105" t="str">
            <v>VAR_fout</v>
          </cell>
          <cell r="C105" t="str">
            <v>D-TNGA</v>
          </cell>
          <cell r="E105">
            <v>0.46084933320319132</v>
          </cell>
          <cell r="F105">
            <v>4.6496187992016695</v>
          </cell>
          <cell r="G105">
            <v>4.8748745423785982</v>
          </cell>
          <cell r="H105">
            <v>4.9844510411831511</v>
          </cell>
          <cell r="I105">
            <v>1.6792062573731943</v>
          </cell>
          <cell r="J105">
            <v>2.4590385633141931</v>
          </cell>
        </row>
        <row r="106">
          <cell r="A106" t="str">
            <v>WOD</v>
          </cell>
          <cell r="B106" t="str">
            <v>VAR_fin</v>
          </cell>
          <cell r="C106" t="str">
            <v>D-CWOD</v>
          </cell>
          <cell r="E106">
            <v>6.6522186060742952</v>
          </cell>
          <cell r="F106">
            <v>7.8051342548897971</v>
          </cell>
          <cell r="G106">
            <v>7.7001649689874512</v>
          </cell>
          <cell r="H106">
            <v>6.8869773478471163</v>
          </cell>
          <cell r="I106">
            <v>1.3034393105210309</v>
          </cell>
          <cell r="J106">
            <v>1.8514173841640171</v>
          </cell>
        </row>
        <row r="107">
          <cell r="A107" t="str">
            <v>GSL</v>
          </cell>
          <cell r="B107" t="str">
            <v>VAR_fout</v>
          </cell>
          <cell r="C107" t="str">
            <v>SUP_H2GSL</v>
          </cell>
          <cell r="H107">
            <v>7.520398789326059E-2</v>
          </cell>
          <cell r="I107">
            <v>0.15729676786249647</v>
          </cell>
          <cell r="J107">
            <v>0.34566791538818786</v>
          </cell>
        </row>
        <row r="108">
          <cell r="A108" t="str">
            <v>GSL</v>
          </cell>
          <cell r="B108" t="str">
            <v>VAR_fin</v>
          </cell>
          <cell r="C108" t="str">
            <v>D-TGSL</v>
          </cell>
          <cell r="E108">
            <v>78.601970139091449</v>
          </cell>
          <cell r="F108">
            <v>81.914241047453629</v>
          </cell>
          <cell r="G108">
            <v>81.6094836764468</v>
          </cell>
          <cell r="H108">
            <v>62.407322653362364</v>
          </cell>
          <cell r="I108">
            <v>50.659590500647816</v>
          </cell>
          <cell r="J108">
            <v>39.009558478813631</v>
          </cell>
        </row>
        <row r="109">
          <cell r="A109" t="str">
            <v>IBIO</v>
          </cell>
          <cell r="B109" t="str">
            <v>VAR_fout</v>
          </cell>
          <cell r="C109" t="str">
            <v>D-IBIO</v>
          </cell>
          <cell r="E109">
            <v>0.43408188103979606</v>
          </cell>
          <cell r="F109">
            <v>1.9410765151618981</v>
          </cell>
          <cell r="G109">
            <v>1.941189035603113</v>
          </cell>
          <cell r="H109">
            <v>2.0598794185919305</v>
          </cell>
          <cell r="I109">
            <v>2.0665763778096404</v>
          </cell>
          <cell r="J109">
            <v>2.3054117863032197</v>
          </cell>
        </row>
        <row r="110">
          <cell r="A110" t="str">
            <v>SNGA</v>
          </cell>
          <cell r="B110" t="str">
            <v>VAR_fout</v>
          </cell>
          <cell r="C110" t="str">
            <v>D-SNGA</v>
          </cell>
          <cell r="E110">
            <v>28.207553699164862</v>
          </cell>
          <cell r="F110">
            <v>28.477275981978543</v>
          </cell>
          <cell r="G110">
            <v>37.269096710800049</v>
          </cell>
          <cell r="H110">
            <v>38.912983134509865</v>
          </cell>
          <cell r="I110">
            <v>64.008093981851133</v>
          </cell>
          <cell r="J110">
            <v>63.123779290318858</v>
          </cell>
        </row>
        <row r="111">
          <cell r="A111" t="str">
            <v>AUX_H2STG_IN</v>
          </cell>
          <cell r="B111" t="str">
            <v>VAR_fin</v>
          </cell>
          <cell r="C111" t="str">
            <v>STG-H2</v>
          </cell>
          <cell r="H111">
            <v>6.562864137161609E-4</v>
          </cell>
          <cell r="I111">
            <v>9.3089159867523709E-4</v>
          </cell>
          <cell r="J111">
            <v>9.0028018814580996E-4</v>
          </cell>
        </row>
        <row r="112">
          <cell r="A112" t="str">
            <v>AUX_H2STG_IN</v>
          </cell>
          <cell r="B112" t="str">
            <v>VAR_fin</v>
          </cell>
          <cell r="C112" t="str">
            <v>STG-H2</v>
          </cell>
          <cell r="H112">
            <v>3.233062886189686E-3</v>
          </cell>
          <cell r="I112">
            <v>3.7369154606450425E-3</v>
          </cell>
          <cell r="J112">
            <v>3.6774215575970542E-3</v>
          </cell>
        </row>
        <row r="113">
          <cell r="A113" t="str">
            <v>AUX_H2STG_IN</v>
          </cell>
          <cell r="B113" t="str">
            <v>VAR_fin</v>
          </cell>
          <cell r="C113" t="str">
            <v>STG-H2</v>
          </cell>
          <cell r="H113">
            <v>5.2347244149102232E-4</v>
          </cell>
          <cell r="I113">
            <v>7.8907388568053537E-4</v>
          </cell>
          <cell r="J113">
            <v>8.3921313190537757E-4</v>
          </cell>
        </row>
        <row r="114">
          <cell r="A114" t="str">
            <v>AUX_H2STG_IN</v>
          </cell>
          <cell r="B114" t="str">
            <v>VAR_fin</v>
          </cell>
          <cell r="C114" t="str">
            <v>STG-H2</v>
          </cell>
          <cell r="H114">
            <v>7.3794324956549069E-4</v>
          </cell>
          <cell r="I114">
            <v>8.6739147349769766E-4</v>
          </cell>
          <cell r="J114">
            <v>8.9356801309391698E-4</v>
          </cell>
        </row>
        <row r="115">
          <cell r="A115" t="str">
            <v>AUX_H2STG_IN</v>
          </cell>
          <cell r="B115" t="str">
            <v>VAR_fin</v>
          </cell>
          <cell r="C115" t="str">
            <v>STG-H2</v>
          </cell>
          <cell r="H115">
            <v>1.3153607814170166E-3</v>
          </cell>
          <cell r="I115">
            <v>1.1495585027915711E-3</v>
          </cell>
          <cell r="J115">
            <v>1.0443602244519462E-3</v>
          </cell>
        </row>
        <row r="116">
          <cell r="A116" t="str">
            <v>H2</v>
          </cell>
          <cell r="B116" t="str">
            <v>VAR_fout</v>
          </cell>
          <cell r="C116" t="str">
            <v>SUP_NGAH2</v>
          </cell>
          <cell r="H116">
            <v>2.5900365850982294</v>
          </cell>
          <cell r="I116">
            <v>3.7461186836336386</v>
          </cell>
          <cell r="J116">
            <v>8.7698699389119241</v>
          </cell>
        </row>
        <row r="117">
          <cell r="A117" t="str">
            <v>H2</v>
          </cell>
          <cell r="B117" t="str">
            <v>VAR_fout</v>
          </cell>
          <cell r="C117" t="str">
            <v>STG-H2</v>
          </cell>
          <cell r="H117">
            <v>6.4904643861062906E-4</v>
          </cell>
          <cell r="I117">
            <v>9.0033433296146615E-4</v>
          </cell>
          <cell r="J117">
            <v>9.1771016565190796E-4</v>
          </cell>
        </row>
        <row r="118">
          <cell r="A118" t="str">
            <v>H2</v>
          </cell>
          <cell r="B118" t="str">
            <v>VAR_fout</v>
          </cell>
          <cell r="C118" t="str">
            <v>STG-H2</v>
          </cell>
          <cell r="H118">
            <v>3.2007286887951385E-3</v>
          </cell>
          <cell r="I118">
            <v>3.6995474295207303E-3</v>
          </cell>
          <cell r="J118">
            <v>3.6406478728323918E-3</v>
          </cell>
        </row>
        <row r="119">
          <cell r="A119" t="str">
            <v>H2</v>
          </cell>
          <cell r="B119" t="str">
            <v>VAR_fout</v>
          </cell>
          <cell r="C119" t="str">
            <v>STG-H2</v>
          </cell>
          <cell r="H119">
            <v>1.1807193006022232E-3</v>
          </cell>
          <cell r="I119">
            <v>1.0813548170418592E-3</v>
          </cell>
          <cell r="J119">
            <v>9.9719856622623964E-4</v>
          </cell>
        </row>
        <row r="120">
          <cell r="A120" t="str">
            <v>H2</v>
          </cell>
          <cell r="B120" t="str">
            <v>VAR_fout</v>
          </cell>
          <cell r="C120" t="str">
            <v>STG-H2</v>
          </cell>
          <cell r="H120">
            <v>7.5106553367855803E-4</v>
          </cell>
          <cell r="I120">
            <v>9.6648424273966646E-4</v>
          </cell>
          <cell r="J120">
            <v>9.2579767577422988E-4</v>
          </cell>
        </row>
        <row r="121">
          <cell r="A121" t="str">
            <v>H2</v>
          </cell>
          <cell r="B121" t="str">
            <v>VAR_fout</v>
          </cell>
          <cell r="C121" t="str">
            <v>STG-H2</v>
          </cell>
          <cell r="H121">
            <v>6.1989741590372412E-4</v>
          </cell>
          <cell r="I121">
            <v>7.5137403677774195E-4</v>
          </cell>
          <cell r="J121">
            <v>7.9994146518001233E-4</v>
          </cell>
        </row>
        <row r="122">
          <cell r="A122" t="str">
            <v>H2</v>
          </cell>
          <cell r="B122" t="str">
            <v>VAR_fout</v>
          </cell>
          <cell r="C122" t="str">
            <v>IMPH2</v>
          </cell>
          <cell r="I122">
            <v>1.4416580835294278E-2</v>
          </cell>
          <cell r="J122">
            <v>4.4747406924304955E-2</v>
          </cell>
        </row>
        <row r="123">
          <cell r="A123" t="str">
            <v>H2</v>
          </cell>
          <cell r="B123" t="str">
            <v>VAR_fout</v>
          </cell>
          <cell r="C123" t="str">
            <v>SUP_WODH2</v>
          </cell>
          <cell r="J123">
            <v>4.8702789948143969E-2</v>
          </cell>
        </row>
        <row r="124">
          <cell r="A124" t="str">
            <v>H2</v>
          </cell>
          <cell r="B124" t="str">
            <v>VAR_fout</v>
          </cell>
          <cell r="C124" t="str">
            <v>SUP_ELCH2_SOEC</v>
          </cell>
          <cell r="I124">
            <v>0.21607696729988518</v>
          </cell>
          <cell r="J124">
            <v>0.49179694712689814</v>
          </cell>
        </row>
        <row r="125">
          <cell r="A125" t="str">
            <v>H2</v>
          </cell>
          <cell r="B125" t="str">
            <v>VAR_fout</v>
          </cell>
          <cell r="C125" t="str">
            <v>SUP_ELCH2</v>
          </cell>
          <cell r="E125">
            <v>4.1934437133143701E-3</v>
          </cell>
          <cell r="F125">
            <v>7.4112389229143247E-2</v>
          </cell>
          <cell r="G125">
            <v>0.12386823176818983</v>
          </cell>
          <cell r="H125">
            <v>0.27157714039007941</v>
          </cell>
          <cell r="I125">
            <v>0.17417355270763718</v>
          </cell>
          <cell r="J125">
            <v>0.23437640725962264</v>
          </cell>
        </row>
        <row r="126">
          <cell r="A126" t="str">
            <v>H2</v>
          </cell>
          <cell r="B126" t="str">
            <v>VAR_fout</v>
          </cell>
          <cell r="C126" t="str">
            <v>D-DH2</v>
          </cell>
          <cell r="H126">
            <v>1.2239697038069477E-2</v>
          </cell>
          <cell r="I126">
            <v>1.3068269340165072E-2</v>
          </cell>
          <cell r="J126">
            <v>4.7402445744020034E-2</v>
          </cell>
        </row>
        <row r="127">
          <cell r="A127" t="str">
            <v>H2</v>
          </cell>
          <cell r="B127" t="str">
            <v>VAR_fin</v>
          </cell>
          <cell r="C127" t="str">
            <v>STG-H2</v>
          </cell>
          <cell r="H127">
            <v>6.562864137161609E-4</v>
          </cell>
          <cell r="I127">
            <v>9.3089159867523709E-4</v>
          </cell>
          <cell r="J127">
            <v>9.0028018814580996E-4</v>
          </cell>
        </row>
        <row r="128">
          <cell r="A128" t="str">
            <v>H2</v>
          </cell>
          <cell r="B128" t="str">
            <v>VAR_fin</v>
          </cell>
          <cell r="C128" t="str">
            <v>STG-H2</v>
          </cell>
          <cell r="H128">
            <v>3.233062886189686E-3</v>
          </cell>
          <cell r="I128">
            <v>3.7369154606450425E-3</v>
          </cell>
          <cell r="J128">
            <v>3.6774215575970542E-3</v>
          </cell>
        </row>
        <row r="129">
          <cell r="A129" t="str">
            <v>H2</v>
          </cell>
          <cell r="B129" t="str">
            <v>VAR_fin</v>
          </cell>
          <cell r="C129" t="str">
            <v>STG-H2</v>
          </cell>
          <cell r="H129">
            <v>5.2347244149102232E-4</v>
          </cell>
          <cell r="I129">
            <v>7.8907388568053537E-4</v>
          </cell>
          <cell r="J129">
            <v>8.3921313190537757E-4</v>
          </cell>
        </row>
        <row r="130">
          <cell r="A130" t="str">
            <v>H2</v>
          </cell>
          <cell r="B130" t="str">
            <v>VAR_fin</v>
          </cell>
          <cell r="C130" t="str">
            <v>STG-H2</v>
          </cell>
          <cell r="H130">
            <v>7.3794324956549069E-4</v>
          </cell>
          <cell r="I130">
            <v>8.6739147349769766E-4</v>
          </cell>
          <cell r="J130">
            <v>8.9356801309391698E-4</v>
          </cell>
        </row>
        <row r="131">
          <cell r="A131" t="str">
            <v>H2</v>
          </cell>
          <cell r="B131" t="str">
            <v>VAR_fin</v>
          </cell>
          <cell r="C131" t="str">
            <v>STG-H2</v>
          </cell>
          <cell r="H131">
            <v>1.3153607814170166E-3</v>
          </cell>
          <cell r="I131">
            <v>1.1495585027915711E-3</v>
          </cell>
          <cell r="J131">
            <v>1.0443602244519462E-3</v>
          </cell>
        </row>
        <row r="132">
          <cell r="A132" t="str">
            <v>H2</v>
          </cell>
          <cell r="B132" t="str">
            <v>VAR_fin</v>
          </cell>
          <cell r="C132" t="str">
            <v>SUP_H2NGA</v>
          </cell>
          <cell r="H132">
            <v>2.2727598202719568E-2</v>
          </cell>
          <cell r="I132">
            <v>3.0974894250625471E-2</v>
          </cell>
          <cell r="J132">
            <v>6.1686728354727424E-2</v>
          </cell>
        </row>
        <row r="133">
          <cell r="A133" t="str">
            <v>H2</v>
          </cell>
          <cell r="B133" t="str">
            <v>VAR_fin</v>
          </cell>
          <cell r="C133" t="str">
            <v>D-ENGA</v>
          </cell>
          <cell r="G133">
            <v>1.1483514551308516E-3</v>
          </cell>
          <cell r="H133">
            <v>2.2465163793070255E-2</v>
          </cell>
          <cell r="I133">
            <v>2.8727532951868744E-2</v>
          </cell>
          <cell r="J133">
            <v>5.4783230280563179E-2</v>
          </cell>
        </row>
        <row r="134">
          <cell r="A134" t="str">
            <v>H2</v>
          </cell>
          <cell r="B134" t="str">
            <v>VAR_fin</v>
          </cell>
          <cell r="C134" t="str">
            <v>D-CNGA</v>
          </cell>
          <cell r="H134">
            <v>1.6381241982180824E-2</v>
          </cell>
          <cell r="I134">
            <v>2.6099136529086877E-2</v>
          </cell>
          <cell r="J134">
            <v>5.6440667856028276E-2</v>
          </cell>
        </row>
        <row r="135">
          <cell r="A135" t="str">
            <v>H2</v>
          </cell>
          <cell r="B135" t="str">
            <v>VAR_fin</v>
          </cell>
          <cell r="C135" t="str">
            <v>D-TNGA</v>
          </cell>
          <cell r="F135">
            <v>2.2965191015200673E-2</v>
          </cell>
          <cell r="G135">
            <v>1.85766987427681E-2</v>
          </cell>
          <cell r="H135">
            <v>1.4902793506712005E-2</v>
          </cell>
          <cell r="I135">
            <v>6.5366663366809782E-3</v>
          </cell>
          <cell r="J135">
            <v>1.1434569885895423E-2</v>
          </cell>
        </row>
        <row r="136">
          <cell r="A136" t="str">
            <v>H2</v>
          </cell>
          <cell r="B136" t="str">
            <v>VAR_fin</v>
          </cell>
          <cell r="C136" t="str">
            <v>SUP_H2GSL</v>
          </cell>
          <cell r="H136">
            <v>0.10743426841894382</v>
          </cell>
          <cell r="I136">
            <v>0.22470966837499498</v>
          </cell>
          <cell r="J136">
            <v>0.49381130769741199</v>
          </cell>
        </row>
        <row r="137">
          <cell r="A137" t="str">
            <v>H2</v>
          </cell>
          <cell r="B137" t="str">
            <v>VAR_fin</v>
          </cell>
          <cell r="C137" t="str">
            <v>D-SNGA</v>
          </cell>
          <cell r="G137">
            <v>6.6274851821228583E-3</v>
          </cell>
          <cell r="H137">
            <v>2.1129266800672328E-2</v>
          </cell>
          <cell r="I137">
            <v>2.3625185199471616E-2</v>
          </cell>
          <cell r="J137">
            <v>4.2937353634169735E-2</v>
          </cell>
        </row>
        <row r="138">
          <cell r="A138" t="str">
            <v>H2</v>
          </cell>
          <cell r="B138" t="str">
            <v>VAR_fin</v>
          </cell>
          <cell r="C138" t="str">
            <v>D-RNGA</v>
          </cell>
          <cell r="G138">
            <v>7.7708390472144015E-3</v>
          </cell>
          <cell r="H138">
            <v>2.2420697912697678E-2</v>
          </cell>
          <cell r="I138">
            <v>2.5969734163912572E-2</v>
          </cell>
          <cell r="J138">
            <v>4.8977147761305129E-2</v>
          </cell>
        </row>
        <row r="139">
          <cell r="A139" t="str">
            <v>H2</v>
          </cell>
          <cell r="B139" t="str">
            <v>VAR_fin</v>
          </cell>
          <cell r="C139" t="str">
            <v>D-INGA</v>
          </cell>
          <cell r="G139">
            <v>6.9948750531285278E-3</v>
          </cell>
          <cell r="H139">
            <v>2.5999235419127263E-2</v>
          </cell>
          <cell r="I139">
            <v>3.1641730205872604E-2</v>
          </cell>
          <cell r="J139">
            <v>6.3051995875792341E-2</v>
          </cell>
        </row>
        <row r="140">
          <cell r="A140" t="str">
            <v>H2</v>
          </cell>
          <cell r="B140" t="str">
            <v>VAR_fin</v>
          </cell>
          <cell r="C140" t="str">
            <v>SUP_H2DSL</v>
          </cell>
          <cell r="H140">
            <v>0.10606415592587465</v>
          </cell>
          <cell r="I140">
            <v>0.20361329071448708</v>
          </cell>
          <cell r="J140">
            <v>0.43889346939914436</v>
          </cell>
        </row>
        <row r="141">
          <cell r="A141" t="str">
            <v>AUX_H2STG_OUT</v>
          </cell>
          <cell r="B141" t="str">
            <v>VAR_fout</v>
          </cell>
          <cell r="C141" t="str">
            <v>STG-H2</v>
          </cell>
          <cell r="H141">
            <v>6.4904643861062906E-4</v>
          </cell>
          <cell r="I141">
            <v>9.003343329614668E-4</v>
          </cell>
          <cell r="J141">
            <v>9.1771016565190796E-4</v>
          </cell>
        </row>
        <row r="142">
          <cell r="A142" t="str">
            <v>AUX_H2STG_OUT</v>
          </cell>
          <cell r="B142" t="str">
            <v>VAR_fout</v>
          </cell>
          <cell r="C142" t="str">
            <v>STG-H2</v>
          </cell>
          <cell r="H142">
            <v>3.2007286887951385E-3</v>
          </cell>
          <cell r="I142">
            <v>3.6995474295207303E-3</v>
          </cell>
          <cell r="J142">
            <v>3.6406478728323918E-3</v>
          </cell>
        </row>
        <row r="143">
          <cell r="A143" t="str">
            <v>AUX_H2STG_OUT</v>
          </cell>
          <cell r="B143" t="str">
            <v>VAR_fout</v>
          </cell>
          <cell r="C143" t="str">
            <v>STG-H2</v>
          </cell>
          <cell r="H143">
            <v>1.1807193006022232E-3</v>
          </cell>
          <cell r="I143">
            <v>1.0813548170418592E-3</v>
          </cell>
          <cell r="J143">
            <v>9.9719856622623964E-4</v>
          </cell>
        </row>
        <row r="144">
          <cell r="A144" t="str">
            <v>AUX_H2STG_OUT</v>
          </cell>
          <cell r="B144" t="str">
            <v>VAR_fout</v>
          </cell>
          <cell r="C144" t="str">
            <v>STG-H2</v>
          </cell>
          <cell r="H144">
            <v>7.5106553367855803E-4</v>
          </cell>
          <cell r="I144">
            <v>9.6648424273966646E-4</v>
          </cell>
          <cell r="J144">
            <v>9.2579767577422988E-4</v>
          </cell>
        </row>
        <row r="145">
          <cell r="A145" t="str">
            <v>AUX_H2STG_OUT</v>
          </cell>
          <cell r="B145" t="str">
            <v>VAR_fout</v>
          </cell>
          <cell r="C145" t="str">
            <v>STG-H2</v>
          </cell>
          <cell r="H145">
            <v>6.1989741590372412E-4</v>
          </cell>
          <cell r="I145">
            <v>7.5137403677774195E-4</v>
          </cell>
          <cell r="J145">
            <v>7.9994146518001287E-4</v>
          </cell>
        </row>
        <row r="146">
          <cell r="A146" t="str">
            <v>RNGA</v>
          </cell>
          <cell r="B146" t="str">
            <v>VAR_fout</v>
          </cell>
          <cell r="C146" t="str">
            <v>D-RNGA</v>
          </cell>
          <cell r="E146">
            <v>49.064405789833323</v>
          </cell>
          <cell r="F146">
            <v>48.283030800042305</v>
          </cell>
          <cell r="G146">
            <v>52.245732166622709</v>
          </cell>
          <cell r="H146">
            <v>55.702567515404972</v>
          </cell>
          <cell r="I146">
            <v>88.879644005719541</v>
          </cell>
          <cell r="J146">
            <v>92.132767686639184</v>
          </cell>
        </row>
        <row r="147">
          <cell r="A147" t="str">
            <v>CWOD</v>
          </cell>
          <cell r="B147" t="str">
            <v>VAR_fout</v>
          </cell>
          <cell r="C147" t="str">
            <v>D-CWOD</v>
          </cell>
          <cell r="E147">
            <v>6.6522186060742952</v>
          </cell>
          <cell r="F147">
            <v>7.8051342548897971</v>
          </cell>
          <cell r="G147">
            <v>7.7001649689874512</v>
          </cell>
          <cell r="H147">
            <v>6.8869773478471163</v>
          </cell>
          <cell r="I147">
            <v>1.3034393105210309</v>
          </cell>
          <cell r="J147">
            <v>1.8514173841640171</v>
          </cell>
        </row>
        <row r="148">
          <cell r="A148" t="str">
            <v>CWOD</v>
          </cell>
          <cell r="B148" t="str">
            <v>VAR_fin</v>
          </cell>
          <cell r="C148" t="str">
            <v>SUP_WODH2</v>
          </cell>
          <cell r="J148">
            <v>8.1171316580239988E-2</v>
          </cell>
        </row>
        <row r="149">
          <cell r="A149" t="str">
            <v>CWOD</v>
          </cell>
          <cell r="B149" t="str">
            <v>VAR_fin</v>
          </cell>
          <cell r="C149" t="str">
            <v>SUP_WODBIO</v>
          </cell>
          <cell r="F149">
            <v>1.8047548386959621E-2</v>
          </cell>
          <cell r="G149">
            <v>3.5776007106825172E-2</v>
          </cell>
          <cell r="H149">
            <v>3.9822329665013999E-2</v>
          </cell>
          <cell r="I149">
            <v>4.2811958931567147E-2</v>
          </cell>
          <cell r="J149">
            <v>5.312089775471128E-2</v>
          </cell>
        </row>
        <row r="150">
          <cell r="A150" t="str">
            <v>CWOD</v>
          </cell>
          <cell r="B150" t="str">
            <v>VAR_fin</v>
          </cell>
          <cell r="C150" t="str">
            <v>CT_CWODBDS</v>
          </cell>
          <cell r="E150">
            <v>6.5640035847681294E-3</v>
          </cell>
          <cell r="F150">
            <v>0.34195677798227386</v>
          </cell>
          <cell r="G150">
            <v>0.86081207607834054</v>
          </cell>
          <cell r="H150">
            <v>0.18338424110651952</v>
          </cell>
          <cell r="I150">
            <v>0.21400718124766943</v>
          </cell>
          <cell r="J150">
            <v>0.69744391758512447</v>
          </cell>
        </row>
        <row r="151">
          <cell r="A151" t="str">
            <v>CWOD</v>
          </cell>
          <cell r="B151" t="str">
            <v>VAR_fin</v>
          </cell>
          <cell r="C151" t="str">
            <v>CT_CWODPLT</v>
          </cell>
          <cell r="E151">
            <v>6.3988383089513867</v>
          </cell>
          <cell r="F151">
            <v>7.4288347809049355</v>
          </cell>
          <cell r="G151">
            <v>6.7744368276732052</v>
          </cell>
          <cell r="H151">
            <v>6.6505188320238728</v>
          </cell>
          <cell r="I151">
            <v>1.0339839781591296</v>
          </cell>
          <cell r="J151">
            <v>0.99798325601865812</v>
          </cell>
        </row>
        <row r="152">
          <cell r="A152" t="str">
            <v>CWOD</v>
          </cell>
          <cell r="B152" t="str">
            <v>VAR_fin</v>
          </cell>
          <cell r="C152" t="str">
            <v>CT_CWODETH</v>
          </cell>
          <cell r="E152">
            <v>0.24681629353814835</v>
          </cell>
          <cell r="F152">
            <v>1.6295147615618538E-2</v>
          </cell>
          <cell r="G152">
            <v>2.9140058129077665E-2</v>
          </cell>
          <cell r="H152">
            <v>1.3251945051711815E-2</v>
          </cell>
          <cell r="I152">
            <v>1.2636192182663923E-2</v>
          </cell>
          <cell r="J152">
            <v>2.1697996225282457E-2</v>
          </cell>
        </row>
        <row r="153">
          <cell r="A153" t="str">
            <v>KER</v>
          </cell>
          <cell r="B153" t="str">
            <v>VAR_fout</v>
          </cell>
          <cell r="C153" t="str">
            <v>SUP_H2DSL</v>
          </cell>
          <cell r="H153">
            <v>8.5873455312128651E-3</v>
          </cell>
          <cell r="I153">
            <v>1.4440376681266503E-2</v>
          </cell>
          <cell r="J153">
            <v>2.6607289623925588E-2</v>
          </cell>
        </row>
        <row r="154">
          <cell r="A154" t="str">
            <v>BDS</v>
          </cell>
          <cell r="B154" t="str">
            <v>VAR_fout</v>
          </cell>
          <cell r="C154" t="str">
            <v>IMPBDS1</v>
          </cell>
          <cell r="F154">
            <v>0.10720429847899603</v>
          </cell>
          <cell r="G154">
            <v>1.850629863211347E-2</v>
          </cell>
          <cell r="H154">
            <v>1.2134893804102013E-2</v>
          </cell>
          <cell r="I154">
            <v>7.9513021374877143E-3</v>
          </cell>
          <cell r="J154">
            <v>2.2547523196668157E-2</v>
          </cell>
        </row>
        <row r="155">
          <cell r="A155" t="str">
            <v>BDS</v>
          </cell>
          <cell r="B155" t="str">
            <v>VAR_fout</v>
          </cell>
          <cell r="C155" t="str">
            <v>IMPBDS</v>
          </cell>
          <cell r="E155">
            <v>3.0155683040730481</v>
          </cell>
          <cell r="F155">
            <v>2.8611516685732319</v>
          </cell>
          <cell r="G155">
            <v>2.851284883643924</v>
          </cell>
          <cell r="H155">
            <v>3.0015585959692332</v>
          </cell>
          <cell r="I155">
            <v>2.9763990602857344</v>
          </cell>
          <cell r="J155">
            <v>2.8146533663666045</v>
          </cell>
        </row>
        <row r="156">
          <cell r="A156" t="str">
            <v>BDS</v>
          </cell>
          <cell r="B156" t="str">
            <v>VAR_fout</v>
          </cell>
          <cell r="C156" t="str">
            <v>CT_CWODBDS</v>
          </cell>
          <cell r="E156">
            <v>2.3035632864601262E-3</v>
          </cell>
          <cell r="F156">
            <v>0.12000588804431456</v>
          </cell>
          <cell r="G156">
            <v>0.30209232359303073</v>
          </cell>
          <cell r="H156">
            <v>6.4356638394988536E-2</v>
          </cell>
          <cell r="I156">
            <v>7.5103415072001897E-2</v>
          </cell>
          <cell r="J156">
            <v>0.24476010443415519</v>
          </cell>
        </row>
        <row r="157">
          <cell r="A157" t="str">
            <v>BDS</v>
          </cell>
          <cell r="B157" t="str">
            <v>VAR_fin</v>
          </cell>
          <cell r="C157" t="str">
            <v>D-ILFO</v>
          </cell>
          <cell r="G157">
            <v>1.9797269729456734E-2</v>
          </cell>
          <cell r="H157">
            <v>2.0398259359035862E-2</v>
          </cell>
          <cell r="I157">
            <v>2.0605792268602461E-2</v>
          </cell>
          <cell r="J157">
            <v>2.657516822778409E-2</v>
          </cell>
        </row>
        <row r="158">
          <cell r="A158" t="str">
            <v>BDS</v>
          </cell>
          <cell r="B158" t="str">
            <v>VAR_fin</v>
          </cell>
          <cell r="C158" t="str">
            <v>D-SLFO</v>
          </cell>
          <cell r="G158">
            <v>2.8008596319893848E-2</v>
          </cell>
          <cell r="H158">
            <v>1.6355231166254491E-2</v>
          </cell>
          <cell r="I158">
            <v>9.1969473899858583E-3</v>
          </cell>
          <cell r="J158">
            <v>1.8085183667252949E-2</v>
          </cell>
        </row>
        <row r="159">
          <cell r="A159" t="str">
            <v>BDS</v>
          </cell>
          <cell r="B159" t="str">
            <v>VAR_fin</v>
          </cell>
          <cell r="C159" t="str">
            <v>D-RLFO</v>
          </cell>
          <cell r="G159">
            <v>3.0319747742657541E-2</v>
          </cell>
          <cell r="H159">
            <v>2.5054278987191814E-2</v>
          </cell>
          <cell r="I159">
            <v>1.3726604704354783E-2</v>
          </cell>
          <cell r="J159">
            <v>2.1148335640359072E-2</v>
          </cell>
        </row>
        <row r="160">
          <cell r="A160" t="str">
            <v>BDS</v>
          </cell>
          <cell r="B160" t="str">
            <v>VAR_fin</v>
          </cell>
          <cell r="C160" t="str">
            <v>D-TBDS1</v>
          </cell>
          <cell r="E160">
            <v>3.017871867359506</v>
          </cell>
          <cell r="F160">
            <v>3.0883618550965446</v>
          </cell>
          <cell r="G160">
            <v>3.0935213131613906</v>
          </cell>
          <cell r="H160">
            <v>3.016006263672188</v>
          </cell>
          <cell r="I160">
            <v>3.015688338148629</v>
          </cell>
          <cell r="J160">
            <v>3.0159345191038205</v>
          </cell>
        </row>
        <row r="161">
          <cell r="A161" t="str">
            <v>BIO</v>
          </cell>
          <cell r="B161" t="str">
            <v>VAR_fout</v>
          </cell>
          <cell r="C161" t="str">
            <v>SUP_WSTHTGBIO</v>
          </cell>
          <cell r="I161">
            <v>1.9431230950367778E-2</v>
          </cell>
          <cell r="J161">
            <v>3.6214849669207239E-2</v>
          </cell>
        </row>
        <row r="162">
          <cell r="A162" t="str">
            <v>BIO</v>
          </cell>
          <cell r="B162" t="str">
            <v>VAR_fout</v>
          </cell>
          <cell r="C162" t="str">
            <v>SUP_WSTBIO</v>
          </cell>
          <cell r="E162">
            <v>5.6284923506936675</v>
          </cell>
          <cell r="F162">
            <v>5.6371619396087596</v>
          </cell>
          <cell r="G162">
            <v>5.4289250647451084</v>
          </cell>
          <cell r="H162">
            <v>5.4578476023579938</v>
          </cell>
          <cell r="I162">
            <v>5.2982718959707915</v>
          </cell>
          <cell r="J162">
            <v>4.9606442926276673</v>
          </cell>
        </row>
        <row r="163">
          <cell r="A163" t="str">
            <v>BIO</v>
          </cell>
          <cell r="B163" t="str">
            <v>VAR_fout</v>
          </cell>
          <cell r="C163" t="str">
            <v>D-LBIO</v>
          </cell>
          <cell r="H163">
            <v>5.8364402518697844E-2</v>
          </cell>
          <cell r="I163">
            <v>2.96461209472615E-2</v>
          </cell>
          <cell r="J163">
            <v>5.7638723855020724E-2</v>
          </cell>
        </row>
        <row r="164">
          <cell r="A164" t="str">
            <v>BIO</v>
          </cell>
          <cell r="B164" t="str">
            <v>VAR_fout</v>
          </cell>
          <cell r="C164" t="str">
            <v>SUP_MNRBIO</v>
          </cell>
          <cell r="E164">
            <v>1.32801493014794</v>
          </cell>
          <cell r="F164">
            <v>1.8789913159328377</v>
          </cell>
          <cell r="G164">
            <v>2.0096715685759481</v>
          </cell>
          <cell r="H164">
            <v>2.2575366857707189</v>
          </cell>
          <cell r="I164">
            <v>2.2598091433707794</v>
          </cell>
          <cell r="J164">
            <v>2.3187230912063423</v>
          </cell>
        </row>
        <row r="165">
          <cell r="A165" t="str">
            <v>BIO</v>
          </cell>
          <cell r="B165" t="str">
            <v>VAR_fout</v>
          </cell>
          <cell r="C165" t="str">
            <v>SUP_WODBIO</v>
          </cell>
          <cell r="F165">
            <v>1.336855436071082E-2</v>
          </cell>
          <cell r="G165">
            <v>2.6500746005055652E-2</v>
          </cell>
          <cell r="H165">
            <v>2.9498021974084417E-2</v>
          </cell>
          <cell r="I165">
            <v>3.1712562171531185E-2</v>
          </cell>
          <cell r="J165">
            <v>3.9348813151637962E-2</v>
          </cell>
        </row>
        <row r="166">
          <cell r="A166" t="str">
            <v>BIO</v>
          </cell>
          <cell r="B166" t="str">
            <v>VAR_fin</v>
          </cell>
          <cell r="C166" t="str">
            <v>D-IBIO</v>
          </cell>
          <cell r="E166">
            <v>0.43408188103979606</v>
          </cell>
          <cell r="F166">
            <v>1.9410765151618981</v>
          </cell>
          <cell r="G166">
            <v>1.941189035603113</v>
          </cell>
          <cell r="H166">
            <v>2.0598794185919305</v>
          </cell>
          <cell r="I166">
            <v>2.0665763778096404</v>
          </cell>
          <cell r="J166">
            <v>2.3054117863032197</v>
          </cell>
        </row>
        <row r="167">
          <cell r="A167" t="str">
            <v>BIO</v>
          </cell>
          <cell r="B167" t="str">
            <v>VAR_fin</v>
          </cell>
          <cell r="C167" t="str">
            <v>D-EBIO</v>
          </cell>
          <cell r="E167">
            <v>1.1839741591666468</v>
          </cell>
          <cell r="F167">
            <v>3.4111980750619678E-2</v>
          </cell>
          <cell r="G167">
            <v>7.4988970425703516E-2</v>
          </cell>
          <cell r="H167">
            <v>1.9086784551960372E-2</v>
          </cell>
          <cell r="I167">
            <v>2.4500933351665175E-2</v>
          </cell>
          <cell r="J167">
            <v>4.5174837647912164E-2</v>
          </cell>
        </row>
        <row r="168">
          <cell r="A168" t="str">
            <v>BIO</v>
          </cell>
          <cell r="B168" t="str">
            <v>VAR_fin</v>
          </cell>
          <cell r="C168" t="str">
            <v>D-CBIO</v>
          </cell>
          <cell r="E168">
            <v>1.2890958697103134</v>
          </cell>
          <cell r="F168">
            <v>0.94191245744163954</v>
          </cell>
          <cell r="G168">
            <v>0.79913738895731334</v>
          </cell>
          <cell r="H168">
            <v>2.6861496720927063</v>
          </cell>
          <cell r="I168">
            <v>3.0853310339083655</v>
          </cell>
          <cell r="J168">
            <v>3.4776404405865975</v>
          </cell>
        </row>
        <row r="169">
          <cell r="A169" t="str">
            <v>BIO</v>
          </cell>
          <cell r="B169" t="str">
            <v>VAR_fin</v>
          </cell>
          <cell r="C169" t="str">
            <v>D-SBIO</v>
          </cell>
          <cell r="E169">
            <v>4.0494468102988765</v>
          </cell>
          <cell r="F169">
            <v>4.6396576571124273</v>
          </cell>
          <cell r="G169">
            <v>4.70676812434567</v>
          </cell>
          <cell r="H169">
            <v>3.6343669424977363</v>
          </cell>
          <cell r="I169">
            <v>3.9520465238041393</v>
          </cell>
          <cell r="J169">
            <v>3.9820360677816118</v>
          </cell>
        </row>
        <row r="170">
          <cell r="A170" t="str">
            <v>EBIO</v>
          </cell>
          <cell r="B170" t="str">
            <v>VAR_fout</v>
          </cell>
          <cell r="C170" t="str">
            <v>D-EBIO</v>
          </cell>
          <cell r="E170">
            <v>1.1839741591666468</v>
          </cell>
          <cell r="F170">
            <v>3.4111980750619678E-2</v>
          </cell>
          <cell r="G170">
            <v>7.4988970425703516E-2</v>
          </cell>
          <cell r="H170">
            <v>1.9086784551960372E-2</v>
          </cell>
          <cell r="I170">
            <v>2.4500933351665175E-2</v>
          </cell>
          <cell r="J170">
            <v>4.5174837647912164E-2</v>
          </cell>
        </row>
        <row r="171">
          <cell r="A171" t="str">
            <v>PLT</v>
          </cell>
          <cell r="B171" t="str">
            <v>VAR_fout</v>
          </cell>
          <cell r="C171" t="str">
            <v>CT_CWODPLT</v>
          </cell>
          <cell r="E171">
            <v>5.3750241795191576</v>
          </cell>
          <cell r="F171">
            <v>6.240221215960152</v>
          </cell>
          <cell r="G171">
            <v>5.6905269352454892</v>
          </cell>
          <cell r="H171">
            <v>5.5864358189000578</v>
          </cell>
          <cell r="I171">
            <v>0.86854654165366874</v>
          </cell>
          <cell r="J171">
            <v>0.83830593505567264</v>
          </cell>
        </row>
        <row r="172">
          <cell r="A172" t="str">
            <v>SLFO</v>
          </cell>
          <cell r="B172" t="str">
            <v>VAR_fout</v>
          </cell>
          <cell r="C172" t="str">
            <v>D-SLFO</v>
          </cell>
          <cell r="E172">
            <v>30.256656719211421</v>
          </cell>
          <cell r="F172">
            <v>27.850002086407006</v>
          </cell>
          <cell r="G172">
            <v>21.555174580471771</v>
          </cell>
          <cell r="H172">
            <v>18.304554008010303</v>
          </cell>
          <cell r="I172">
            <v>0.52704478748174999</v>
          </cell>
          <cell r="J172">
            <v>0.19344924016128717</v>
          </cell>
        </row>
        <row r="173">
          <cell r="A173" t="str">
            <v>ETH</v>
          </cell>
          <cell r="B173" t="str">
            <v>VAR_fout</v>
          </cell>
          <cell r="C173" t="str">
            <v>IMPETH</v>
          </cell>
          <cell r="E173">
            <v>4.4341675292964684</v>
          </cell>
          <cell r="F173">
            <v>4.7619191458178705</v>
          </cell>
          <cell r="G173">
            <v>4.7587240030173037</v>
          </cell>
          <cell r="H173">
            <v>4.0664256272298367</v>
          </cell>
          <cell r="I173">
            <v>3.1987443931488886</v>
          </cell>
          <cell r="J173">
            <v>2.5366372451428023</v>
          </cell>
        </row>
        <row r="174">
          <cell r="A174" t="str">
            <v>ETH</v>
          </cell>
          <cell r="B174" t="str">
            <v>VAR_fout</v>
          </cell>
          <cell r="C174" t="str">
            <v>CT_CWODETH</v>
          </cell>
          <cell r="E174">
            <v>0.11809392035318098</v>
          </cell>
          <cell r="F174">
            <v>7.7967213471859028E-3</v>
          </cell>
          <cell r="G174">
            <v>1.3942611545013242E-2</v>
          </cell>
          <cell r="H174">
            <v>6.3406435654123558E-3</v>
          </cell>
          <cell r="I174">
            <v>6.0460249677817806E-3</v>
          </cell>
          <cell r="J174">
            <v>1.0381816375733235E-2</v>
          </cell>
        </row>
        <row r="175">
          <cell r="A175" t="str">
            <v>ETH</v>
          </cell>
          <cell r="B175" t="str">
            <v>VAR_fin</v>
          </cell>
          <cell r="C175" t="str">
            <v>D-TGSL</v>
          </cell>
          <cell r="E175">
            <v>4.5522614496496496</v>
          </cell>
          <cell r="F175">
            <v>4.7697158671650604</v>
          </cell>
          <cell r="G175">
            <v>4.7726666145623167</v>
          </cell>
          <cell r="H175">
            <v>4.072766270795249</v>
          </cell>
          <cell r="I175">
            <v>3.2047904181166675</v>
          </cell>
          <cell r="J175">
            <v>2.5470190615185366</v>
          </cell>
        </row>
        <row r="176">
          <cell r="A176" t="str">
            <v>TGSL</v>
          </cell>
          <cell r="B176" t="str">
            <v>VAR_fout</v>
          </cell>
          <cell r="C176" t="str">
            <v>D-TGSL</v>
          </cell>
          <cell r="E176">
            <v>81.932187773628371</v>
          </cell>
          <cell r="F176">
            <v>85.410040405407386</v>
          </cell>
          <cell r="G176">
            <v>85.112669163546528</v>
          </cell>
          <cell r="H176">
            <v>65.503090574881256</v>
          </cell>
          <cell r="I176">
            <v>53.072784335576088</v>
          </cell>
          <cell r="J176">
            <v>40.945857724587093</v>
          </cell>
        </row>
        <row r="177">
          <cell r="A177" t="str">
            <v>RLFO</v>
          </cell>
          <cell r="B177" t="str">
            <v>VAR_fout</v>
          </cell>
          <cell r="C177" t="str">
            <v>D-RLFO</v>
          </cell>
          <cell r="E177">
            <v>60.231884233633082</v>
          </cell>
          <cell r="F177">
            <v>51.320105958092988</v>
          </cell>
          <cell r="G177">
            <v>59.351515916615419</v>
          </cell>
          <cell r="H177">
            <v>58.69987768181489</v>
          </cell>
          <cell r="I177">
            <v>5.0232606176131682</v>
          </cell>
          <cell r="J177">
            <v>0.50233572360721557</v>
          </cell>
        </row>
        <row r="178">
          <cell r="A178" t="str">
            <v>CELC_E</v>
          </cell>
          <cell r="B178" t="str">
            <v>VAR_fout</v>
          </cell>
          <cell r="C178" t="str">
            <v>ESOL-PV_E</v>
          </cell>
          <cell r="H178">
            <v>1.6936068960937425E-2</v>
          </cell>
          <cell r="I178">
            <v>1.7032609110674595E-2</v>
          </cell>
          <cell r="J178">
            <v>5.8391778447918201E-2</v>
          </cell>
        </row>
        <row r="179">
          <cell r="A179" t="str">
            <v>CELC_E</v>
          </cell>
          <cell r="B179" t="str">
            <v>VAR_fin</v>
          </cell>
          <cell r="C179" t="str">
            <v>SUP_ELCH2_D</v>
          </cell>
          <cell r="H179">
            <v>1.6936068960937425E-2</v>
          </cell>
          <cell r="I179">
            <v>1.7032609110674595E-2</v>
          </cell>
          <cell r="J179">
            <v>5.8391778447918201E-2</v>
          </cell>
        </row>
        <row r="180">
          <cell r="A180" t="str">
            <v>CBIO</v>
          </cell>
          <cell r="B180" t="str">
            <v>VAR_fout</v>
          </cell>
          <cell r="C180" t="str">
            <v>D-CBIO</v>
          </cell>
          <cell r="E180">
            <v>1.2890958697103134</v>
          </cell>
          <cell r="F180">
            <v>0.94191245744163954</v>
          </cell>
          <cell r="G180">
            <v>0.79913738895731334</v>
          </cell>
          <cell r="H180">
            <v>2.6861496720927063</v>
          </cell>
          <cell r="I180">
            <v>3.0853310339083655</v>
          </cell>
          <cell r="J180">
            <v>3.4776404405865975</v>
          </cell>
        </row>
        <row r="181">
          <cell r="A181" t="str">
            <v>CBIO</v>
          </cell>
          <cell r="B181" t="str">
            <v>VAR_fin</v>
          </cell>
          <cell r="C181" t="str">
            <v>SUP_BIONGA</v>
          </cell>
          <cell r="E181">
            <v>1.2890958697103134</v>
          </cell>
          <cell r="F181">
            <v>0.94191245744163954</v>
          </cell>
          <cell r="G181">
            <v>0.79913738895731334</v>
          </cell>
          <cell r="H181">
            <v>2.6861496720927063</v>
          </cell>
          <cell r="I181">
            <v>3.0853310339083655</v>
          </cell>
          <cell r="J181">
            <v>3.4776404405865975</v>
          </cell>
        </row>
        <row r="182">
          <cell r="A182" t="str">
            <v>LTH</v>
          </cell>
          <cell r="B182" t="str">
            <v>VAR_fout</v>
          </cell>
          <cell r="C182" t="str">
            <v>SUP_WODBIO</v>
          </cell>
          <cell r="F182">
            <v>1.6042265232853006E-3</v>
          </cell>
          <cell r="G182">
            <v>3.1800895206066785E-3</v>
          </cell>
          <cell r="H182">
            <v>3.5397626368901328E-3</v>
          </cell>
          <cell r="I182">
            <v>3.8055074605837457E-3</v>
          </cell>
          <cell r="J182">
            <v>4.7218575781965587E-3</v>
          </cell>
        </row>
        <row r="183">
          <cell r="A183" t="str">
            <v>LTH</v>
          </cell>
          <cell r="B183" t="str">
            <v>VAR_fout</v>
          </cell>
          <cell r="C183" t="str">
            <v>CT_CWODBDS</v>
          </cell>
          <cell r="E183">
            <v>8.9838968171944747E-4</v>
          </cell>
          <cell r="F183">
            <v>4.6802296337282542E-2</v>
          </cell>
          <cell r="G183">
            <v>0.1178160062012818</v>
          </cell>
          <cell r="H183">
            <v>2.5099088974045478E-2</v>
          </cell>
          <cell r="I183">
            <v>2.9290331878080712E-2</v>
          </cell>
          <cell r="J183">
            <v>9.5456440729320427E-2</v>
          </cell>
        </row>
        <row r="184">
          <cell r="A184" t="str">
            <v>LTH</v>
          </cell>
          <cell r="B184" t="str">
            <v>VAR_fin</v>
          </cell>
          <cell r="C184" t="str">
            <v>D-CHEAT</v>
          </cell>
          <cell r="I184">
            <v>9.5560060971497801E-3</v>
          </cell>
          <cell r="J184">
            <v>1.8421056809391163E-2</v>
          </cell>
        </row>
        <row r="185">
          <cell r="A185" t="str">
            <v>LNGA</v>
          </cell>
          <cell r="B185" t="str">
            <v>VAR_fin</v>
          </cell>
          <cell r="C185" t="str">
            <v>D-LNGA</v>
          </cell>
          <cell r="H185">
            <v>0.1277983405346764</v>
          </cell>
          <cell r="I185">
            <v>8.1001216414667468E-2</v>
          </cell>
          <cell r="J185">
            <v>0.14585712163968187</v>
          </cell>
        </row>
        <row r="186">
          <cell r="A186" t="str">
            <v>WHEAT</v>
          </cell>
          <cell r="B186" t="str">
            <v>VAR_fin</v>
          </cell>
          <cell r="C186" t="str">
            <v>D-CHEAT</v>
          </cell>
          <cell r="I186">
            <v>2.2766709488736499E-2</v>
          </cell>
          <cell r="J186">
            <v>3.6259133021997118E-2</v>
          </cell>
        </row>
        <row r="187">
          <cell r="A187" t="str">
            <v>SOL</v>
          </cell>
          <cell r="B187" t="str">
            <v>VAR_fin</v>
          </cell>
          <cell r="C187" t="str">
            <v>ESOL-PV_E</v>
          </cell>
          <cell r="H187">
            <v>1.6936068960937425E-2</v>
          </cell>
          <cell r="I187">
            <v>1.7032609110674595E-2</v>
          </cell>
          <cell r="J187">
            <v>5.8391778447918201E-2</v>
          </cell>
        </row>
        <row r="188">
          <cell r="A188" t="str">
            <v>TKER</v>
          </cell>
          <cell r="B188" t="str">
            <v>VAR_fout</v>
          </cell>
          <cell r="C188" t="str">
            <v>D-TBDS1</v>
          </cell>
          <cell r="H188">
            <v>0.50994235541395105</v>
          </cell>
          <cell r="I188">
            <v>1.6666251868233699</v>
          </cell>
          <cell r="J188">
            <v>1.5059535684088901</v>
          </cell>
        </row>
        <row r="189">
          <cell r="A189" t="str">
            <v>CELC</v>
          </cell>
          <cell r="B189" t="str">
            <v>VAR_fout</v>
          </cell>
          <cell r="C189" t="str">
            <v>D-CELC</v>
          </cell>
          <cell r="E189">
            <v>0.19995594266750086</v>
          </cell>
          <cell r="F189">
            <v>0.12791721843760481</v>
          </cell>
          <cell r="G189">
            <v>0.21894007224076692</v>
          </cell>
          <cell r="H189">
            <v>0.38729742756630797</v>
          </cell>
          <cell r="I189">
            <v>0.45650076898158432</v>
          </cell>
          <cell r="J189">
            <v>0.81275131210241569</v>
          </cell>
        </row>
        <row r="190">
          <cell r="A190" t="str">
            <v>CELC</v>
          </cell>
          <cell r="B190" t="str">
            <v>VAR_fin</v>
          </cell>
          <cell r="C190" t="str">
            <v>SUP_H2NGA</v>
          </cell>
          <cell r="H190">
            <v>4.0250576417016302E-4</v>
          </cell>
          <cell r="I190">
            <v>5.4856537717857634E-4</v>
          </cell>
          <cell r="J190">
            <v>1.0924719591622208E-3</v>
          </cell>
        </row>
        <row r="191">
          <cell r="A191" t="str">
            <v>CELC</v>
          </cell>
          <cell r="B191" t="str">
            <v>VAR_fin</v>
          </cell>
          <cell r="C191" t="str">
            <v>SUP_ELCH2_SOEC</v>
          </cell>
          <cell r="I191">
            <v>0.21607696729988518</v>
          </cell>
          <cell r="J191">
            <v>0.49179694712689814</v>
          </cell>
        </row>
        <row r="192">
          <cell r="A192" t="str">
            <v>CELC</v>
          </cell>
          <cell r="B192" t="str">
            <v>VAR_fin</v>
          </cell>
          <cell r="C192" t="str">
            <v>SUP_ELCH2</v>
          </cell>
          <cell r="E192">
            <v>6.1218156398749916E-3</v>
          </cell>
          <cell r="F192">
            <v>0.10679018620914017</v>
          </cell>
          <cell r="G192">
            <v>0.17507877281722953</v>
          </cell>
          <cell r="H192">
            <v>0.37202347998641017</v>
          </cell>
          <cell r="I192">
            <v>0.22474006800985466</v>
          </cell>
          <cell r="J192">
            <v>0.28582488690197871</v>
          </cell>
        </row>
        <row r="193">
          <cell r="A193" t="str">
            <v>CELC</v>
          </cell>
          <cell r="B193" t="str">
            <v>VAR_fin</v>
          </cell>
          <cell r="C193" t="str">
            <v>CT_CWODBDS</v>
          </cell>
          <cell r="E193">
            <v>1.6009764840897863E-4</v>
          </cell>
          <cell r="F193">
            <v>8.340409219079855E-3</v>
          </cell>
          <cell r="G193">
            <v>2.0995416489715608E-2</v>
          </cell>
          <cell r="H193">
            <v>4.4727863684517026E-3</v>
          </cell>
          <cell r="I193">
            <v>5.2196873475041311E-3</v>
          </cell>
          <cell r="J193">
            <v>1.7010827258173784E-2</v>
          </cell>
        </row>
        <row r="194">
          <cell r="A194" t="str">
            <v>CELC</v>
          </cell>
          <cell r="B194" t="str">
            <v>VAR_fin</v>
          </cell>
          <cell r="C194" t="str">
            <v>CT_CWODETH</v>
          </cell>
          <cell r="E194">
            <v>0.19367402937921693</v>
          </cell>
          <cell r="F194">
            <v>1.2786623009384887E-2</v>
          </cell>
          <cell r="G194">
            <v>2.2865882933821711E-2</v>
          </cell>
          <cell r="H194">
            <v>1.039865544727627E-2</v>
          </cell>
          <cell r="I194">
            <v>9.9154809471621256E-3</v>
          </cell>
          <cell r="J194">
            <v>1.7026178856202515E-2</v>
          </cell>
        </row>
        <row r="195">
          <cell r="A195" t="str">
            <v>SBIO</v>
          </cell>
          <cell r="B195" t="str">
            <v>VAR_fout</v>
          </cell>
          <cell r="C195" t="str">
            <v>D-SBIO</v>
          </cell>
          <cell r="E195">
            <v>4.0494468102988765</v>
          </cell>
          <cell r="F195">
            <v>4.6396576571124273</v>
          </cell>
          <cell r="G195">
            <v>4.70676812434567</v>
          </cell>
          <cell r="H195">
            <v>3.6343669424977363</v>
          </cell>
          <cell r="I195">
            <v>3.9520465238041393</v>
          </cell>
          <cell r="J195">
            <v>3.9820360677816118</v>
          </cell>
        </row>
        <row r="196">
          <cell r="A196" t="str">
            <v>INGA</v>
          </cell>
          <cell r="B196" t="str">
            <v>VAR_fout</v>
          </cell>
          <cell r="C196" t="str">
            <v>D-INGA</v>
          </cell>
          <cell r="E196">
            <v>37.212756443827587</v>
          </cell>
          <cell r="F196">
            <v>25.678353788673764</v>
          </cell>
          <cell r="G196">
            <v>34.218555307519217</v>
          </cell>
          <cell r="H196">
            <v>33.569186512031138</v>
          </cell>
          <cell r="I196">
            <v>31.805205434930176</v>
          </cell>
          <cell r="J196">
            <v>32.825986188999671</v>
          </cell>
        </row>
        <row r="197">
          <cell r="A197" t="str">
            <v>DSL</v>
          </cell>
          <cell r="B197" t="str">
            <v>VAR_fout</v>
          </cell>
          <cell r="C197" t="str">
            <v>SUP_H2DSL</v>
          </cell>
          <cell r="H197">
            <v>5.2929864905794502E-2</v>
          </cell>
          <cell r="I197">
            <v>0.10365533193313613</v>
          </cell>
          <cell r="J197">
            <v>0.22795092262757824</v>
          </cell>
        </row>
        <row r="198">
          <cell r="A198" t="str">
            <v>WSTREN</v>
          </cell>
          <cell r="B198" t="str">
            <v>VAR_fin</v>
          </cell>
          <cell r="C198" t="str">
            <v>D-CWST</v>
          </cell>
          <cell r="E198">
            <v>9.6777905618498465</v>
          </cell>
          <cell r="F198">
            <v>9.6926973007330073</v>
          </cell>
          <cell r="G198">
            <v>9.3346488684674434</v>
          </cell>
          <cell r="H198">
            <v>9.3843791059972634</v>
          </cell>
          <cell r="I198">
            <v>9.1377589784868576</v>
          </cell>
          <cell r="J198">
            <v>8.5812090289655192</v>
          </cell>
        </row>
        <row r="199">
          <cell r="A199" t="str">
            <v>SOLPVC</v>
          </cell>
          <cell r="B199" t="str">
            <v>VAR_fin</v>
          </cell>
          <cell r="C199" t="str">
            <v>ESOL-PV_E</v>
          </cell>
          <cell r="H199">
            <v>1.6936068960937401E-2</v>
          </cell>
          <cell r="I199">
            <v>1.7032609110674599E-2</v>
          </cell>
          <cell r="J199">
            <v>5.8391778447918201E-2</v>
          </cell>
        </row>
        <row r="200">
          <cell r="A200"/>
          <cell r="B200"/>
          <cell r="C200"/>
        </row>
        <row r="201">
          <cell r="A201"/>
          <cell r="B201"/>
          <cell r="C201"/>
        </row>
        <row r="202">
          <cell r="A202"/>
          <cell r="B202"/>
          <cell r="C202"/>
        </row>
        <row r="203">
          <cell r="A203"/>
          <cell r="B203"/>
          <cell r="C203"/>
        </row>
        <row r="204">
          <cell r="A204"/>
          <cell r="B204"/>
          <cell r="C204"/>
        </row>
        <row r="205">
          <cell r="A205"/>
          <cell r="B205"/>
          <cell r="C205"/>
        </row>
        <row r="206">
          <cell r="A206"/>
          <cell r="B206"/>
          <cell r="C206"/>
        </row>
        <row r="207">
          <cell r="A207"/>
          <cell r="B207"/>
          <cell r="C207"/>
        </row>
        <row r="208">
          <cell r="A208"/>
          <cell r="B208"/>
          <cell r="C208"/>
        </row>
        <row r="209">
          <cell r="A209"/>
          <cell r="B209"/>
          <cell r="C209"/>
        </row>
        <row r="210">
          <cell r="A210"/>
          <cell r="B210"/>
          <cell r="C210"/>
        </row>
        <row r="211">
          <cell r="A211"/>
          <cell r="B211"/>
          <cell r="C211"/>
        </row>
        <row r="212">
          <cell r="A212"/>
          <cell r="B212"/>
          <cell r="C212"/>
        </row>
        <row r="213">
          <cell r="A213"/>
          <cell r="B213"/>
          <cell r="C213"/>
        </row>
        <row r="214">
          <cell r="A214"/>
          <cell r="B214"/>
          <cell r="C214"/>
        </row>
        <row r="215">
          <cell r="A215"/>
          <cell r="B215"/>
          <cell r="C215"/>
        </row>
        <row r="216">
          <cell r="A216"/>
          <cell r="B216"/>
          <cell r="C216"/>
        </row>
        <row r="217">
          <cell r="A217"/>
          <cell r="B217"/>
          <cell r="C217"/>
        </row>
        <row r="218">
          <cell r="A218"/>
          <cell r="B218"/>
          <cell r="C218"/>
        </row>
        <row r="219">
          <cell r="A219"/>
          <cell r="B219"/>
          <cell r="C219"/>
        </row>
        <row r="220">
          <cell r="A220"/>
          <cell r="B220"/>
          <cell r="C220"/>
        </row>
        <row r="221">
          <cell r="A221"/>
          <cell r="B221"/>
          <cell r="C221"/>
        </row>
        <row r="222">
          <cell r="A222"/>
          <cell r="B222"/>
          <cell r="C222"/>
        </row>
        <row r="223">
          <cell r="A223"/>
          <cell r="B223"/>
          <cell r="C223"/>
        </row>
        <row r="224">
          <cell r="A224"/>
          <cell r="B224"/>
          <cell r="C224"/>
        </row>
        <row r="225">
          <cell r="A225"/>
          <cell r="B225"/>
          <cell r="C225"/>
        </row>
        <row r="226">
          <cell r="A226"/>
          <cell r="B226"/>
          <cell r="C226"/>
        </row>
        <row r="227">
          <cell r="A227"/>
          <cell r="B227"/>
          <cell r="C227"/>
        </row>
        <row r="228">
          <cell r="A228"/>
          <cell r="B228"/>
          <cell r="C228"/>
        </row>
        <row r="229">
          <cell r="A229"/>
          <cell r="B229"/>
          <cell r="C229"/>
        </row>
        <row r="230">
          <cell r="A230"/>
          <cell r="B230"/>
          <cell r="C230"/>
        </row>
        <row r="231">
          <cell r="A231"/>
          <cell r="B231"/>
          <cell r="C231"/>
        </row>
        <row r="232">
          <cell r="A232"/>
          <cell r="B232"/>
          <cell r="C232"/>
        </row>
        <row r="233">
          <cell r="A233"/>
          <cell r="B233"/>
          <cell r="C233"/>
        </row>
        <row r="234">
          <cell r="A234"/>
          <cell r="B234"/>
          <cell r="C234"/>
        </row>
        <row r="235">
          <cell r="A235"/>
          <cell r="B235"/>
          <cell r="C235"/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1.6249122840733699E-2</v>
          </cell>
          <cell r="E4">
            <v>1.7285112331559702E-2</v>
          </cell>
          <cell r="F4">
            <v>1.7129128760042901E-2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4.024446965588362E-3</v>
          </cell>
          <cell r="E5">
            <v>3.4285192169449486E-3</v>
          </cell>
          <cell r="F5">
            <v>2.1303500837410428E-3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2.8810501490662621E-4</v>
          </cell>
          <cell r="E6">
            <v>3.064736228999941E-4</v>
          </cell>
          <cell r="F6">
            <v>3.0370795673834871E-4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4.1760873811185105E-5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3.2226769785343992</v>
          </cell>
          <cell r="E8">
            <v>7.7051302597268405</v>
          </cell>
          <cell r="F8">
            <v>13.175781818730663</v>
          </cell>
          <cell r="G8">
            <v>23.070933914186195</v>
          </cell>
          <cell r="H8">
            <v>49.362741871397319</v>
          </cell>
          <cell r="I8">
            <v>91.885046732869299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5.8981647527922816E-3</v>
          </cell>
          <cell r="E9">
            <v>1.4225691671209292E-2</v>
          </cell>
          <cell r="F9">
            <v>2.4772937551407317E-2</v>
          </cell>
          <cell r="G9">
            <v>4.5056150172302627E-2</v>
          </cell>
          <cell r="H9">
            <v>0.10571612786259375</v>
          </cell>
          <cell r="I9">
            <v>0.20839547029486127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5.7139662739971717E-2</v>
          </cell>
          <cell r="E10">
            <v>0.13661578474692984</v>
          </cell>
          <cell r="F10">
            <v>0.23361315281437323</v>
          </cell>
          <cell r="G10">
            <v>0.4090591119536558</v>
          </cell>
          <cell r="H10">
            <v>0.87522591970562769</v>
          </cell>
          <cell r="I10">
            <v>1.6291674952636397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1.4651544143001901E-4</v>
          </cell>
          <cell r="F11">
            <v>2.7319868664913799E-4</v>
          </cell>
          <cell r="G11">
            <v>6.1400754773760502E-4</v>
          </cell>
          <cell r="H11">
            <v>1.9512655550789999E-3</v>
          </cell>
          <cell r="I11">
            <v>3.69148040162782E-3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2.813124327648413E-4</v>
          </cell>
          <cell r="F12">
            <v>4.9356366524282809E-4</v>
          </cell>
          <cell r="G12">
            <v>8.6465545767844059E-4</v>
          </cell>
          <cell r="H12">
            <v>2.0057852169406082E-3</v>
          </cell>
          <cell r="I12">
            <v>4.4686375095504107E-3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3.115185136816429E-4</v>
          </cell>
          <cell r="E13">
            <v>1.1144142793388359E-2</v>
          </cell>
          <cell r="F13">
            <v>2.2120283515690044E-2</v>
          </cell>
          <cell r="G13">
            <v>2.7665654159110497E-2</v>
          </cell>
          <cell r="H13">
            <v>2.4595288167327867E-2</v>
          </cell>
          <cell r="I13">
            <v>3.9128944691429753E-2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3.115185136816429E-4</v>
          </cell>
          <cell r="E14">
            <v>1.1144142793388359E-2</v>
          </cell>
          <cell r="F14">
            <v>2.2120283515690044E-2</v>
          </cell>
          <cell r="G14">
            <v>2.7665654159110497E-2</v>
          </cell>
          <cell r="H14">
            <v>2.4595288167327867E-2</v>
          </cell>
          <cell r="I14">
            <v>3.9128944691429753E-2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1.26056173911715E-3</v>
          </cell>
          <cell r="F15">
            <v>1.91160447804275E-3</v>
          </cell>
          <cell r="G15">
            <v>1.42555755009986E-3</v>
          </cell>
          <cell r="H15">
            <v>2.7556934228506699E-3</v>
          </cell>
          <cell r="I15">
            <v>5.7699550495038596E-3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2.5943537498402986E-5</v>
          </cell>
          <cell r="E16">
            <v>1.2695172143361861E-3</v>
          </cell>
          <cell r="F16">
            <v>3.0834739279326407E-3</v>
          </cell>
          <cell r="G16">
            <v>3.9659732069401909E-3</v>
          </cell>
          <cell r="H16">
            <v>3.5635518355031292E-3</v>
          </cell>
          <cell r="I16">
            <v>5.7686954732770399E-3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2.2166983867127391E-3</v>
          </cell>
          <cell r="E17">
            <v>7.6115651593988273E-3</v>
          </cell>
          <cell r="F17">
            <v>1.1959575496969898E-2</v>
          </cell>
          <cell r="G17">
            <v>1.3225491315936172E-2</v>
          </cell>
          <cell r="H17">
            <v>1.5173777074011631E-2</v>
          </cell>
          <cell r="I17">
            <v>4.1182301177597802E-2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8.2488625378816585E-3</v>
          </cell>
          <cell r="E18">
            <v>2.8089404321032553E-2</v>
          </cell>
          <cell r="F18">
            <v>4.349309945814539E-2</v>
          </cell>
          <cell r="G18">
            <v>4.6141903412524755E-2</v>
          </cell>
          <cell r="H18">
            <v>4.8013076809734413E-2</v>
          </cell>
          <cell r="I18">
            <v>0.12247098343075997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4.1856605257714703E-5</v>
          </cell>
          <cell r="F19">
            <v>9.8519158280904195E-5</v>
          </cell>
          <cell r="G19">
            <v>1.5806103429854499E-4</v>
          </cell>
          <cell r="H19">
            <v>2.85914834655883E-4</v>
          </cell>
          <cell r="I19">
            <v>6.9500208171080296E-4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5.1958127744338497E-5</v>
          </cell>
          <cell r="E20">
            <v>1.5112007063317517E-4</v>
          </cell>
          <cell r="F20">
            <v>2.4185398876609294E-4</v>
          </cell>
          <cell r="G20">
            <v>2.6386238231599556E-4</v>
          </cell>
          <cell r="H20">
            <v>2.9992917373160803E-4</v>
          </cell>
          <cell r="I20">
            <v>8.08525882998195E-4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5.2175565382569004E-2</v>
          </cell>
          <cell r="E21">
            <v>0.10764615644129746</v>
          </cell>
          <cell r="F21">
            <v>0.12915113187985328</v>
          </cell>
          <cell r="G21">
            <v>0.15794285358929511</v>
          </cell>
          <cell r="H21">
            <v>9.7747590450897634E-2</v>
          </cell>
          <cell r="I21">
            <v>0.11679353075269591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5.2175565382569004E-2</v>
          </cell>
          <cell r="E22">
            <v>0.10764615644129746</v>
          </cell>
          <cell r="F22">
            <v>0.12915113187985328</v>
          </cell>
          <cell r="G22">
            <v>0.15794285358929511</v>
          </cell>
          <cell r="H22">
            <v>9.7747590450897634E-2</v>
          </cell>
          <cell r="I22">
            <v>0.11679353075269591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9.0889398668557398E-4</v>
          </cell>
          <cell r="F23">
            <v>3.2391240675090798E-3</v>
          </cell>
          <cell r="G23">
            <v>3.7622228008967998E-3</v>
          </cell>
          <cell r="H23">
            <v>7.4008333471216603E-3</v>
          </cell>
          <cell r="I23">
            <v>1.14277135871122E-2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4.8854055759317977E-3</v>
          </cell>
          <cell r="E24">
            <v>8.364134856485933E-3</v>
          </cell>
          <cell r="F24">
            <v>1.1232875079237144E-2</v>
          </cell>
          <cell r="G24">
            <v>1.2897021496107044E-2</v>
          </cell>
          <cell r="H24">
            <v>9.1663808840376712E-3</v>
          </cell>
          <cell r="I24">
            <v>1.168732590292075E-2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10.800769661976345</v>
          </cell>
          <cell r="E25">
            <v>12.341380229088438</v>
          </cell>
          <cell r="F25">
            <v>14.781131384007486</v>
          </cell>
          <cell r="G25">
            <v>25.950368907509535</v>
          </cell>
          <cell r="H25">
            <v>34.348493275838521</v>
          </cell>
          <cell r="I25">
            <v>35.964699861007659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0.13552526876625759</v>
          </cell>
          <cell r="E26">
            <v>0.1212933093572732</v>
          </cell>
          <cell r="F26">
            <v>0.11708429288369768</v>
          </cell>
          <cell r="G26">
            <v>0.13987405539714895</v>
          </cell>
          <cell r="H26">
            <v>9.7367400790308423E-2</v>
          </cell>
          <cell r="I26">
            <v>0.18689515316368219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3.369187924790315E-2</v>
          </cell>
          <cell r="E27">
            <v>0.37992780727419706</v>
          </cell>
          <cell r="F27">
            <v>0.50308223871621649</v>
          </cell>
          <cell r="G27">
            <v>2.6243241654228093</v>
          </cell>
          <cell r="H27">
            <v>5.3988991356978939</v>
          </cell>
          <cell r="I27">
            <v>6.3441294831574702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3.3342036098484504E-2</v>
          </cell>
          <cell r="E28">
            <v>0.30556965179555057</v>
          </cell>
          <cell r="F28">
            <v>0.3719184771017911</v>
          </cell>
          <cell r="G28">
            <v>1.4984676807550623</v>
          </cell>
          <cell r="H28">
            <v>2.6248295042890435</v>
          </cell>
          <cell r="I28">
            <v>3.0926565216778878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10.598210477863688</v>
          </cell>
          <cell r="E29">
            <v>11.534665875098021</v>
          </cell>
          <cell r="F29">
            <v>13.789084582524087</v>
          </cell>
          <cell r="G29">
            <v>21.68774121315284</v>
          </cell>
          <cell r="H29">
            <v>26.227435442279567</v>
          </cell>
          <cell r="I29">
            <v>26.341056910226925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4.6194256489280286E-2</v>
          </cell>
          <cell r="E30">
            <v>0.1731972625778801</v>
          </cell>
          <cell r="F30">
            <v>0.5474106137754905</v>
          </cell>
          <cell r="G30">
            <v>0.78389833606418124</v>
          </cell>
          <cell r="H30">
            <v>0.82613593624240633</v>
          </cell>
          <cell r="I30">
            <v>1.5655125796481617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4.6194256489280286E-2</v>
          </cell>
          <cell r="E31">
            <v>0.1731972625778801</v>
          </cell>
          <cell r="F31">
            <v>0.5474106137754905</v>
          </cell>
          <cell r="G31">
            <v>0.78389833606418124</v>
          </cell>
          <cell r="H31">
            <v>0.82613593624240633</v>
          </cell>
          <cell r="I31">
            <v>1.5655125796481617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1.57213561680166E-3</v>
          </cell>
          <cell r="F32">
            <v>2.71657170476673E-2</v>
          </cell>
          <cell r="G32">
            <v>2.2969828339287401E-2</v>
          </cell>
          <cell r="H32">
            <v>4.6307812670261302E-2</v>
          </cell>
          <cell r="I32">
            <v>0.109072673586647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4.0684252071922587E-3</v>
          </cell>
          <cell r="E33">
            <v>1.2153107760590909E-2</v>
          </cell>
          <cell r="F33">
            <v>3.83182729186732E-2</v>
          </cell>
          <cell r="G33">
            <v>5.4444027623721698E-2</v>
          </cell>
          <cell r="H33">
            <v>5.721442909689628E-2</v>
          </cell>
          <cell r="I33">
            <v>0.10827617092031053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3.3574571003886332E-5</v>
          </cell>
          <cell r="E34">
            <v>1.6207920618997177E-2</v>
          </cell>
          <cell r="F34">
            <v>2.4762255870966032E-2</v>
          </cell>
          <cell r="G34">
            <v>3.0100270905416882E-2</v>
          </cell>
          <cell r="H34">
            <v>2.5465556919479812E-2</v>
          </cell>
          <cell r="I34">
            <v>4.0609114604901173E-2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3.3574571003886332E-5</v>
          </cell>
          <cell r="E35">
            <v>1.6207920618997177E-2</v>
          </cell>
          <cell r="F35">
            <v>2.4762255870966032E-2</v>
          </cell>
          <cell r="G35">
            <v>3.0100270905416882E-2</v>
          </cell>
          <cell r="H35">
            <v>2.5465556919479812E-2</v>
          </cell>
          <cell r="I35">
            <v>4.0609114604901173E-2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1.8259181901044499E-3</v>
          </cell>
          <cell r="F36">
            <v>1.81931585101463E-3</v>
          </cell>
          <cell r="G36">
            <v>1.48946248298529E-3</v>
          </cell>
          <cell r="H36">
            <v>2.8466697179001499E-3</v>
          </cell>
          <cell r="I36">
            <v>5.9956701058227896E-3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1.8031058941276954E-3</v>
          </cell>
          <cell r="F37">
            <v>3.4943596740009677E-3</v>
          </cell>
          <cell r="G37">
            <v>4.3509551757174433E-3</v>
          </cell>
          <cell r="H37">
            <v>3.6955146581931554E-3</v>
          </cell>
          <cell r="I37">
            <v>5.992104665861986E-3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7.618117063420371E-2</v>
          </cell>
          <cell r="E38">
            <v>0.17195196154539827</v>
          </cell>
          <cell r="F38">
            <v>0.22214369173045545</v>
          </cell>
          <cell r="G38">
            <v>0.2293850697193448</v>
          </cell>
          <cell r="H38">
            <v>0.10550940608811363</v>
          </cell>
          <cell r="I38">
            <v>0.1319885353187629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7.618117063420371E-2</v>
          </cell>
          <cell r="E39">
            <v>0.17195196154539827</v>
          </cell>
          <cell r="F39">
            <v>0.22214369173045545</v>
          </cell>
          <cell r="G39">
            <v>0.2293850697193448</v>
          </cell>
          <cell r="H39">
            <v>0.10550940608811363</v>
          </cell>
          <cell r="I39">
            <v>0.1319885353187629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1.4480595298639401E-3</v>
          </cell>
          <cell r="F40">
            <v>5.2573369188297697E-3</v>
          </cell>
          <cell r="G40">
            <v>4.2241499138555398E-3</v>
          </cell>
          <cell r="H40">
            <v>5.9783435151730098E-3</v>
          </cell>
          <cell r="I40">
            <v>1.1045570238574E-2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7.2621407496395356E-3</v>
          </cell>
          <cell r="E41">
            <v>1.3885463058371248E-2</v>
          </cell>
          <cell r="F41">
            <v>1.8473406016916834E-2</v>
          </cell>
          <cell r="G41">
            <v>1.9183008773695526E-2</v>
          </cell>
          <cell r="H41">
            <v>8.9979684010805597E-3</v>
          </cell>
          <cell r="I41">
            <v>1.1138247671228188E-2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2.1952983249745064E-5</v>
          </cell>
          <cell r="E42">
            <v>2.4340746918313904E-2</v>
          </cell>
          <cell r="F42">
            <v>6.0716736727163462E-2</v>
          </cell>
          <cell r="G42">
            <v>0.10854923341246392</v>
          </cell>
          <cell r="H42">
            <v>0.10785261911356124</v>
          </cell>
          <cell r="I42">
            <v>0.12742287186265785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2.1952983249745064E-5</v>
          </cell>
          <cell r="E43">
            <v>2.4340746918313904E-2</v>
          </cell>
          <cell r="F43">
            <v>6.0716736727163462E-2</v>
          </cell>
          <cell r="G43">
            <v>0.10854923341246392</v>
          </cell>
          <cell r="H43">
            <v>0.10785261911356124</v>
          </cell>
          <cell r="I43">
            <v>0.12742287186265785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1.8787012896362501E-3</v>
          </cell>
          <cell r="F44">
            <v>3.50715740517013E-3</v>
          </cell>
          <cell r="G44">
            <v>4.5350694578948098E-3</v>
          </cell>
          <cell r="H44">
            <v>8.3795421759469205E-3</v>
          </cell>
          <cell r="I44">
            <v>1.2458080602655699E-2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1.853940169419047E-3</v>
          </cell>
          <cell r="F45">
            <v>5.2080638420469354E-3</v>
          </cell>
          <cell r="G45">
            <v>8.7445807169083522E-3</v>
          </cell>
          <cell r="H45">
            <v>1.0181517126467176E-2</v>
          </cell>
          <cell r="I45">
            <v>1.2783069976657804E-2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0.22007156253828072</v>
          </cell>
          <cell r="H46">
            <v>0.24488539321725009</v>
          </cell>
          <cell r="I46">
            <v>0.26307890938284073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8.7078970668124658</v>
          </cell>
          <cell r="H47">
            <v>9.703764716103473</v>
          </cell>
          <cell r="I47">
            <v>10.439803765298501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4.4066411066998902E-5</v>
          </cell>
          <cell r="E48">
            <v>5.4111058941170898E-5</v>
          </cell>
          <cell r="F48">
            <v>8.1059167938409596E-5</v>
          </cell>
          <cell r="G48">
            <v>1.3603534504724301E-4</v>
          </cell>
          <cell r="H48">
            <v>2.66272101958083E-4</v>
          </cell>
          <cell r="I48">
            <v>1.49213946395041E-3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2.0938689089321787E-3</v>
          </cell>
          <cell r="E49">
            <v>2.1479799678733496E-3</v>
          </cell>
          <cell r="F49">
            <v>2.2289842557450591E-3</v>
          </cell>
          <cell r="G49">
            <v>2.3650158621608308E-3</v>
          </cell>
          <cell r="H49">
            <v>2.6312638683821444E-3</v>
          </cell>
          <cell r="I49">
            <v>2.8284615784606535E-3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1.1342380840500765E-4</v>
          </cell>
          <cell r="E50">
            <v>0.26748667137758048</v>
          </cell>
          <cell r="F50">
            <v>0.65926354537642395</v>
          </cell>
          <cell r="G50">
            <v>2.8518596819774151</v>
          </cell>
          <cell r="H50">
            <v>6.7740840862224481</v>
          </cell>
          <cell r="I50">
            <v>4.8039984896013239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1.1342380840500765E-4</v>
          </cell>
          <cell r="E51">
            <v>0.26748667137758048</v>
          </cell>
          <cell r="F51">
            <v>0.65926354537642395</v>
          </cell>
          <cell r="G51">
            <v>2.8518596819774151</v>
          </cell>
          <cell r="H51">
            <v>6.7740840862224481</v>
          </cell>
          <cell r="I51">
            <v>4.8039984896013239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1.8680593233429299E-2</v>
          </cell>
          <cell r="F52">
            <v>2.8683419332226099E-2</v>
          </cell>
          <cell r="G52">
            <v>0.166233084658133</v>
          </cell>
          <cell r="H52">
            <v>0.45045730917246701</v>
          </cell>
          <cell r="I52">
            <v>0.28905336715987701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1.8435895483848927E-2</v>
          </cell>
          <cell r="F53">
            <v>4.5682119992273965E-2</v>
          </cell>
          <cell r="G53">
            <v>0.19644547046489802</v>
          </cell>
          <cell r="H53">
            <v>0.46619358944048994</v>
          </cell>
          <cell r="I53">
            <v>0.33108693534919809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2.9504836663268859E-3</v>
          </cell>
          <cell r="E54">
            <v>9.8835703545467904E-2</v>
          </cell>
          <cell r="F54">
            <v>0.15576764272742016</v>
          </cell>
          <cell r="G54">
            <v>0.18357534532533215</v>
          </cell>
          <cell r="H54">
            <v>0.11598033781054243</v>
          </cell>
          <cell r="I54">
            <v>0.14407633543063925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2.9504836663268859E-3</v>
          </cell>
          <cell r="E55">
            <v>9.8835703545467904E-2</v>
          </cell>
          <cell r="F55">
            <v>0.15576764272742016</v>
          </cell>
          <cell r="G55">
            <v>0.18357534532533215</v>
          </cell>
          <cell r="H55">
            <v>0.11598033781054243</v>
          </cell>
          <cell r="I55">
            <v>0.14407633543063925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7.2926903840195099E-3</v>
          </cell>
          <cell r="F56">
            <v>5.3709565762752199E-3</v>
          </cell>
          <cell r="G56">
            <v>4.7712953984535601E-3</v>
          </cell>
          <cell r="H56">
            <v>6.6819247551765304E-3</v>
          </cell>
          <cell r="I56">
            <v>1.1996250458889E-2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2.5902174477275585E-4</v>
          </cell>
          <cell r="E57">
            <v>7.8752486107220212E-3</v>
          </cell>
          <cell r="F57">
            <v>1.2734912405278725E-2</v>
          </cell>
          <cell r="G57">
            <v>1.5130749969580684E-2</v>
          </cell>
          <cell r="H57">
            <v>9.816868136691909E-3</v>
          </cell>
          <cell r="I57">
            <v>1.2122387659229319E-2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3.3409868326558876E-4</v>
          </cell>
          <cell r="H58">
            <v>3.1436242437848146E-4</v>
          </cell>
          <cell r="I58">
            <v>2.2915198994964275E-3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1.4253249667544889E-3</v>
          </cell>
          <cell r="H59">
            <v>1.2245032576495645E-3</v>
          </cell>
          <cell r="I59">
            <v>7.641119718647239E-3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6.9558195166636702E-6</v>
          </cell>
          <cell r="H60">
            <v>4.3036461103356397E-6</v>
          </cell>
          <cell r="I60">
            <v>4.4752824160427398E-5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6.9558195166636702E-6</v>
          </cell>
          <cell r="H61">
            <v>6.1105975079529798E-6</v>
          </cell>
          <cell r="I61">
            <v>4.8954880771740473E-5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3.1151851368164252E-4</v>
          </cell>
          <cell r="E62">
            <v>9.9506504307951896E-3</v>
          </cell>
          <cell r="F62">
            <v>1.9286961420992999E-2</v>
          </cell>
          <cell r="G62">
            <v>2.2145488864008491E-2</v>
          </cell>
          <cell r="H62">
            <v>1.6049988932405949E-2</v>
          </cell>
          <cell r="I62">
            <v>1.9146149569596121E-2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3.2212982955249998E-2</v>
          </cell>
          <cell r="E63">
            <v>1.0289601376579269</v>
          </cell>
          <cell r="F63">
            <v>1.9943936948413299</v>
          </cell>
          <cell r="G63">
            <v>2.289983496907082</v>
          </cell>
          <cell r="H63">
            <v>1.556752773314513</v>
          </cell>
          <cell r="I63">
            <v>1.6706817661432511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4.3649028394647646E-4</v>
          </cell>
          <cell r="E64">
            <v>1.3942549290757824E-2</v>
          </cell>
          <cell r="F64">
            <v>2.7024304808148103E-2</v>
          </cell>
          <cell r="G64">
            <v>3.1029586678957707E-2</v>
          </cell>
          <cell r="H64">
            <v>2.1094211020521874E-2</v>
          </cell>
          <cell r="I64">
            <v>2.2637964310884138E-2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2.2100297628948579E-4</v>
          </cell>
          <cell r="H65">
            <v>2.8125157809373396E-4</v>
          </cell>
          <cell r="I65">
            <v>1.6711305236443736E-3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1.3069248784035479E-3</v>
          </cell>
          <cell r="H66">
            <v>1.5198265764903164E-3</v>
          </cell>
          <cell r="I66">
            <v>7.7471074785209525E-3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4.4663438467354998E-6</v>
          </cell>
          <cell r="H67">
            <v>3.7381543135322901E-6</v>
          </cell>
          <cell r="I67">
            <v>3.0330818423569502E-5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4.4663438467354998E-6</v>
          </cell>
          <cell r="H68">
            <v>5.3287594894055302E-6</v>
          </cell>
          <cell r="I68">
            <v>3.4008823977671382E-5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5.9202839205105704</v>
          </cell>
          <cell r="E69">
            <v>11.90538059502266</v>
          </cell>
          <cell r="F69">
            <v>13.852402924655689</v>
          </cell>
          <cell r="G69">
            <v>15.251306567112469</v>
          </cell>
          <cell r="H69">
            <v>6.817157532593769</v>
          </cell>
          <cell r="I69">
            <v>5.2292867812677999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4.7010595208198967E-2</v>
          </cell>
          <cell r="E70">
            <v>9.4535842447213345E-2</v>
          </cell>
          <cell r="F70">
            <v>0.10999636424458852</v>
          </cell>
          <cell r="G70">
            <v>0.12110449583992912</v>
          </cell>
          <cell r="H70">
            <v>5.8895516269066348E-2</v>
          </cell>
          <cell r="I70">
            <v>4.9976551784625463E-2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8.0220649329411489E-2</v>
          </cell>
          <cell r="E71">
            <v>0.16131952025775961</v>
          </cell>
          <cell r="F71">
            <v>0.18770193664845114</v>
          </cell>
          <cell r="G71">
            <v>0.20665727055707944</v>
          </cell>
          <cell r="H71">
            <v>9.2373408300728682E-2</v>
          </cell>
          <cell r="I71">
            <v>7.085754446162329E-2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2.8259857873203333E-4</v>
          </cell>
          <cell r="H72">
            <v>3.1672647629127322E-4</v>
          </cell>
          <cell r="I72">
            <v>1.9317339930598519E-3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2.4984758009535782E-3</v>
          </cell>
          <cell r="H73">
            <v>2.5377628472693075E-3</v>
          </cell>
          <cell r="I73">
            <v>1.335346509342877E-2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5.5632491478709896E-6</v>
          </cell>
          <cell r="H74">
            <v>4.4377029890038104E-6</v>
          </cell>
          <cell r="I74">
            <v>3.4156881568525302E-5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5.5632491478709896E-6</v>
          </cell>
          <cell r="H75">
            <v>5.8669936561393951E-6</v>
          </cell>
          <cell r="I75">
            <v>3.8007288525124376E-5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1.5352855983993311E-3</v>
          </cell>
          <cell r="F76">
            <v>3.2325158151684749E-3</v>
          </cell>
          <cell r="G76">
            <v>4.0644848566197815E-2</v>
          </cell>
          <cell r="H76">
            <v>5.2071953949771155E-2</v>
          </cell>
          <cell r="I76">
            <v>0.13353662730747395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1.5352855983993305E-3</v>
          </cell>
          <cell r="F77">
            <v>3.2325158151684749E-3</v>
          </cell>
          <cell r="G77">
            <v>4.0644848566197815E-2</v>
          </cell>
          <cell r="H77">
            <v>5.2071953949771141E-2</v>
          </cell>
          <cell r="I77">
            <v>0.13353662730747395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1.5338553070836302E-3</v>
          </cell>
          <cell r="F78">
            <v>3.233369754888487E-3</v>
          </cell>
          <cell r="G78">
            <v>4.0648913457543533E-2</v>
          </cell>
          <cell r="H78">
            <v>5.2077161665937864E-2</v>
          </cell>
          <cell r="I78">
            <v>0.13354998230570433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1.5338553070836302E-3</v>
          </cell>
          <cell r="F79">
            <v>3.233369754888487E-3</v>
          </cell>
          <cell r="G79">
            <v>4.0648913457543533E-2</v>
          </cell>
          <cell r="H79">
            <v>5.2077161665937864E-2</v>
          </cell>
          <cell r="I79">
            <v>0.13354998230570433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0.13388041538815701</v>
          </cell>
          <cell r="F80">
            <v>0.17239229272776499</v>
          </cell>
          <cell r="G80">
            <v>0.13176294493124099</v>
          </cell>
          <cell r="H80">
            <v>0.242320398768055</v>
          </cell>
          <cell r="I80">
            <v>0.48568113387902601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0.13388041538815701</v>
          </cell>
          <cell r="F81">
            <v>0.30621108569392341</v>
          </cell>
          <cell r="G81">
            <v>0.43779806043760305</v>
          </cell>
          <cell r="H81">
            <v>0.4244969020176646</v>
          </cell>
          <cell r="I81">
            <v>0.55075603463597234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6.24914353102925</v>
          </cell>
          <cell r="E82">
            <v>19.707159555548952</v>
          </cell>
          <cell r="F82">
            <v>59.852533307135204</v>
          </cell>
          <cell r="G82">
            <v>74.837981898003548</v>
          </cell>
          <cell r="H82">
            <v>52.3079124890088</v>
          </cell>
          <cell r="I82">
            <v>57.682380531845261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4.6194256489280258E-2</v>
          </cell>
          <cell r="E83">
            <v>0.14567717618645587</v>
          </cell>
          <cell r="F83">
            <v>0.44243555319133704</v>
          </cell>
          <cell r="G83">
            <v>0.55320939801923585</v>
          </cell>
          <cell r="H83">
            <v>0.43011593352861915</v>
          </cell>
          <cell r="I83">
            <v>0.53034921906209942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8.4676741612862441E-2</v>
          </cell>
          <cell r="E84">
            <v>0.26703468232451161</v>
          </cell>
          <cell r="F84">
            <v>0.81100993641104491</v>
          </cell>
          <cell r="G84">
            <v>1.014064795365903</v>
          </cell>
          <cell r="H84">
            <v>0.70877930201908901</v>
          </cell>
          <cell r="I84">
            <v>0.78160407224722472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8.6479213466408473E-5</v>
          </cell>
          <cell r="H85">
            <v>9.89598317124948E-5</v>
          </cell>
          <cell r="I85">
            <v>2.1973683596539063E-4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1.1394338650818452E-3</v>
          </cell>
          <cell r="H86">
            <v>1.1746460888531762E-3</v>
          </cell>
          <cell r="I86">
            <v>2.2878045141230294E-3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1.55403984837953E-6</v>
          </cell>
          <cell r="H87">
            <v>1.3109749196306101E-6</v>
          </cell>
          <cell r="I87">
            <v>3.5398373061954499E-6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1.55403984837953E-6</v>
          </cell>
          <cell r="H88">
            <v>1.4453126824965239E-6</v>
          </cell>
          <cell r="I88">
            <v>4.0556358265953091E-6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3.4105861986910178E-3</v>
          </cell>
          <cell r="E89">
            <v>1.0642734227750113E-2</v>
          </cell>
          <cell r="F89">
            <v>1.8667534569612083E-2</v>
          </cell>
          <cell r="G89">
            <v>9.9224134371894354E-2</v>
          </cell>
          <cell r="H89">
            <v>0.11511028386067798</v>
          </cell>
          <cell r="I89">
            <v>0.1999206500009279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3.4105861986910169E-3</v>
          </cell>
          <cell r="E90">
            <v>1.0642734227750113E-2</v>
          </cell>
          <cell r="F90">
            <v>1.8667534569612079E-2</v>
          </cell>
          <cell r="G90">
            <v>9.922413437189434E-2</v>
          </cell>
          <cell r="H90">
            <v>0.11511028386067798</v>
          </cell>
          <cell r="I90">
            <v>0.19992065000092787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3.4049631047440589E-3</v>
          </cell>
          <cell r="E91">
            <v>1.0644329263290848E-2</v>
          </cell>
          <cell r="F91">
            <v>1.8670197493359908E-2</v>
          </cell>
          <cell r="G91">
            <v>9.9234057777674939E-2</v>
          </cell>
          <cell r="H91">
            <v>0.11512179604028257</v>
          </cell>
          <cell r="I91">
            <v>0.1999406440653361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3.4049631047440589E-3</v>
          </cell>
          <cell r="E92">
            <v>1.0644329263290848E-2</v>
          </cell>
          <cell r="F92">
            <v>1.8670197493359908E-2</v>
          </cell>
          <cell r="G92">
            <v>9.9234057777674939E-2</v>
          </cell>
          <cell r="H92">
            <v>0.11512179604028257</v>
          </cell>
          <cell r="I92">
            <v>0.1999406440653361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1.0106926607456199</v>
          </cell>
          <cell r="E93">
            <v>0.93612377508533595</v>
          </cell>
          <cell r="F93">
            <v>0.90380464334043398</v>
          </cell>
          <cell r="G93">
            <v>0.84601769030776497</v>
          </cell>
          <cell r="H93">
            <v>1.02758301874825</v>
          </cell>
          <cell r="I93">
            <v>1.41713137964675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1.0106926607456199</v>
          </cell>
          <cell r="E94">
            <v>1.9463295772915759</v>
          </cell>
          <cell r="F94">
            <v>2.8489717116439941</v>
          </cell>
          <cell r="G94">
            <v>3.6932174055092268</v>
          </cell>
          <cell r="H94">
            <v>2.2145629888922467</v>
          </cell>
          <cell r="I94">
            <v>1.6931258334030175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10.816948343052299</v>
          </cell>
          <cell r="E95">
            <v>20.7980500781876</v>
          </cell>
          <cell r="F95">
            <v>25.907226113924601</v>
          </cell>
          <cell r="G95">
            <v>24.323934691371051</v>
          </cell>
          <cell r="H95">
            <v>7.5871739664435296</v>
          </cell>
          <cell r="I95">
            <v>5.8906552853138603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7.6181170634203627E-2</v>
          </cell>
          <cell r="E96">
            <v>0.14647567424899333</v>
          </cell>
          <cell r="F96">
            <v>0.18245837464051945</v>
          </cell>
          <cell r="G96">
            <v>0.17130763321142711</v>
          </cell>
          <cell r="H96">
            <v>5.7935501929737329E-2</v>
          </cell>
          <cell r="I96">
            <v>4.9420080650548502E-2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0.14657111575951678</v>
          </cell>
          <cell r="E97">
            <v>0.28181639672340886</v>
          </cell>
          <cell r="F97">
            <v>0.35104642430792138</v>
          </cell>
          <cell r="G97">
            <v>0.32959261099418696</v>
          </cell>
          <cell r="H97">
            <v>0.1028072353176632</v>
          </cell>
          <cell r="I97">
            <v>7.9819177307775921E-2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4.8771321152909199E-2</v>
          </cell>
          <cell r="F98">
            <v>0.16503613634520886</v>
          </cell>
          <cell r="G98">
            <v>0.99354341158577375</v>
          </cell>
          <cell r="H98">
            <v>2.53533422582194</v>
          </cell>
          <cell r="I98">
            <v>2.8294158257426028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4.8771321152909192E-2</v>
          </cell>
          <cell r="F99">
            <v>0.16503613634520886</v>
          </cell>
          <cell r="G99">
            <v>0.99354341158577375</v>
          </cell>
          <cell r="H99">
            <v>2.53533422582194</v>
          </cell>
          <cell r="I99">
            <v>2.8294158257426023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4.8768410239434429E-2</v>
          </cell>
          <cell r="F100">
            <v>0.16505317226517977</v>
          </cell>
          <cell r="G100">
            <v>0.99364277586341809</v>
          </cell>
          <cell r="H100">
            <v>2.5355877846011552</v>
          </cell>
          <cell r="I100">
            <v>2.8296987956227371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4.8768410239434429E-2</v>
          </cell>
          <cell r="F101">
            <v>0.16505317226517977</v>
          </cell>
          <cell r="G101">
            <v>0.99364277586341809</v>
          </cell>
          <cell r="H101">
            <v>2.5355877846011552</v>
          </cell>
          <cell r="I101">
            <v>2.8296987956227371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1.77939663352696</v>
          </cell>
          <cell r="F102">
            <v>4.8942830560135198</v>
          </cell>
          <cell r="G102">
            <v>16.208452573206799</v>
          </cell>
          <cell r="H102">
            <v>40.659710303506401</v>
          </cell>
          <cell r="I102">
            <v>31.121010230721101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1.77939663352696</v>
          </cell>
          <cell r="F103">
            <v>6.6729956978659652</v>
          </cell>
          <cell r="G103">
            <v>22.878018573284912</v>
          </cell>
          <cell r="H103">
            <v>53.610469308849225</v>
          </cell>
          <cell r="I103">
            <v>42.040237623658953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17.408119405959301</v>
          </cell>
          <cell r="F104">
            <v>95.7539518767868</v>
          </cell>
          <cell r="G104">
            <v>326.87286364003188</v>
          </cell>
          <cell r="H104">
            <v>564.39955781567642</v>
          </cell>
          <cell r="I104">
            <v>619.13455172301599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0.10942833930677837</v>
          </cell>
          <cell r="F105">
            <v>0.60191429594347412</v>
          </cell>
          <cell r="G105">
            <v>2.0547397337092463</v>
          </cell>
          <cell r="H105">
            <v>3.5478448232671602</v>
          </cell>
          <cell r="I105">
            <v>3.8919118270353206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0.23749139707993647</v>
          </cell>
          <cell r="F106">
            <v>1.3063294935441598</v>
          </cell>
          <cell r="G106">
            <v>4.459384224284201</v>
          </cell>
          <cell r="H106">
            <v>7.6998575418236896</v>
          </cell>
          <cell r="I106">
            <v>8.4465832431516503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8.1025322154586205E-3</v>
          </cell>
          <cell r="F107">
            <v>4.7808813301698998E-2</v>
          </cell>
          <cell r="G107">
            <v>0.11865721963008299</v>
          </cell>
          <cell r="H107">
            <v>0.285488573248733</v>
          </cell>
          <cell r="I107">
            <v>8.6997845778552393E-2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8.1025322154586205E-3</v>
          </cell>
          <cell r="F108">
            <v>5.5911129142253123E-2</v>
          </cell>
          <cell r="G108">
            <v>0.17349379259886041</v>
          </cell>
          <cell r="H108">
            <v>0.3440691878931158</v>
          </cell>
          <cell r="I108">
            <v>0.37248598781208181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5.9194872579795745E-4</v>
          </cell>
          <cell r="E109">
            <v>2.8464602117388932E-3</v>
          </cell>
          <cell r="F109">
            <v>3.4683366654240724E-3</v>
          </cell>
          <cell r="G109">
            <v>2.1598356559226926E-3</v>
          </cell>
          <cell r="H109">
            <v>6.9007748405307285E-3</v>
          </cell>
          <cell r="I109">
            <v>4.086111636630102E-2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3.393058756954055E-3</v>
          </cell>
          <cell r="E110">
            <v>1.6204791672102922E-2</v>
          </cell>
          <cell r="F110">
            <v>1.9637750971929338E-2</v>
          </cell>
          <cell r="G110">
            <v>1.191649262748839E-2</v>
          </cell>
          <cell r="H110">
            <v>3.3973931296382952E-2</v>
          </cell>
          <cell r="I110">
            <v>0.18759081345964243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1.4810882282798001E-5</v>
          </cell>
          <cell r="F111">
            <v>1.52347730744755E-5</v>
          </cell>
          <cell r="G111">
            <v>1.9385983241243702E-5</v>
          </cell>
          <cell r="H111">
            <v>1.43480342797999E-4</v>
          </cell>
          <cell r="I111">
            <v>7.8106096735352203E-4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1.3913827202954159E-5</v>
          </cell>
          <cell r="E112">
            <v>5.8624491541562742E-5</v>
          </cell>
          <cell r="F112">
            <v>7.3704651057051842E-5</v>
          </cell>
          <cell r="G112">
            <v>4.5492257884487186E-5</v>
          </cell>
          <cell r="H112">
            <v>1.4519509577994299E-4</v>
          </cell>
          <cell r="I112">
            <v>8.3815536506356655E-4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2.9500820397129934E-2</v>
          </cell>
          <cell r="F113">
            <v>5.0251674119116713E-2</v>
          </cell>
          <cell r="G113">
            <v>8.8524127319415294E-2</v>
          </cell>
          <cell r="H113">
            <v>0.1263991589371628</v>
          </cell>
          <cell r="I113">
            <v>0.26831011643141073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2.9500820397129923E-2</v>
          </cell>
          <cell r="F114">
            <v>5.0251674119116699E-2</v>
          </cell>
          <cell r="G114">
            <v>8.8524127319415294E-2</v>
          </cell>
          <cell r="H114">
            <v>0.12639915893716278</v>
          </cell>
          <cell r="I114">
            <v>0.26831011643141067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2.9494742127255318E-2</v>
          </cell>
          <cell r="F115">
            <v>5.0257230444904301E-2</v>
          </cell>
          <cell r="G115">
            <v>8.8532980617476692E-2</v>
          </cell>
          <cell r="H115">
            <v>0.12641180011717398</v>
          </cell>
          <cell r="I115">
            <v>0.26833695012641917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2.9494742127255318E-2</v>
          </cell>
          <cell r="F116">
            <v>5.0257230444904301E-2</v>
          </cell>
          <cell r="G116">
            <v>8.8532980617476692E-2</v>
          </cell>
          <cell r="H116">
            <v>0.12641180011717398</v>
          </cell>
          <cell r="I116">
            <v>0.26833695012641917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0.76125852321022403</v>
          </cell>
          <cell r="F117">
            <v>0.93651853729985801</v>
          </cell>
          <cell r="G117">
            <v>0.77550277450124605</v>
          </cell>
          <cell r="H117">
            <v>1.04465787360118</v>
          </cell>
          <cell r="I117">
            <v>1.81878404618611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0.76125852321022403</v>
          </cell>
          <cell r="F118">
            <v>1.6975565262277839</v>
          </cell>
          <cell r="G118">
            <v>2.4724466972737495</v>
          </cell>
          <cell r="H118">
            <v>2.0795440894510073</v>
          </cell>
          <cell r="I118">
            <v>2.0993900877491951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61.785003547547497</v>
          </cell>
          <cell r="E119">
            <v>53.222051557712298</v>
          </cell>
          <cell r="F119">
            <v>54.782026729862203</v>
          </cell>
          <cell r="G119">
            <v>21.1302234806776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0.23239136131643129</v>
          </cell>
          <cell r="E120">
            <v>0.20204932666495592</v>
          </cell>
          <cell r="F120">
            <v>0.21085213646957501</v>
          </cell>
          <cell r="G120">
            <v>8.1328731902352222E-2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0.83719517002097055</v>
          </cell>
          <cell r="E121">
            <v>0.72116601026710458</v>
          </cell>
          <cell r="F121">
            <v>0.74230388522848512</v>
          </cell>
          <cell r="G121">
            <v>0.28631739133709555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3.0632935049397715E-2</v>
          </cell>
          <cell r="G122">
            <v>1.5317172921617403E-2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2.5113714655218562E-2</v>
          </cell>
          <cell r="E123">
            <v>2.6151460511064827E-2</v>
          </cell>
          <cell r="F123">
            <v>2.8919709455674816E-2</v>
          </cell>
          <cell r="G123">
            <v>3.1491727208546927E-2</v>
          </cell>
          <cell r="H123">
            <v>3.3738966219671908E-2</v>
          </cell>
          <cell r="I123">
            <v>3.6281192425824969E-2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1.5034522398759302</v>
          </cell>
          <cell r="E124">
            <v>1.5655777100747335</v>
          </cell>
          <cell r="F124">
            <v>1.7313011059739998</v>
          </cell>
          <cell r="G124">
            <v>1.8852769675557799</v>
          </cell>
          <cell r="H124">
            <v>2.0198096948403266</v>
          </cell>
          <cell r="I124">
            <v>2.172002062094041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6.6771137838237003E-6</v>
          </cell>
          <cell r="E125">
            <v>9.1095365087371895E-5</v>
          </cell>
          <cell r="F125">
            <v>2.5577257776438199E-4</v>
          </cell>
          <cell r="G125">
            <v>2.3614155810022799E-4</v>
          </cell>
          <cell r="H125">
            <v>2.06986931274456E-4</v>
          </cell>
          <cell r="I125">
            <v>1.70631890019373E-3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2.3233416014670034E-3</v>
          </cell>
          <cell r="E126">
            <v>2.4144369665543754E-3</v>
          </cell>
          <cell r="F126">
            <v>2.6700869151051036E-3</v>
          </cell>
          <cell r="G126">
            <v>2.90620372317412E-3</v>
          </cell>
          <cell r="H126">
            <v>3.1131879741576178E-3</v>
          </cell>
          <cell r="I126">
            <v>3.3489579987083604E-3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808.20643926559603</v>
          </cell>
          <cell r="E127">
            <v>645.52203255811696</v>
          </cell>
          <cell r="F127">
            <v>425.69299249347102</v>
          </cell>
          <cell r="G127">
            <v>200.87904683564699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2.8561402105109939</v>
          </cell>
          <cell r="E128">
            <v>2.3596116721650859</v>
          </cell>
          <cell r="F128">
            <v>1.633596583133561</v>
          </cell>
          <cell r="G128">
            <v>0.77087321219851324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11.026008721222322</v>
          </cell>
          <cell r="E129">
            <v>8.8065761604108683</v>
          </cell>
          <cell r="F129">
            <v>5.8075442359272875</v>
          </cell>
          <cell r="G129">
            <v>2.7405054138560305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0.15265981491386679</v>
          </cell>
          <cell r="G130">
            <v>7.6330192872011524E-2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0.1999983157126968</v>
          </cell>
          <cell r="E131">
            <v>0.3289782392955764</v>
          </cell>
          <cell r="F131">
            <v>0.52056112046523428</v>
          </cell>
          <cell r="G131">
            <v>0.70318703882036027</v>
          </cell>
          <cell r="H131">
            <v>0.4894215808979675</v>
          </cell>
          <cell r="I131">
            <v>0.28979897365426177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2.1875347233660876E-3</v>
          </cell>
          <cell r="E132">
            <v>3.4760208362206494E-3</v>
          </cell>
          <cell r="F132">
            <v>5.3780178382314007E-3</v>
          </cell>
          <cell r="G132">
            <v>7.1498115203217378E-3</v>
          </cell>
          <cell r="H132">
            <v>5.3784187494280537E-3</v>
          </cell>
          <cell r="I132">
            <v>3.9205189251612076E-3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3.546069427530084E-3</v>
          </cell>
          <cell r="E133">
            <v>5.8329475052407145E-3</v>
          </cell>
          <cell r="F133">
            <v>9.2298071004474069E-3</v>
          </cell>
          <cell r="G133">
            <v>1.2467855298233337E-2</v>
          </cell>
          <cell r="H133">
            <v>8.677687604573877E-3</v>
          </cell>
          <cell r="I133">
            <v>5.1382796747209639E-3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1.49927533306138E-4</v>
          </cell>
          <cell r="F134">
            <v>2.7899439813253098E-4</v>
          </cell>
          <cell r="G134">
            <v>4.2067677038893302E-4</v>
          </cell>
          <cell r="H134">
            <v>5.4674148011173097E-4</v>
          </cell>
          <cell r="I134">
            <v>4.8792792502761801E-4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2.5621315631611157E-4</v>
          </cell>
          <cell r="E135">
            <v>4.0487545897666561E-4</v>
          </cell>
          <cell r="F135">
            <v>6.6982611348411891E-4</v>
          </cell>
          <cell r="G135">
            <v>9.3927506725270118E-4</v>
          </cell>
          <cell r="H135">
            <v>7.3432214586598155E-4</v>
          </cell>
          <cell r="I135">
            <v>5.2997143356377902E-4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0.66029621157017571</v>
          </cell>
          <cell r="E136">
            <v>1.7414990316459895</v>
          </cell>
          <cell r="F136">
            <v>3.4576719765822266</v>
          </cell>
          <cell r="G136">
            <v>12.143042672827212</v>
          </cell>
          <cell r="H136">
            <v>19.290666328792749</v>
          </cell>
          <cell r="I136">
            <v>19.25421578023926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0.66029621157017571</v>
          </cell>
          <cell r="E137">
            <v>1.7414990316459895</v>
          </cell>
          <cell r="F137">
            <v>3.4576719765822266</v>
          </cell>
          <cell r="G137">
            <v>12.143042672827212</v>
          </cell>
          <cell r="H137">
            <v>19.290666328792749</v>
          </cell>
          <cell r="I137">
            <v>19.25421578023926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1.0124598281851E-4</v>
          </cell>
          <cell r="E138">
            <v>6.0003579442750198E-5</v>
          </cell>
          <cell r="F138">
            <v>0.53773205907722299</v>
          </cell>
          <cell r="G138">
            <v>3.89068755792055</v>
          </cell>
          <cell r="H138">
            <v>12.3224368413031</v>
          </cell>
          <cell r="I138">
            <v>12.910762141409601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1.2763592030408684</v>
          </cell>
          <cell r="E139">
            <v>1.2764192066203111</v>
          </cell>
          <cell r="F139">
            <v>1.814151265697534</v>
          </cell>
          <cell r="G139">
            <v>5.70483882361808</v>
          </cell>
          <cell r="H139">
            <v>15.203233133842163</v>
          </cell>
          <cell r="I139">
            <v>16.2231900427313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2.7895967720439723</v>
          </cell>
          <cell r="E140">
            <v>3.3871105975106248</v>
          </cell>
          <cell r="F140">
            <v>3.4972262000634031</v>
          </cell>
          <cell r="G140">
            <v>3.9635702460778228</v>
          </cell>
          <cell r="H140">
            <v>1.4619989034359759</v>
          </cell>
          <cell r="I140">
            <v>0.71006675487562609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3.1214876752149592E-2</v>
          </cell>
          <cell r="E141">
            <v>3.6515476408490989E-2</v>
          </cell>
          <cell r="F141">
            <v>3.6418123108010632E-2</v>
          </cell>
          <cell r="G141">
            <v>3.9327593276210195E-2</v>
          </cell>
          <cell r="H141">
            <v>1.2963284979345794E-2</v>
          </cell>
          <cell r="I141">
            <v>7.6927809559005911E-3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4.9460935674538554E-2</v>
          </cell>
          <cell r="E142">
            <v>6.0055152438131469E-2</v>
          </cell>
          <cell r="F142">
            <v>6.2007556738712777E-2</v>
          </cell>
          <cell r="G142">
            <v>7.0276068192869218E-2</v>
          </cell>
          <cell r="H142">
            <v>2.5921966372978285E-2</v>
          </cell>
          <cell r="I142">
            <v>1.2589836079355066E-2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1.57668927132914E-4</v>
          </cell>
          <cell r="F143">
            <v>3.16491971445355E-4</v>
          </cell>
          <cell r="G143">
            <v>6.7674363583856501E-4</v>
          </cell>
          <cell r="H143">
            <v>8.0227592780382896E-4</v>
          </cell>
          <cell r="I143">
            <v>6.2300692087221101E-4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2.6901147298683788E-3</v>
          </cell>
          <cell r="E144">
            <v>2.8655483247714041E-3</v>
          </cell>
          <cell r="F144">
            <v>3.1274076350116496E-3</v>
          </cell>
          <cell r="G144">
            <v>3.2395114075671767E-3</v>
          </cell>
          <cell r="H144">
            <v>1.1073704001120319E-3</v>
          </cell>
          <cell r="I144">
            <v>6.9076820461566862E-4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313.3564868042792</v>
          </cell>
          <cell r="E145">
            <v>381.70982287553039</v>
          </cell>
          <cell r="F145">
            <v>377.69577514467551</v>
          </cell>
          <cell r="G145">
            <v>175.21134207529548</v>
          </cell>
          <cell r="H145">
            <v>8.738999768224927</v>
          </cell>
          <cell r="I145">
            <v>7.7515581778729494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1.4625348160117388</v>
          </cell>
          <cell r="E146">
            <v>1.78156166882808</v>
          </cell>
          <cell r="F146">
            <v>1.7628268259040365</v>
          </cell>
          <cell r="G146">
            <v>0.81776729934209391</v>
          </cell>
          <cell r="H146">
            <v>4.0787703323117909E-2</v>
          </cell>
          <cell r="I146">
            <v>3.6178998013086203E-2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4.2749861774117228</v>
          </cell>
          <cell r="E147">
            <v>5.2075009942091368</v>
          </cell>
          <cell r="F147">
            <v>5.1527390879219013</v>
          </cell>
          <cell r="G147">
            <v>2.3903320883396364</v>
          </cell>
          <cell r="H147">
            <v>0.11922237064426905</v>
          </cell>
          <cell r="I147">
            <v>0.10575113475952187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7.7935443469749697E-4</v>
          </cell>
          <cell r="F148">
            <v>1.3566509309439799E-3</v>
          </cell>
          <cell r="G148">
            <v>4.73757418462747E-3</v>
          </cell>
          <cell r="H148">
            <v>1.46602254819627E-3</v>
          </cell>
          <cell r="I148">
            <v>1.6794490461575001E-3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0.10615342687622199</v>
          </cell>
          <cell r="E149">
            <v>0.12590126854284081</v>
          </cell>
          <cell r="F149">
            <v>0.12725548029263925</v>
          </cell>
          <cell r="G149">
            <v>7.7591231616673542E-2</v>
          </cell>
          <cell r="H149">
            <v>3.7075056350376668E-3</v>
          </cell>
          <cell r="I149">
            <v>3.1440848161417615E-3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0.2407349128751437</v>
          </cell>
          <cell r="E150">
            <v>0.54383968272049232</v>
          </cell>
          <cell r="F150">
            <v>1.2085177936770677</v>
          </cell>
          <cell r="G150">
            <v>4.8303259063167232</v>
          </cell>
          <cell r="H150">
            <v>6.1962637382617283</v>
          </cell>
          <cell r="I150">
            <v>2.3577012196650791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2.0017694823473821E-3</v>
          </cell>
          <cell r="E151">
            <v>4.8961106283736608E-3</v>
          </cell>
          <cell r="F151">
            <v>1.0745572534050143E-2</v>
          </cell>
          <cell r="G151">
            <v>3.803397764924904E-2</v>
          </cell>
          <cell r="H151">
            <v>5.3595325841672467E-2</v>
          </cell>
          <cell r="I151">
            <v>2.4282675318281505E-2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4.2683495190628321E-3</v>
          </cell>
          <cell r="E152">
            <v>9.6425475659661763E-3</v>
          </cell>
          <cell r="F152">
            <v>2.1427620455267159E-2</v>
          </cell>
          <cell r="G152">
            <v>8.5644076353133258E-2</v>
          </cell>
          <cell r="H152">
            <v>0.10986283223868319</v>
          </cell>
          <cell r="I152">
            <v>4.180321311462902E-2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2.0361677039325E-4</v>
          </cell>
          <cell r="F153">
            <v>4.7006668471039802E-4</v>
          </cell>
          <cell r="G153">
            <v>2.1416635942566901E-3</v>
          </cell>
          <cell r="H153">
            <v>3.17453702103877E-3</v>
          </cell>
          <cell r="I153">
            <v>1.50888014114372E-3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1.5107448426767442E-4</v>
          </cell>
          <cell r="E154">
            <v>3.5911521888817573E-4</v>
          </cell>
          <cell r="F154">
            <v>8.0934337195572308E-4</v>
          </cell>
          <cell r="G154">
            <v>2.7140333420405814E-3</v>
          </cell>
          <cell r="H154">
            <v>3.7854642871566198E-3</v>
          </cell>
          <cell r="I154">
            <v>1.8389946061004878E-3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2.75576175046067E-3</v>
          </cell>
          <cell r="E155">
            <v>0.30476394387375666</v>
          </cell>
          <cell r="F155">
            <v>0.96803697379614584</v>
          </cell>
          <cell r="G155">
            <v>3.191316375064583</v>
          </cell>
          <cell r="H155">
            <v>4.5877687215969676</v>
          </cell>
          <cell r="I155">
            <v>6.2700396626108237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3.6743490006142281E-5</v>
          </cell>
          <cell r="E156">
            <v>2.4422845905597212E-3</v>
          </cell>
          <cell r="F156">
            <v>7.6524886831814114E-3</v>
          </cell>
          <cell r="G156">
            <v>2.4709909277410527E-2</v>
          </cell>
          <cell r="H156">
            <v>4.0103121306591417E-2</v>
          </cell>
          <cell r="I156">
            <v>6.6638124131436702E-2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4.8861023944338102E-5</v>
          </cell>
          <cell r="E157">
            <v>5.4036160261304294E-3</v>
          </cell>
          <cell r="F157">
            <v>1.7163776131137346E-2</v>
          </cell>
          <cell r="G157">
            <v>5.6583623671357865E-2</v>
          </cell>
          <cell r="H157">
            <v>8.1343417049591679E-2</v>
          </cell>
          <cell r="I157">
            <v>0.11117091600373785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2.03537472451374E-4</v>
          </cell>
          <cell r="F158">
            <v>4.8125565986924999E-4</v>
          </cell>
          <cell r="G158">
            <v>1.59062102937644E-3</v>
          </cell>
          <cell r="H158">
            <v>2.9408399707252001E-3</v>
          </cell>
          <cell r="I158">
            <v>5.8956878241619498E-3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1.3482428115016E-6</v>
          </cell>
          <cell r="E159">
            <v>2.0335378852144768E-4</v>
          </cell>
          <cell r="F159">
            <v>6.6630501017456351E-4</v>
          </cell>
          <cell r="G159">
            <v>2.0793411978898553E-3</v>
          </cell>
          <cell r="H159">
            <v>3.345614165716106E-3</v>
          </cell>
          <cell r="I159">
            <v>5.911435573565397E-3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1.4737403064305401</v>
          </cell>
          <cell r="F160">
            <v>9.0455536103846104</v>
          </cell>
          <cell r="G160">
            <v>22.245695689520176</v>
          </cell>
          <cell r="H160">
            <v>13.688958690881332</v>
          </cell>
          <cell r="I160">
            <v>1.5420589431996909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1.0351653282044493E-2</v>
          </cell>
          <cell r="F161">
            <v>6.7140796375328632E-2</v>
          </cell>
          <cell r="G161">
            <v>0.17723634897105545</v>
          </cell>
          <cell r="H161">
            <v>0.120652399013758</v>
          </cell>
          <cell r="I161">
            <v>1.7401002249197245E-2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1.9969380845942228E-2</v>
          </cell>
          <cell r="F162">
            <v>0.12256847710548265</v>
          </cell>
          <cell r="G162">
            <v>0.30143219091490697</v>
          </cell>
          <cell r="H162">
            <v>0.18548724513389356</v>
          </cell>
          <cell r="I162">
            <v>2.0895107631432125E-2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1.3483253453772999E-3</v>
          </cell>
          <cell r="F163">
            <v>8.8513284869615409E-3</v>
          </cell>
          <cell r="G163">
            <v>1.9030414861665301E-2</v>
          </cell>
          <cell r="H163">
            <v>8.7804335727128292E-3</v>
          </cell>
          <cell r="I163">
            <v>1.40768724718332E-3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1.33037488656775E-3</v>
          </cell>
          <cell r="F164">
            <v>9.9877153959384204E-3</v>
          </cell>
          <cell r="G164">
            <v>2.6728421925785301E-2</v>
          </cell>
          <cell r="H164">
            <v>1.8172264898175101E-2</v>
          </cell>
          <cell r="I164">
            <v>2.4995751427711E-3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2.0827441483817601</v>
          </cell>
          <cell r="F167">
            <v>7.2743065567411902</v>
          </cell>
          <cell r="G167">
            <v>33.469221187729282</v>
          </cell>
          <cell r="H167">
            <v>21.897233340345345</v>
          </cell>
          <cell r="I167">
            <v>3.35779467051265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1.1777864883614054E-2</v>
          </cell>
          <cell r="F168">
            <v>4.3260883255581452E-2</v>
          </cell>
          <cell r="G168">
            <v>0.21956798904996855</v>
          </cell>
          <cell r="H168">
            <v>0.15919133404668123</v>
          </cell>
          <cell r="I168">
            <v>3.2122169599074234E-2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2.8221465425227108E-2</v>
          </cell>
          <cell r="F169">
            <v>9.8567839522238312E-2</v>
          </cell>
          <cell r="G169">
            <v>0.45351248221855384</v>
          </cell>
          <cell r="H169">
            <v>0.29671047886646806</v>
          </cell>
          <cell r="I169">
            <v>4.5498572771174188E-2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9.9056209868064998E-4</v>
          </cell>
          <cell r="F170">
            <v>3.0267263392705301E-3</v>
          </cell>
          <cell r="G170">
            <v>1.9007566799131102E-2</v>
          </cell>
          <cell r="H170">
            <v>8.1558790702924398E-3</v>
          </cell>
          <cell r="I170">
            <v>2.0908883232251701E-3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9.7737459596728489E-4</v>
          </cell>
          <cell r="F171">
            <v>3.9078620366008801E-3</v>
          </cell>
          <cell r="G171">
            <v>2.1387062961257999E-2</v>
          </cell>
          <cell r="H171">
            <v>1.61437116810615E-2</v>
          </cell>
          <cell r="I171">
            <v>3.05459715603315E-3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3.4581505911843999</v>
          </cell>
          <cell r="F172">
            <v>11.862956931226432</v>
          </cell>
          <cell r="G172">
            <v>90.841644670656294</v>
          </cell>
          <cell r="H172">
            <v>86.703563398984983</v>
          </cell>
          <cell r="I172">
            <v>8.4760502104827395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2.6515732810214614E-2</v>
          </cell>
          <cell r="F173">
            <v>9.4839599230537197E-2</v>
          </cell>
          <cell r="G173">
            <v>0.78919533850661239</v>
          </cell>
          <cell r="H173">
            <v>0.83789994623153119</v>
          </cell>
          <cell r="I173">
            <v>9.0918721941160213E-2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4.717804353593999E-2</v>
          </cell>
          <cell r="F174">
            <v>0.16184115867976034</v>
          </cell>
          <cell r="G174">
            <v>1.2393130241562917</v>
          </cell>
          <cell r="H174">
            <v>1.1828589822508184</v>
          </cell>
          <cell r="I174">
            <v>0.11563506426306612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3.0246337729035399E-3</v>
          </cell>
          <cell r="F175">
            <v>1.14963356712751E-2</v>
          </cell>
          <cell r="G175">
            <v>0.11334831224221099</v>
          </cell>
          <cell r="H175">
            <v>8.7028704550752803E-2</v>
          </cell>
          <cell r="I175">
            <v>2.0422240502261301E-3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2.9843663670132601E-3</v>
          </cell>
          <cell r="F176">
            <v>1.41568283878144E-2</v>
          </cell>
          <cell r="G176">
            <v>0.11970105696972599</v>
          </cell>
          <cell r="H176">
            <v>0.12714767307580499</v>
          </cell>
          <cell r="I176">
            <v>1.36326813773256E-2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3.0637504328119598</v>
          </cell>
          <cell r="F177">
            <v>11.028270044489961</v>
          </cell>
          <cell r="G177">
            <v>23.34026766232309</v>
          </cell>
          <cell r="H177">
            <v>15.579598317783342</v>
          </cell>
          <cell r="I177">
            <v>4.3270487416977996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1.6106273435553289E-2</v>
          </cell>
          <cell r="F178">
            <v>6.1011023345433887E-2</v>
          </cell>
          <cell r="G178">
            <v>0.13887195542484659</v>
          </cell>
          <cell r="H178">
            <v>0.10674475555208601</v>
          </cell>
          <cell r="I178">
            <v>4.0215848943732105E-2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4.1514233506937087E-2</v>
          </cell>
          <cell r="F179">
            <v>0.14943455344837345</v>
          </cell>
          <cell r="G179">
            <v>0.3162637894623731</v>
          </cell>
          <cell r="H179">
            <v>0.21110566826264709</v>
          </cell>
          <cell r="I179">
            <v>5.8632096770972926E-2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1.1939221572356701E-3</v>
          </cell>
          <cell r="F180">
            <v>3.42566071327223E-3</v>
          </cell>
          <cell r="G180">
            <v>6.3703572355610603E-3</v>
          </cell>
          <cell r="H180">
            <v>4.69335803441117E-3</v>
          </cell>
          <cell r="I180">
            <v>2.73010247133037E-3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1.17802729137207E-3</v>
          </cell>
          <cell r="F181">
            <v>4.4906529365727997E-3</v>
          </cell>
          <cell r="G181">
            <v>9.9031688326240794E-3</v>
          </cell>
          <cell r="H181">
            <v>7.7610038858751699E-3</v>
          </cell>
          <cell r="I181">
            <v>3.1862147528532699E-3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3.27185501396808</v>
          </cell>
          <cell r="F182">
            <v>7.3224121913016695</v>
          </cell>
          <cell r="G182">
            <v>81.647712704940403</v>
          </cell>
          <cell r="H182">
            <v>37.595939718653625</v>
          </cell>
          <cell r="I182">
            <v>4.8094908522331599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2.0180224025598329E-2</v>
          </cell>
          <cell r="F183">
            <v>4.6798228107270391E-2</v>
          </cell>
          <cell r="G183">
            <v>0.57604794061694842</v>
          </cell>
          <cell r="H183">
            <v>0.28142513830384164</v>
          </cell>
          <cell r="I183">
            <v>4.7316664466818821E-2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4.4636494051406309E-2</v>
          </cell>
          <cell r="F184">
            <v>9.9896482828126576E-2</v>
          </cell>
          <cell r="G184">
            <v>1.1138842115271548</v>
          </cell>
          <cell r="H184">
            <v>0.51290504391069036</v>
          </cell>
          <cell r="I184">
            <v>6.5613790617096296E-2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1.58592121339906E-3</v>
          </cell>
          <cell r="F185">
            <v>2.7372824551085599E-3</v>
          </cell>
          <cell r="G185">
            <v>4.2693636514674803E-2</v>
          </cell>
          <cell r="H185">
            <v>9.4812084834831993E-3</v>
          </cell>
          <cell r="I185">
            <v>3.3696933657299498E-3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1.56480760494106E-3</v>
          </cell>
          <cell r="F186">
            <v>4.1760806800866298E-3</v>
          </cell>
          <cell r="G186">
            <v>4.4038260818479801E-2</v>
          </cell>
          <cell r="H186">
            <v>2.7648044535272E-2</v>
          </cell>
          <cell r="I186">
            <v>4.42945134660156E-3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3.9147673273810999</v>
          </cell>
          <cell r="F187">
            <v>37.574312837452865</v>
          </cell>
          <cell r="G187">
            <v>309.58705230855338</v>
          </cell>
          <cell r="H187">
            <v>230.598185236745</v>
          </cell>
          <cell r="I187">
            <v>249.38451860184691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2.0864149649201275E-2</v>
          </cell>
          <cell r="F188">
            <v>0.21255022823155084</v>
          </cell>
          <cell r="G188">
            <v>1.9275697558537301</v>
          </cell>
          <cell r="H188">
            <v>1.6433057831616997</v>
          </cell>
          <cell r="I188">
            <v>2.3685460068630491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5.3045627742291317E-2</v>
          </cell>
          <cell r="F189">
            <v>0.50913703031779012</v>
          </cell>
          <cell r="G189">
            <v>4.1949465082459829</v>
          </cell>
          <cell r="H189">
            <v>3.124636656324463</v>
          </cell>
          <cell r="I189">
            <v>3.3791940189952143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1.7549824976671299E-3</v>
          </cell>
          <cell r="F190">
            <v>1.5891347869659501E-2</v>
          </cell>
          <cell r="G190">
            <v>0.145919538260257</v>
          </cell>
          <cell r="H190">
            <v>0.13385177989824501</v>
          </cell>
          <cell r="I190">
            <v>0.26307537667689301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1.73161815081728E-3</v>
          </cell>
          <cell r="F191">
            <v>1.7312286566606799E-2</v>
          </cell>
          <cell r="G191">
            <v>0.15344732149097001</v>
          </cell>
          <cell r="H191">
            <v>0.18238695367539601</v>
          </cell>
          <cell r="I191">
            <v>0.26413993228667898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9.1918642838935298</v>
          </cell>
          <cell r="F192">
            <v>16.520642812815758</v>
          </cell>
          <cell r="G192">
            <v>48.919789412967546</v>
          </cell>
          <cell r="H192">
            <v>37.155642248995029</v>
          </cell>
          <cell r="I192">
            <v>157.669107919818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5.2703553550965052E-2</v>
          </cell>
          <cell r="F193">
            <v>9.7426411400151597E-2</v>
          </cell>
          <cell r="G193">
            <v>0.31388205334221131</v>
          </cell>
          <cell r="H193">
            <v>0.26978888446112304</v>
          </cell>
          <cell r="I193">
            <v>1.5392807169668692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0.12540060414588705</v>
          </cell>
          <cell r="F194">
            <v>0.22538394014755458</v>
          </cell>
          <cell r="G194">
            <v>0.66739139717554608</v>
          </cell>
          <cell r="H194">
            <v>0.5068982571486359</v>
          </cell>
          <cell r="I194">
            <v>2.1510110220984697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3.7298172571502901E-3</v>
          </cell>
          <cell r="F195">
            <v>3.5849778475606701E-3</v>
          </cell>
          <cell r="G195">
            <v>1.68751967917233E-2</v>
          </cell>
          <cell r="H195">
            <v>1.1995256260797799E-2</v>
          </cell>
          <cell r="I195">
            <v>0.11188797831547601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3.68016163710937E-3</v>
          </cell>
          <cell r="F196">
            <v>7.00676453038149E-3</v>
          </cell>
          <cell r="G196">
            <v>2.1895212242867501E-2</v>
          </cell>
          <cell r="H196">
            <v>1.8865068065964798E-2</v>
          </cell>
          <cell r="I196">
            <v>0.10628859437699301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1.1300832674277499</v>
          </cell>
          <cell r="F197">
            <v>2.1171421197259601</v>
          </cell>
          <cell r="G197">
            <v>4.1143393700215558</v>
          </cell>
          <cell r="H197">
            <v>9.1436713660782925</v>
          </cell>
          <cell r="I197">
            <v>10.97552217606215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2.5055117700700396E-3</v>
          </cell>
          <cell r="F198">
            <v>4.8168107127065634E-3</v>
          </cell>
          <cell r="G198">
            <v>9.8508529253510061E-3</v>
          </cell>
          <cell r="H198">
            <v>2.5213504200791811E-2</v>
          </cell>
          <cell r="I198">
            <v>3.1486821527899903E-2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1.5417234207745467E-2</v>
          </cell>
          <cell r="F199">
            <v>2.888324856379209E-2</v>
          </cell>
          <cell r="G199">
            <v>5.6130141473691081E-2</v>
          </cell>
          <cell r="H199">
            <v>0.12474312914158651</v>
          </cell>
          <cell r="I199">
            <v>0.14973427252472224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5.8866844064279701E-5</v>
          </cell>
          <cell r="F200">
            <v>6.2481080489181496E-5</v>
          </cell>
          <cell r="G200">
            <v>1.1064365403615E-4</v>
          </cell>
          <cell r="H200">
            <v>4.9794905723160403E-4</v>
          </cell>
          <cell r="I200">
            <v>2.1390399775905299E-4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5.8866844064279701E-5</v>
          </cell>
          <cell r="F201">
            <v>1.1755212911559905E-4</v>
          </cell>
          <cell r="G201">
            <v>2.1799904819785505E-4</v>
          </cell>
          <cell r="H201">
            <v>5.55459810639714E-4</v>
          </cell>
          <cell r="I201">
            <v>7.1006481233162433E-4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3.1043750208913101</v>
          </cell>
          <cell r="F202">
            <v>5.3310225422774007</v>
          </cell>
          <cell r="G202">
            <v>6.9132822038543402</v>
          </cell>
          <cell r="H202">
            <v>4.0778178032789718</v>
          </cell>
          <cell r="I202">
            <v>4.2348363285016957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1.6916685592861913E-2</v>
          </cell>
          <cell r="F203">
            <v>2.9848381816320449E-2</v>
          </cell>
          <cell r="G203">
            <v>4.0385434103855464E-2</v>
          </cell>
          <cell r="H203">
            <v>2.7765310224749467E-2</v>
          </cell>
          <cell r="I203">
            <v>3.8345641426624839E-2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4.23516373927873E-2</v>
          </cell>
          <cell r="F204">
            <v>7.2728820494916746E-2</v>
          </cell>
          <cell r="G204">
            <v>9.4314900461860141E-2</v>
          </cell>
          <cell r="H204">
            <v>5.5631893632728302E-2</v>
          </cell>
          <cell r="I204">
            <v>5.7774029038222388E-2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1.40450105550944E-3</v>
          </cell>
          <cell r="F205">
            <v>1.3097723043851699E-3</v>
          </cell>
          <cell r="G205">
            <v>1.3863738992893899E-3</v>
          </cell>
          <cell r="H205">
            <v>1.63947593263058E-3</v>
          </cell>
          <cell r="I205">
            <v>3.3354694469623098E-3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1.3858027209929799E-3</v>
          </cell>
          <cell r="F206">
            <v>2.5988163071909501E-3</v>
          </cell>
          <cell r="G206">
            <v>3.4995106328265298E-3</v>
          </cell>
          <cell r="H206">
            <v>2.4580271915998699E-3</v>
          </cell>
          <cell r="I206">
            <v>3.3412085683430601E-3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0.53095965156998903</v>
          </cell>
          <cell r="F207">
            <v>1.3667405664715049</v>
          </cell>
          <cell r="G207">
            <v>2.788960305919046</v>
          </cell>
          <cell r="H207">
            <v>15.378511420908762</v>
          </cell>
          <cell r="I207">
            <v>16.442497661073489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8.4384145697741176E-4</v>
          </cell>
          <cell r="F208">
            <v>2.2385161637817996E-3</v>
          </cell>
          <cell r="G208">
            <v>4.8111986131960799E-3</v>
          </cell>
          <cell r="H208">
            <v>3.0601024014964878E-2</v>
          </cell>
          <cell r="I208">
            <v>3.3277586415973157E-2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7.2436514538879813E-3</v>
          </cell>
          <cell r="F209">
            <v>1.8645846745859552E-2</v>
          </cell>
          <cell r="G209">
            <v>3.8048571704216272E-2</v>
          </cell>
          <cell r="H209">
            <v>0.20980233862085648</v>
          </cell>
          <cell r="I209">
            <v>0.22431783985093484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2.06063119721432E-5</v>
          </cell>
          <cell r="F210">
            <v>3.2852892592787399E-5</v>
          </cell>
          <cell r="G210">
            <v>5.7299507620213003E-5</v>
          </cell>
          <cell r="H210">
            <v>6.3665663614111698E-4</v>
          </cell>
          <cell r="I210">
            <v>9.3243581211853197E-5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2.06063119721432E-5</v>
          </cell>
          <cell r="F211">
            <v>5.3341645042140696E-5</v>
          </cell>
          <cell r="G211">
            <v>1.0604134326152224E-4</v>
          </cell>
          <cell r="H211">
            <v>6.6653637367017164E-4</v>
          </cell>
          <cell r="I211">
            <v>7.290795627205378E-4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0.36710689926244228</v>
          </cell>
          <cell r="E212">
            <v>0.36069210935003004</v>
          </cell>
          <cell r="F212">
            <v>0.27701291463938221</v>
          </cell>
          <cell r="G212">
            <v>0.1385191030360603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0.41270595743424199</v>
          </cell>
          <cell r="E213">
            <v>0.3769202723485412</v>
          </cell>
          <cell r="F213">
            <v>0.2618033365349246</v>
          </cell>
          <cell r="G213">
            <v>0.11292205834223308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2.8025000473786917E-2</v>
          </cell>
          <cell r="G214">
            <v>1.4013021794413999E-2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8916.4382537557794</v>
          </cell>
          <cell r="E215">
            <v>8259.8855108024909</v>
          </cell>
          <cell r="F215">
            <v>6976.4731873011797</v>
          </cell>
          <cell r="G215">
            <v>5443.1333597806697</v>
          </cell>
          <cell r="H215">
            <v>3977.2463862799</v>
          </cell>
          <cell r="I215">
            <v>3796.5025773981001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119.85540713999633</v>
          </cell>
          <cell r="E216">
            <v>111.02997773914772</v>
          </cell>
          <cell r="F216">
            <v>93.778256571567567</v>
          </cell>
          <cell r="G216">
            <v>73.166991839932251</v>
          </cell>
          <cell r="H216">
            <v>53.462433244896125</v>
          </cell>
          <cell r="I216">
            <v>51.032861908781285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121.64308668152495</v>
          </cell>
          <cell r="E217">
            <v>112.68602333973385</v>
          </cell>
          <cell r="F217">
            <v>95.176987548447258</v>
          </cell>
          <cell r="G217">
            <v>74.258299587730974</v>
          </cell>
          <cell r="H217">
            <v>54.259841559070985</v>
          </cell>
          <cell r="I217">
            <v>51.794032433807516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0.36953753477942097</v>
          </cell>
          <cell r="F218">
            <v>0.74321718089680999</v>
          </cell>
          <cell r="G218">
            <v>1.803670824017809</v>
          </cell>
          <cell r="H218">
            <v>3.5106444017868852</v>
          </cell>
          <cell r="I218">
            <v>3.2717143273100908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3.9442121516186749E-4</v>
          </cell>
          <cell r="F219">
            <v>8.1331984684970078E-4</v>
          </cell>
          <cell r="G219">
            <v>2.1173087090568324E-3</v>
          </cell>
          <cell r="H219">
            <v>4.6865864567498822E-3</v>
          </cell>
          <cell r="I219">
            <v>4.4774157887656936E-3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5.041439765067132E-3</v>
          </cell>
          <cell r="F220">
            <v>1.0139388552480342E-2</v>
          </cell>
          <cell r="G220">
            <v>2.4606696098469411E-2</v>
          </cell>
          <cell r="H220">
            <v>4.7894193748797935E-2</v>
          </cell>
          <cell r="I220">
            <v>4.463457472455791E-2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9.5183976812787795E-6</v>
          </cell>
          <cell r="F221">
            <v>9.8792989558021607E-6</v>
          </cell>
          <cell r="G221">
            <v>3.1486826091048801E-5</v>
          </cell>
          <cell r="H221">
            <v>9.3945383940432896E-5</v>
          </cell>
          <cell r="I221">
            <v>1.7669250320806299E-5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9.5183976812787795E-6</v>
          </cell>
          <cell r="F222">
            <v>1.933460116050746E-5</v>
          </cell>
          <cell r="G222">
            <v>4.6299412641239041E-5</v>
          </cell>
          <cell r="H222">
            <v>1.0212157023477974E-4</v>
          </cell>
          <cell r="I222">
            <v>9.9865320101312719E-5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1.6003212464966266E-2</v>
          </cell>
          <cell r="E223">
            <v>4.4990625679239844E-2</v>
          </cell>
          <cell r="F223">
            <v>8.6349620921253811E-2</v>
          </cell>
          <cell r="G223">
            <v>0.74021708134467867</v>
          </cell>
          <cell r="H223">
            <v>0.52446597796447814</v>
          </cell>
          <cell r="I223">
            <v>1.3929034779924618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1.6003212464966263E-2</v>
          </cell>
          <cell r="E224">
            <v>4.4990625679239844E-2</v>
          </cell>
          <cell r="F224">
            <v>8.6349620921253797E-2</v>
          </cell>
          <cell r="G224">
            <v>0.74021708134467867</v>
          </cell>
          <cell r="H224">
            <v>0.52446597796447814</v>
          </cell>
          <cell r="I224">
            <v>1.3929034779924616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1.5971919931455653E-2</v>
          </cell>
          <cell r="E225">
            <v>4.4995655847570037E-2</v>
          </cell>
          <cell r="F225">
            <v>8.6359052730651711E-2</v>
          </cell>
          <cell r="G225">
            <v>0.7402911104557256</v>
          </cell>
          <cell r="H225">
            <v>0.52451842980745267</v>
          </cell>
          <cell r="I225">
            <v>1.3930427822715994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1.5971919931455653E-2</v>
          </cell>
          <cell r="E226">
            <v>4.4995655847570037E-2</v>
          </cell>
          <cell r="F226">
            <v>8.6359052730651711E-2</v>
          </cell>
          <cell r="G226">
            <v>0.7402911104557256</v>
          </cell>
          <cell r="H226">
            <v>0.52451842980745267</v>
          </cell>
          <cell r="I226">
            <v>1.3930427822715994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0.19774304933027101</v>
          </cell>
          <cell r="E227">
            <v>0.36580643057401402</v>
          </cell>
          <cell r="F227">
            <v>1.1544437032811401</v>
          </cell>
          <cell r="G227">
            <v>0.58926950049228499</v>
          </cell>
          <cell r="H227">
            <v>1.56613465597785</v>
          </cell>
          <cell r="I227">
            <v>21.062380124426699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0.19774304933027101</v>
          </cell>
          <cell r="E228">
            <v>0.55291163062128912</v>
          </cell>
          <cell r="F228">
            <v>1.6577368617456623</v>
          </cell>
          <cell r="G228">
            <v>1.970205124564548</v>
          </cell>
          <cell r="H228">
            <v>1.922915904774019</v>
          </cell>
          <cell r="I228">
            <v>19.914985355331162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0.24313686119666</v>
          </cell>
          <cell r="F229">
            <v>0.43007802519680999</v>
          </cell>
          <cell r="G229">
            <v>0.38238026409818549</v>
          </cell>
          <cell r="H229">
            <v>0.16787668473123479</v>
          </cell>
          <cell r="I229">
            <v>0.2362739200114585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1.7497707372430638E-4</v>
          </cell>
          <cell r="F230">
            <v>3.1626219166827537E-4</v>
          </cell>
          <cell r="G230">
            <v>2.9427478031812882E-4</v>
          </cell>
          <cell r="H230">
            <v>1.498246755783803E-4</v>
          </cell>
          <cell r="I230">
            <v>2.3057707216714684E-4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3.3170103846747582E-3</v>
          </cell>
          <cell r="F231">
            <v>5.8673673287422921E-3</v>
          </cell>
          <cell r="G231">
            <v>5.2166475320352835E-3</v>
          </cell>
          <cell r="H231">
            <v>2.2902685502214819E-3</v>
          </cell>
          <cell r="I231">
            <v>3.2233822648220752E-3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4.10807951223908E-6</v>
          </cell>
          <cell r="F232">
            <v>3.1739032933342398E-6</v>
          </cell>
          <cell r="G232">
            <v>2.3754603191398499E-6</v>
          </cell>
          <cell r="H232">
            <v>2.5980182855084498E-6</v>
          </cell>
          <cell r="I232">
            <v>3.7848910923528899E-6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4.10807951223908E-6</v>
          </cell>
          <cell r="F233">
            <v>7.2549344117495295E-6</v>
          </cell>
          <cell r="G233">
            <v>5.7909172724179446E-6</v>
          </cell>
          <cell r="H233">
            <v>2.8050703709998821E-6</v>
          </cell>
          <cell r="I233">
            <v>4.8102821589481308E-6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1407.8078438616001</v>
          </cell>
          <cell r="E234">
            <v>1174.52467600657</v>
          </cell>
          <cell r="F234">
            <v>852.09024001724197</v>
          </cell>
          <cell r="G234">
            <v>363.24397772038998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1.5740110234122484</v>
          </cell>
          <cell r="E235">
            <v>1.3459157170414473</v>
          </cell>
          <cell r="F235">
            <v>1.0120464534557627</v>
          </cell>
          <cell r="G235">
            <v>0.43143291886977436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19.206109738903088</v>
          </cell>
          <cell r="E236">
            <v>16.023529004182404</v>
          </cell>
          <cell r="F236">
            <v>11.624696316742737</v>
          </cell>
          <cell r="G236">
            <v>4.9555795050530707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1.9774123310675698E-2</v>
          </cell>
          <cell r="G237">
            <v>9.8871430572164947E-3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7.2449762117354299E-4</v>
          </cell>
          <cell r="F238">
            <v>3.06243895727389E-2</v>
          </cell>
          <cell r="G238">
            <v>2.9722467047373E-2</v>
          </cell>
          <cell r="H238">
            <v>1.8871638022159999E-2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5.8988526819589798E-2</v>
          </cell>
          <cell r="F239">
            <v>2.49343486141324</v>
          </cell>
          <cell r="G239">
            <v>2.42000041591354</v>
          </cell>
          <cell r="H239">
            <v>1.5365269575303799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7.9930253143075476E-4</v>
          </cell>
          <cell r="F240">
            <v>3.378638023595186E-2</v>
          </cell>
          <cell r="G240">
            <v>3.2791333548963873E-2</v>
          </cell>
          <cell r="H240">
            <v>2.0820148476021327E-2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9.2433635513123897E-5</v>
          </cell>
          <cell r="E241">
            <v>4.6500783022166803E-4</v>
          </cell>
          <cell r="F241">
            <v>1.18424158262786E-3</v>
          </cell>
          <cell r="G241">
            <v>7.5653511849464099E-4</v>
          </cell>
          <cell r="H241">
            <v>3.5772951975248002E-3</v>
          </cell>
          <cell r="I241">
            <v>2.2222930013652699E-4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1.595203781852703</v>
          </cell>
          <cell r="E242">
            <v>1.5956687896829247</v>
          </cell>
          <cell r="F242">
            <v>3.1583568411942764E-2</v>
          </cell>
          <cell r="G242">
            <v>3.0040531447337315E-2</v>
          </cell>
          <cell r="H242">
            <v>1.8950998803433317E-2</v>
          </cell>
          <cell r="I242">
            <v>6.3830636666169964E-4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5.8088795284169707E-2</v>
          </cell>
          <cell r="E243">
            <v>0.15248824604977609</v>
          </cell>
          <cell r="F243">
            <v>0.25338238945727559</v>
          </cell>
          <cell r="G243">
            <v>3.803363045447298</v>
          </cell>
          <cell r="H243">
            <v>8.1731556576125328</v>
          </cell>
          <cell r="I243">
            <v>7.0822700132692376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5.80887952841697E-2</v>
          </cell>
          <cell r="E244">
            <v>0.15248824604977601</v>
          </cell>
          <cell r="F244">
            <v>0.25338238945727559</v>
          </cell>
          <cell r="G244">
            <v>3.803363045447298</v>
          </cell>
          <cell r="H244">
            <v>8.173155657612531</v>
          </cell>
          <cell r="I244">
            <v>7.0822700132692376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5.8049354659355172E-2</v>
          </cell>
          <cell r="E245">
            <v>0.15250402705523555</v>
          </cell>
          <cell r="F245">
            <v>0.253408526214005</v>
          </cell>
          <cell r="G245">
            <v>3.8037434197863504</v>
          </cell>
          <cell r="H245">
            <v>8.1739730548800296</v>
          </cell>
          <cell r="I245">
            <v>7.0829783110932611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5.8049354659355172E-2</v>
          </cell>
          <cell r="E246">
            <v>0.15250402705523555</v>
          </cell>
          <cell r="F246">
            <v>0.253408526214005</v>
          </cell>
          <cell r="G246">
            <v>3.8037434197863504</v>
          </cell>
          <cell r="H246">
            <v>8.1739730548800296</v>
          </cell>
          <cell r="I246">
            <v>7.0829783110932611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0.18099401720296401</v>
          </cell>
          <cell r="E247">
            <v>0.66055659340641704</v>
          </cell>
          <cell r="F247">
            <v>2.1298191644503799</v>
          </cell>
          <cell r="G247">
            <v>47.322742995009598</v>
          </cell>
          <cell r="H247">
            <v>169.75311129302301</v>
          </cell>
          <cell r="I247">
            <v>134.165080072302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0.18099401720296401</v>
          </cell>
          <cell r="E248">
            <v>0.82748505189084487</v>
          </cell>
          <cell r="F248">
            <v>2.8790811259419922</v>
          </cell>
          <cell r="G248">
            <v>47.333919605368919</v>
          </cell>
          <cell r="H248">
            <v>166.21172246015254</v>
          </cell>
          <cell r="I248">
            <v>148.34877186451664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3.0660833873769677</v>
          </cell>
          <cell r="E249">
            <v>5.9504732208421895</v>
          </cell>
          <cell r="F249">
            <v>15.357380712025623</v>
          </cell>
          <cell r="G249">
            <v>32.241924819766261</v>
          </cell>
          <cell r="H249">
            <v>54.901554586369045</v>
          </cell>
          <cell r="I249">
            <v>53.378180827609398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7.9264638393633527E-2</v>
          </cell>
          <cell r="E250">
            <v>0.154466485982898</v>
          </cell>
          <cell r="F250">
            <v>0.4035363286340749</v>
          </cell>
          <cell r="G250">
            <v>0.8632237795579305</v>
          </cell>
          <cell r="H250">
            <v>1.5436631560178826</v>
          </cell>
          <cell r="I250">
            <v>1.5275912529930633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4.1545845357411522E-2</v>
          </cell>
          <cell r="E251">
            <v>8.0629718439596099E-2</v>
          </cell>
          <cell r="F251">
            <v>0.20809458959384308</v>
          </cell>
          <cell r="G251">
            <v>0.43688245013233401</v>
          </cell>
          <cell r="H251">
            <v>0.74392350388033934</v>
          </cell>
          <cell r="I251">
            <v>0.72328158302993728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2.1884420281003101E-2</v>
          </cell>
          <cell r="F252">
            <v>9.1229722888348005E-2</v>
          </cell>
          <cell r="G252">
            <v>0.20258254421174099</v>
          </cell>
          <cell r="H252">
            <v>0.52812367446172903</v>
          </cell>
          <cell r="I252">
            <v>0.12837148154349401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2.9113924323092781E-2</v>
          </cell>
          <cell r="E253">
            <v>5.4578906492696699E-2</v>
          </cell>
          <cell r="F253">
            <v>0.14578684724202015</v>
          </cell>
          <cell r="G253">
            <v>0.33045277035969217</v>
          </cell>
          <cell r="H253">
            <v>0.62980319584145183</v>
          </cell>
          <cell r="I253">
            <v>0.65648847339306571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14.2166636277521</v>
          </cell>
          <cell r="F254">
            <v>13.3057456502814</v>
          </cell>
          <cell r="G254">
            <v>12.433330837147301</v>
          </cell>
          <cell r="H254">
            <v>16.1327195232825</v>
          </cell>
          <cell r="I254">
            <v>16.1515912505911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1054.45037867569</v>
          </cell>
          <cell r="F255">
            <v>986.88756426040004</v>
          </cell>
          <cell r="G255">
            <v>922.18053072858197</v>
          </cell>
          <cell r="H255">
            <v>1196.5643033986501</v>
          </cell>
          <cell r="I255">
            <v>1197.9640199937501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14.385407621769335</v>
          </cell>
          <cell r="F256">
            <v>13.463677547890873</v>
          </cell>
          <cell r="G256">
            <v>12.580907649775982</v>
          </cell>
          <cell r="H256">
            <v>16.324206049094759</v>
          </cell>
          <cell r="I256">
            <v>16.343301773448122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5.6047704377131499E-5</v>
          </cell>
          <cell r="E257">
            <v>4.3930705829778202E-4</v>
          </cell>
          <cell r="F257">
            <v>3.6936656493034902E-4</v>
          </cell>
          <cell r="G257">
            <v>3.4460602818938102E-4</v>
          </cell>
          <cell r="H257">
            <v>9.8968108883407595</v>
          </cell>
          <cell r="I257">
            <v>7.3881707986845502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17.176577966712077</v>
          </cell>
          <cell r="E258">
            <v>17.177017273770375</v>
          </cell>
          <cell r="F258">
            <v>15.302567202133368</v>
          </cell>
          <cell r="G258">
            <v>12.434874964767296</v>
          </cell>
          <cell r="H258">
            <v>16.132800985899149</v>
          </cell>
          <cell r="I258">
            <v>16.151743692805727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4.7296645503073546E-2</v>
          </cell>
          <cell r="E259">
            <v>0.34646801554970486</v>
          </cell>
          <cell r="F259">
            <v>0.61420948824444555</v>
          </cell>
          <cell r="G259">
            <v>3.4430413518020146</v>
          </cell>
          <cell r="H259">
            <v>6.5311431439306791</v>
          </cell>
          <cell r="I259">
            <v>5.874175993066296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4.7296645503073546E-2</v>
          </cell>
          <cell r="E260">
            <v>0.34646801554970474</v>
          </cell>
          <cell r="F260">
            <v>0.61420948824444555</v>
          </cell>
          <cell r="G260">
            <v>3.4430413518020146</v>
          </cell>
          <cell r="H260">
            <v>6.5311431439306773</v>
          </cell>
          <cell r="I260">
            <v>5.8741759930662942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4.7250046235956647E-2</v>
          </cell>
          <cell r="E261">
            <v>0.34650319647209321</v>
          </cell>
          <cell r="F261">
            <v>0.61427171131964953</v>
          </cell>
          <cell r="G261">
            <v>3.4433856903692868</v>
          </cell>
          <cell r="H261">
            <v>6.5317963235526113</v>
          </cell>
          <cell r="I261">
            <v>5.8747634693946225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4.7250046235956647E-2</v>
          </cell>
          <cell r="E262">
            <v>0.34650319647209321</v>
          </cell>
          <cell r="F262">
            <v>0.61427171131964953</v>
          </cell>
          <cell r="G262">
            <v>3.4433856903692868</v>
          </cell>
          <cell r="H262">
            <v>6.5317963235526113</v>
          </cell>
          <cell r="I262">
            <v>5.8747634693946225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0.26785670347037999</v>
          </cell>
          <cell r="E263">
            <v>4.0450147601642099</v>
          </cell>
          <cell r="F263">
            <v>4.38766852822625</v>
          </cell>
          <cell r="G263">
            <v>35.147926087115401</v>
          </cell>
          <cell r="H263">
            <v>89.770611643226204</v>
          </cell>
          <cell r="I263">
            <v>76.620859668855402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0.26785670347037999</v>
          </cell>
          <cell r="E264">
            <v>4.2512235999916008</v>
          </cell>
          <cell r="F264">
            <v>8.3320403922692776</v>
          </cell>
          <cell r="G264">
            <v>40.332643608114722</v>
          </cell>
          <cell r="H264">
            <v>93.47743423059525</v>
          </cell>
          <cell r="I264">
            <v>83.755729875330516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7.6957995450007797</v>
          </cell>
          <cell r="E265">
            <v>11.981527839682293</v>
          </cell>
          <cell r="F265">
            <v>12.090960784636632</v>
          </cell>
          <cell r="G265">
            <v>10.701840450469366</v>
          </cell>
          <cell r="H265">
            <v>1.9616746689718365</v>
          </cell>
          <cell r="I265">
            <v>0.93929452323699003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0.11499516092496102</v>
          </cell>
          <cell r="E266">
            <v>0.17936196370392338</v>
          </cell>
          <cell r="F266">
            <v>0.18125555429248422</v>
          </cell>
          <cell r="G266">
            <v>0.16089893364731025</v>
          </cell>
          <cell r="H266">
            <v>3.1027987116286699E-2</v>
          </cell>
          <cell r="I266">
            <v>1.5906405132740803E-2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0.1042791266260268</v>
          </cell>
          <cell r="E267">
            <v>0.16235132574095265</v>
          </cell>
          <cell r="F267">
            <v>0.16383415697339573</v>
          </cell>
          <cell r="G267">
            <v>0.14501138821774212</v>
          </cell>
          <cell r="H267">
            <v>2.6580957574144162E-2</v>
          </cell>
          <cell r="I267">
            <v>1.2727568065541879E-2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3.7399677783323299E-3</v>
          </cell>
          <cell r="F268">
            <v>4.9332530220075697E-3</v>
          </cell>
          <cell r="G268">
            <v>4.0182739938693004E-3</v>
          </cell>
          <cell r="H268">
            <v>6.55924986007877E-3</v>
          </cell>
          <cell r="I268">
            <v>5.4633563312085198E-3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4.270620499158382E-2</v>
          </cell>
          <cell r="E269">
            <v>6.4879404838542681E-2</v>
          </cell>
          <cell r="F269">
            <v>6.9786010778330326E-2</v>
          </cell>
          <cell r="G269">
            <v>6.5595800519257036E-2</v>
          </cell>
          <cell r="H269">
            <v>1.2560606366209658E-2</v>
          </cell>
          <cell r="I269">
            <v>6.3541219728186034E-3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0.12305183499852224</v>
          </cell>
          <cell r="E270">
            <v>0.73030990319356226</v>
          </cell>
          <cell r="F270">
            <v>2.0048139585306108</v>
          </cell>
          <cell r="G270">
            <v>2.8209098051632444</v>
          </cell>
          <cell r="H270">
            <v>1.2317445212865485</v>
          </cell>
          <cell r="I270">
            <v>1.4720441803571811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0.12305183499852222</v>
          </cell>
          <cell r="E271">
            <v>0.73030990319356215</v>
          </cell>
          <cell r="F271">
            <v>2.0048139585306108</v>
          </cell>
          <cell r="G271">
            <v>2.8209098051632444</v>
          </cell>
          <cell r="H271">
            <v>1.2317445212865485</v>
          </cell>
          <cell r="I271">
            <v>1.4720441803571811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0.12301050155002782</v>
          </cell>
          <cell r="E272">
            <v>0.73038347214348365</v>
          </cell>
          <cell r="F272">
            <v>2.0050152559606218</v>
          </cell>
          <cell r="G272">
            <v>2.8211919243554457</v>
          </cell>
          <cell r="H272">
            <v>1.2318677080576033</v>
          </cell>
          <cell r="I272">
            <v>1.4721913994969775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0.12301050155002782</v>
          </cell>
          <cell r="E273">
            <v>0.73038347214348365</v>
          </cell>
          <cell r="F273">
            <v>2.0050152559606218</v>
          </cell>
          <cell r="G273">
            <v>2.8211919243554457</v>
          </cell>
          <cell r="H273">
            <v>1.2318677080576033</v>
          </cell>
          <cell r="I273">
            <v>1.4721913994969775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0.34137352952954497</v>
          </cell>
          <cell r="E274">
            <v>7.2516223138754796</v>
          </cell>
          <cell r="F274">
            <v>21.5105485849537</v>
          </cell>
          <cell r="G274">
            <v>5.00955329566077</v>
          </cell>
          <cell r="H274">
            <v>4.8273490874043103</v>
          </cell>
          <cell r="I274">
            <v>14.904628209619601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0.34137352952954497</v>
          </cell>
          <cell r="E275">
            <v>7.4865240467593619</v>
          </cell>
          <cell r="F275">
            <v>28.274137516229317</v>
          </cell>
          <cell r="G275">
            <v>29.037946429333523</v>
          </cell>
          <cell r="H275">
            <v>12.319195008212384</v>
          </cell>
          <cell r="I275">
            <v>14.593210636565864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13.61134915418349</v>
          </cell>
          <cell r="E276">
            <v>17.254006433178066</v>
          </cell>
          <cell r="F276">
            <v>18.157698299702911</v>
          </cell>
          <cell r="G276">
            <v>17.1438847659647</v>
          </cell>
          <cell r="H276">
            <v>8.3616169439246182</v>
          </cell>
          <cell r="I276">
            <v>1.0036747779146149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0.13453232131708931</v>
          </cell>
          <cell r="E277">
            <v>0.17073942909940731</v>
          </cell>
          <cell r="F277">
            <v>0.17978528423397463</v>
          </cell>
          <cell r="G277">
            <v>0.16990490961475549</v>
          </cell>
          <cell r="H277">
            <v>8.3410122360803654E-2</v>
          </cell>
          <cell r="I277">
            <v>1.1115788783090321E-2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0.18443562539544017</v>
          </cell>
          <cell r="E278">
            <v>0.23379412511081407</v>
          </cell>
          <cell r="F278">
            <v>0.24603927235369791</v>
          </cell>
          <cell r="G278">
            <v>0.23230196159843783</v>
          </cell>
          <cell r="H278">
            <v>0.11330104260060474</v>
          </cell>
          <cell r="I278">
            <v>1.3599929240035412E-2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1.4702254240069499E-3</v>
          </cell>
          <cell r="F279">
            <v>1.9736389587926501E-3</v>
          </cell>
          <cell r="G279">
            <v>1.4674926477282299E-3</v>
          </cell>
          <cell r="H279">
            <v>1.9687675186402802E-3</v>
          </cell>
          <cell r="I279">
            <v>2.69772332651734E-3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5.3206829342752879E-2</v>
          </cell>
          <cell r="E280">
            <v>6.9641121949251553E-2</v>
          </cell>
          <cell r="F280">
            <v>7.1598183886328146E-2</v>
          </cell>
          <cell r="G280">
            <v>7.3030538064062567E-2</v>
          </cell>
          <cell r="H280">
            <v>3.5260974515941852E-2</v>
          </cell>
          <cell r="I280">
            <v>4.4380189939604575E-3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4722.29510543161</v>
          </cell>
          <cell r="E281">
            <v>4605.0052884807601</v>
          </cell>
          <cell r="F281">
            <v>4108.9073010849297</v>
          </cell>
          <cell r="G281">
            <v>907.867554644194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18.303014696431426</v>
          </cell>
          <cell r="E282">
            <v>18.254574790878834</v>
          </cell>
          <cell r="F282">
            <v>16.8316135404466</v>
          </cell>
          <cell r="G282">
            <v>3.9191477066941189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63.987738555983917</v>
          </cell>
          <cell r="E283">
            <v>62.39844564337082</v>
          </cell>
          <cell r="F283">
            <v>55.67625069220766</v>
          </cell>
          <cell r="G283">
            <v>12.301728382712659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1.6593671826934464</v>
          </cell>
          <cell r="G284">
            <v>0.82966040595670543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8.9343458966723102</v>
          </cell>
          <cell r="E285">
            <v>10.884269571941218</v>
          </cell>
          <cell r="F285">
            <v>11.662031374466226</v>
          </cell>
          <cell r="G285">
            <v>11.207823305944089</v>
          </cell>
          <cell r="H285">
            <v>9.1903283798000839</v>
          </cell>
          <cell r="I285">
            <v>0.88770371183271957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8.181362919989249E-2</v>
          </cell>
          <cell r="E286">
            <v>9.9776044923322871E-2</v>
          </cell>
          <cell r="F286">
            <v>0.10697305029519633</v>
          </cell>
          <cell r="G286">
            <v>0.10291875511997234</v>
          </cell>
          <cell r="H286">
            <v>8.4654137393047599E-2</v>
          </cell>
          <cell r="I286">
            <v>8.9171349507392982E-3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0.12106159751588481</v>
          </cell>
          <cell r="E287">
            <v>0.14748332753307888</v>
          </cell>
          <cell r="F287">
            <v>0.15802210534507066</v>
          </cell>
          <cell r="G287">
            <v>0.15186752447078702</v>
          </cell>
          <cell r="H287">
            <v>0.12453019484823959</v>
          </cell>
          <cell r="I287">
            <v>1.202850558038915E-2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7.8472618330412201E-4</v>
          </cell>
          <cell r="F288">
            <v>1.2557788446503301E-3</v>
          </cell>
          <cell r="G288">
            <v>1.0201887397994201E-3</v>
          </cell>
          <cell r="H288">
            <v>1.0140315621877101E-3</v>
          </cell>
          <cell r="I288">
            <v>1.5073852550485801E-3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3.2733829164562044E-2</v>
          </cell>
          <cell r="E289">
            <v>4.1384684331708534E-2</v>
          </cell>
          <cell r="F289">
            <v>4.2629904250354712E-2</v>
          </cell>
          <cell r="G289">
            <v>4.3630179610183749E-2</v>
          </cell>
          <cell r="H289">
            <v>3.6298622735025973E-2</v>
          </cell>
          <cell r="I289">
            <v>3.5116565563373821E-3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4155.5942274840299</v>
          </cell>
          <cell r="E290">
            <v>3569.7792238379502</v>
          </cell>
          <cell r="F290">
            <v>2576.4803382968798</v>
          </cell>
          <cell r="G290">
            <v>1172.7067181422899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19.219963473549928</v>
          </cell>
          <cell r="E291">
            <v>17.235959263479753</v>
          </cell>
          <cell r="F291">
            <v>13.225390937123267</v>
          </cell>
          <cell r="G291">
            <v>6.6154314995622174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56.692963540027662</v>
          </cell>
          <cell r="E292">
            <v>48.70094439069512</v>
          </cell>
          <cell r="F292">
            <v>35.149799976765053</v>
          </cell>
          <cell r="G292">
            <v>15.998727396211258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0.70564984915173301</v>
          </cell>
          <cell r="G293">
            <v>0.35249497278480979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1.1373423445059756E-3</v>
          </cell>
          <cell r="F294">
            <v>2.7584332933411025E-3</v>
          </cell>
          <cell r="G294">
            <v>5.4266040424838045E-3</v>
          </cell>
          <cell r="H294">
            <v>8.5295453905593569E-3</v>
          </cell>
          <cell r="I294">
            <v>2.0020471684329404E-2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6.2442940828322246E-4</v>
          </cell>
          <cell r="F295">
            <v>1.5144489057935301E-3</v>
          </cell>
          <cell r="G295">
            <v>2.9793414160688555E-3</v>
          </cell>
          <cell r="H295">
            <v>4.4721443024772706E-3</v>
          </cell>
          <cell r="I295">
            <v>9.5593587098995285E-3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5.1084552089637591E-3</v>
          </cell>
          <cell r="E296">
            <v>1.3034960869092718E-2</v>
          </cell>
          <cell r="F296">
            <v>1.906057622902527E-2</v>
          </cell>
          <cell r="G296">
            <v>3.6725328061878525E-2</v>
          </cell>
          <cell r="H296">
            <v>3.8814397619335604E-2</v>
          </cell>
          <cell r="I296">
            <v>6.6854655530566257E-2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3.3985294178821997E-3</v>
          </cell>
          <cell r="E297">
            <v>8.6718383860589915E-3</v>
          </cell>
          <cell r="F297">
            <v>1.2680531860681346E-2</v>
          </cell>
          <cell r="G297">
            <v>2.4432456132856401E-2</v>
          </cell>
          <cell r="H297">
            <v>2.4494700429534281E-2</v>
          </cell>
          <cell r="I297">
            <v>3.8307812274769273E-2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1.6590431216598899E-3</v>
          </cell>
          <cell r="F298">
            <v>3.0983642184059684E-3</v>
          </cell>
          <cell r="G298">
            <v>5.921156485945195E-3</v>
          </cell>
          <cell r="H298">
            <v>8.8358479990546853E-3</v>
          </cell>
          <cell r="I298">
            <v>2.0768329792922726E-2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9.108561901161079E-4</v>
          </cell>
          <cell r="F299">
            <v>1.7010794901736667E-3</v>
          </cell>
          <cell r="G299">
            <v>3.2508630833376099E-3</v>
          </cell>
          <cell r="H299">
            <v>4.6325370158117876E-3</v>
          </cell>
          <cell r="I299">
            <v>9.9159988421241678E-3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2.7444733266432767E-2</v>
          </cell>
          <cell r="F302">
            <v>0.10488086917791357</v>
          </cell>
          <cell r="G302">
            <v>0.23057590835745864</v>
          </cell>
          <cell r="H302">
            <v>0.39598232615129153</v>
          </cell>
          <cell r="I302">
            <v>1.0352010371485607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1.9587080783472665E-2</v>
          </cell>
          <cell r="F303">
            <v>7.4852615155171429E-2</v>
          </cell>
          <cell r="G303">
            <v>0.16456013253530019</v>
          </cell>
          <cell r="H303">
            <v>0.26143614786312236</v>
          </cell>
          <cell r="I303">
            <v>0.61856697423235651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1.8122992963379716E-5</v>
          </cell>
          <cell r="E304">
            <v>2.9435755939456673E-3</v>
          </cell>
          <cell r="F304">
            <v>8.9520206130600955E-3</v>
          </cell>
          <cell r="G304">
            <v>2.5179014714803521E-2</v>
          </cell>
          <cell r="H304">
            <v>4.2845577455713359E-2</v>
          </cell>
          <cell r="I304">
            <v>7.2967403167984723E-2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1.2056780808813596E-5</v>
          </cell>
          <cell r="E305">
            <v>1.9582883358223052E-3</v>
          </cell>
          <cell r="F305">
            <v>5.9555588056421447E-3</v>
          </cell>
          <cell r="G305">
            <v>1.6750978274488303E-2</v>
          </cell>
          <cell r="H305">
            <v>2.702182647985819E-2</v>
          </cell>
          <cell r="I305">
            <v>4.1787148302180187E-2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137.681759167688</v>
          </cell>
          <cell r="E306">
            <v>109.482499840486</v>
          </cell>
          <cell r="F306">
            <v>75.990545177660906</v>
          </cell>
          <cell r="G306">
            <v>33.329343073436803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1.4386906275439344</v>
          </cell>
          <cell r="E307">
            <v>1.1678701942421594</v>
          </cell>
          <cell r="F307">
            <v>0.83543075246068976</v>
          </cell>
          <cell r="G307">
            <v>0.38456607657007313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1.8656064927871037</v>
          </cell>
          <cell r="E308">
            <v>1.4835027078656606</v>
          </cell>
          <cell r="F308">
            <v>1.0296821839791443</v>
          </cell>
          <cell r="G308">
            <v>0.45161711481621636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0.3635952317523034</v>
          </cell>
          <cell r="G309">
            <v>0.17901532160647746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2.5400934171413751E-2</v>
          </cell>
          <cell r="F310">
            <v>3.9591125683696458E-2</v>
          </cell>
          <cell r="G310">
            <v>5.7964406820430803E-2</v>
          </cell>
          <cell r="H310">
            <v>4.7536227595880561E-2</v>
          </cell>
          <cell r="I310">
            <v>8.260613123071002E-2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1.8964419244359078E-2</v>
          </cell>
          <cell r="F311">
            <v>2.9558861920389871E-2</v>
          </cell>
          <cell r="G311">
            <v>4.3276412779745158E-2</v>
          </cell>
          <cell r="H311">
            <v>3.3740565525710572E-2</v>
          </cell>
          <cell r="I311">
            <v>5.3582252991401215E-2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4.0891937975692523E-2</v>
          </cell>
          <cell r="F312">
            <v>0.12634688984608264</v>
          </cell>
          <cell r="G312">
            <v>0.84020728506159847</v>
          </cell>
          <cell r="H312">
            <v>3.2481209753410365</v>
          </cell>
          <cell r="I312">
            <v>3.1780411651233083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2.9184240369436499E-2</v>
          </cell>
          <cell r="F313">
            <v>9.0172737848488838E-2</v>
          </cell>
          <cell r="G313">
            <v>0.59964904040413292</v>
          </cell>
          <cell r="H313">
            <v>2.1164114473977103</v>
          </cell>
          <cell r="I313">
            <v>1.8859891009596477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1.4112450723464598E-2</v>
          </cell>
          <cell r="F314">
            <v>2.770316051637825E-2</v>
          </cell>
          <cell r="G314">
            <v>3.749270678263994E-2</v>
          </cell>
          <cell r="H314">
            <v>5.2268870791657839E-2</v>
          </cell>
          <cell r="I314">
            <v>9.0242661509738767E-2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1.0536401152770896E-2</v>
          </cell>
          <cell r="F315">
            <v>2.068326884676662E-2</v>
          </cell>
          <cell r="G315">
            <v>2.7992175611871804E-2</v>
          </cell>
          <cell r="H315">
            <v>3.707684385932275E-2</v>
          </cell>
          <cell r="I315">
            <v>5.8509591211220423E-2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14.177293070047755</v>
          </cell>
          <cell r="E316">
            <v>15.440245186669513</v>
          </cell>
          <cell r="F316">
            <v>16.58828840210721</v>
          </cell>
          <cell r="G316">
            <v>16.651764580561231</v>
          </cell>
          <cell r="H316">
            <v>20.808557020669486</v>
          </cell>
          <cell r="I316">
            <v>18.151775263219879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8.0583564747233924E-2</v>
          </cell>
          <cell r="E317">
            <v>8.7762169517523608E-2</v>
          </cell>
          <cell r="F317">
            <v>9.428763346376165E-2</v>
          </cell>
          <cell r="G317">
            <v>9.4648431305146816E-2</v>
          </cell>
          <cell r="H317">
            <v>0.11827558996535385</v>
          </cell>
          <cell r="I317">
            <v>0.10317447413788922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0.2513704445043935</v>
          </cell>
          <cell r="E318">
            <v>0.27376321252960101</v>
          </cell>
          <cell r="F318">
            <v>0.29411858868984386</v>
          </cell>
          <cell r="G318">
            <v>0.29524405284683003</v>
          </cell>
          <cell r="H318">
            <v>0.36894604646577023</v>
          </cell>
          <cell r="I318">
            <v>0.32183998693652388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5.3164285866909196E-3</v>
          </cell>
          <cell r="E319">
            <v>3.2065319414224997E-4</v>
          </cell>
          <cell r="F319">
            <v>6.7120708262825802E-4</v>
          </cell>
          <cell r="G319">
            <v>1.78991300899852E-3</v>
          </cell>
          <cell r="H319">
            <v>7.6349923794004002E-3</v>
          </cell>
          <cell r="I319">
            <v>1.4970903401655699E-3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5.8992328546884527E-3</v>
          </cell>
          <cell r="E320">
            <v>6.335700988917334E-3</v>
          </cell>
          <cell r="F320">
            <v>7.0002405362466751E-3</v>
          </cell>
          <cell r="G320">
            <v>7.0108904955948036E-3</v>
          </cell>
          <cell r="H320">
            <v>8.5092598348903876E-3</v>
          </cell>
          <cell r="I320">
            <v>9.1290405853565928E-3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1.8130707695699893E-2</v>
          </cell>
          <cell r="E321">
            <v>4.8415223516123401E-2</v>
          </cell>
          <cell r="F321">
            <v>0.12322955984836684</v>
          </cell>
          <cell r="G321">
            <v>0.35517718257611708</v>
          </cell>
          <cell r="H321">
            <v>0.64843702767408717</v>
          </cell>
          <cell r="I321">
            <v>0.63909456278513355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2.6609681164810436E-2</v>
          </cell>
          <cell r="E322">
            <v>7.1056998044959296E-2</v>
          </cell>
          <cell r="F322">
            <v>0.18085886953120278</v>
          </cell>
          <cell r="G322">
            <v>0.52127869159832541</v>
          </cell>
          <cell r="H322">
            <v>0.9516838973669608</v>
          </cell>
          <cell r="I322">
            <v>0.93797235250280253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9.5487762972704105E-4</v>
          </cell>
          <cell r="F323">
            <v>5.3894595355409598E-3</v>
          </cell>
          <cell r="G323">
            <v>1.7541532944028802E-2</v>
          </cell>
          <cell r="H323">
            <v>4.01472456815926E-2</v>
          </cell>
          <cell r="I323">
            <v>1.1353077621589601E-2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1.6989126428939849E-3</v>
          </cell>
          <cell r="E324">
            <v>3.5157158307136996E-3</v>
          </cell>
          <cell r="F324">
            <v>8.8948411188222651E-3</v>
          </cell>
          <cell r="G324">
            <v>2.5506906034801571E-2</v>
          </cell>
          <cell r="H324">
            <v>4.8512273567470968E-2</v>
          </cell>
          <cell r="I324">
            <v>5.1497918669051054E-2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1.9379823751596422E-4</v>
          </cell>
          <cell r="E325">
            <v>1.8256212311121782E-3</v>
          </cell>
          <cell r="F325">
            <v>2.8827458691609072E-3</v>
          </cell>
          <cell r="G325">
            <v>3.7658919310762659E-3</v>
          </cell>
          <cell r="H325">
            <v>6.243364835575315E-3</v>
          </cell>
          <cell r="I325">
            <v>5.9777309057341757E-3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5.1175523829460358E-4</v>
          </cell>
          <cell r="E326">
            <v>4.6764477510893281E-3</v>
          </cell>
          <cell r="F326">
            <v>7.1261623170637573E-3</v>
          </cell>
          <cell r="G326">
            <v>8.7840301113976723E-3</v>
          </cell>
          <cell r="H326">
            <v>1.2864393314276405E-2</v>
          </cell>
          <cell r="I326">
            <v>1.1429572131147592E-2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3.58288467922448E-5</v>
          </cell>
          <cell r="F327">
            <v>4.8311826910467602E-5</v>
          </cell>
          <cell r="G327">
            <v>5.2795691530495599E-5</v>
          </cell>
          <cell r="H327">
            <v>1.2083172898698199E-4</v>
          </cell>
          <cell r="I327">
            <v>8.8457051490149394E-5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4.2261061172681477E-5</v>
          </cell>
          <cell r="F328">
            <v>6.9867527119156159E-5</v>
          </cell>
          <cell r="G328">
            <v>8.4322886222353596E-5</v>
          </cell>
          <cell r="H328">
            <v>1.447404502985031E-4</v>
          </cell>
          <cell r="I328">
            <v>1.4432922728857051E-4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4.8318881014120608E-4</v>
          </cell>
          <cell r="E329">
            <v>1.4804090433147656E-3</v>
          </cell>
          <cell r="F329">
            <v>2.2714681581919656E-3</v>
          </cell>
          <cell r="G329">
            <v>3.0428432857463844E-3</v>
          </cell>
          <cell r="H329">
            <v>3.9054231754618134E-3</v>
          </cell>
          <cell r="I329">
            <v>4.825583281306502E-3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1.75589640342998E-3</v>
          </cell>
          <cell r="E330">
            <v>5.2781759961952838E-3</v>
          </cell>
          <cell r="F330">
            <v>7.8790599322100755E-3</v>
          </cell>
          <cell r="G330">
            <v>9.9657353272441882E-3</v>
          </cell>
          <cell r="H330">
            <v>1.1150369819191937E-2</v>
          </cell>
          <cell r="I330">
            <v>1.2927898687721952E-2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1.46244304349246E-5</v>
          </cell>
          <cell r="F331">
            <v>2.4363094867136099E-5</v>
          </cell>
          <cell r="G331">
            <v>3.3971028675269899E-5</v>
          </cell>
          <cell r="H331">
            <v>6.9893817001024996E-5</v>
          </cell>
          <cell r="I331">
            <v>5.1231205123688398E-5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1.0890625E-5</v>
          </cell>
          <cell r="E332">
            <v>3.4488113353910472E-5</v>
          </cell>
          <cell r="F332">
            <v>5.3338196004323459E-5</v>
          </cell>
          <cell r="G332">
            <v>6.7389916241065103E-5</v>
          </cell>
          <cell r="H332">
            <v>8.6488079271799021E-5</v>
          </cell>
          <cell r="I332">
            <v>1.1184873484707855E-4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1.4992954260787945E-4</v>
          </cell>
          <cell r="E333">
            <v>6.6492074343873868E-4</v>
          </cell>
          <cell r="F333">
            <v>1.0270345465827637E-3</v>
          </cell>
          <cell r="G333">
            <v>1.3784788257612407E-3</v>
          </cell>
          <cell r="H333">
            <v>1.6207775187430681E-3</v>
          </cell>
          <cell r="I333">
            <v>2.0054342582086402E-3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8.1941962613522618E-4</v>
          </cell>
          <cell r="E334">
            <v>3.5454047045378294E-3</v>
          </cell>
          <cell r="F334">
            <v>5.3472367321687198E-3</v>
          </cell>
          <cell r="G334">
            <v>6.7137040032226071E-3</v>
          </cell>
          <cell r="H334">
            <v>6.8720847908850672E-3</v>
          </cell>
          <cell r="I334">
            <v>8.0229311988165748E-3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9.4413625263216402E-6</v>
          </cell>
          <cell r="F335">
            <v>9.7801421267610298E-6</v>
          </cell>
          <cell r="G335">
            <v>1.7603272042327302E-5</v>
          </cell>
          <cell r="H335">
            <v>3.1246381172067202E-5</v>
          </cell>
          <cell r="I335">
            <v>2.3106620776385502E-5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2.3293269230769201E-6</v>
          </cell>
          <cell r="E336">
            <v>1.3855566190480917E-5</v>
          </cell>
          <cell r="F336">
            <v>2.237254322045754E-5</v>
          </cell>
          <cell r="G336">
            <v>2.9205227681107297E-5</v>
          </cell>
          <cell r="H336">
            <v>3.5677250536701449E-5</v>
          </cell>
          <cell r="I336">
            <v>4.6628571996585616E-5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2.7954497435229904E-4</v>
          </cell>
          <cell r="F337">
            <v>5.390349317139796E-4</v>
          </cell>
          <cell r="G337">
            <v>6.0644693245745691E-4</v>
          </cell>
          <cell r="H337">
            <v>4.6319301401689152E-4</v>
          </cell>
          <cell r="I337">
            <v>5.8770273273960364E-4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2.2109901683965982E-3</v>
          </cell>
          <cell r="F338">
            <v>4.1550410860320087E-3</v>
          </cell>
          <cell r="G338">
            <v>4.3419946331282461E-3</v>
          </cell>
          <cell r="H338">
            <v>2.9324871940536257E-3</v>
          </cell>
          <cell r="I338">
            <v>3.440428003989067E-3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6.6117456180261299E-6</v>
          </cell>
          <cell r="F339">
            <v>6.5881422794586203E-6</v>
          </cell>
          <cell r="G339">
            <v>9.7284244775372303E-6</v>
          </cell>
          <cell r="H339">
            <v>9.6676926804304303E-6</v>
          </cell>
          <cell r="I339">
            <v>1.03212644598457E-5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6.6117456180261299E-6</v>
          </cell>
          <cell r="F340">
            <v>1.2546515175199328E-5</v>
          </cell>
          <cell r="G340">
            <v>1.342241570604802E-5</v>
          </cell>
          <cell r="H340">
            <v>1.0487786022590175E-5</v>
          </cell>
          <cell r="I340">
            <v>1.3986826110028906E-5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2.8992571508848444E-2</v>
          </cell>
          <cell r="E341">
            <v>8.1571872835759063E-2</v>
          </cell>
          <cell r="F341">
            <v>0.15648551827606316</v>
          </cell>
          <cell r="G341">
            <v>0.18030644838984056</v>
          </cell>
          <cell r="H341">
            <v>0.17366116077267776</v>
          </cell>
          <cell r="I341">
            <v>1.9238239656145031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1.6003212464966256E-2</v>
          </cell>
          <cell r="E342">
            <v>4.5025740878399015E-2</v>
          </cell>
          <cell r="F342">
            <v>8.6376298007850155E-2</v>
          </cell>
          <cell r="G342">
            <v>9.9524886969941842E-2</v>
          </cell>
          <cell r="H342">
            <v>8.9683126788598966E-2</v>
          </cell>
          <cell r="I342">
            <v>0.87476417585844379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2.4575728200400501E-3</v>
          </cell>
          <cell r="E343">
            <v>4.5933731839390103E-3</v>
          </cell>
          <cell r="F343">
            <v>1.47249445099255E-2</v>
          </cell>
          <cell r="G343">
            <v>7.7191803445129303E-3</v>
          </cell>
          <cell r="H343">
            <v>2.1683744514068799E-2</v>
          </cell>
          <cell r="I343">
            <v>0.30916680713704298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3.9286293659670677E-3</v>
          </cell>
          <cell r="E344">
            <v>9.0508567056250336E-3</v>
          </cell>
          <cell r="F344">
            <v>2.3070757007247544E-2</v>
          </cell>
          <cell r="G344">
            <v>2.6911438967652235E-2</v>
          </cell>
          <cell r="H344">
            <v>2.6143740017815543E-2</v>
          </cell>
          <cell r="I344">
            <v>0.29214988304453193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23.919956101304599</v>
          </cell>
          <cell r="E345">
            <v>252.39063874422999</v>
          </cell>
          <cell r="F345">
            <v>269.36805172793697</v>
          </cell>
          <cell r="G345">
            <v>260.59985189824999</v>
          </cell>
          <cell r="H345">
            <v>82.128190677389</v>
          </cell>
          <cell r="I345">
            <v>121.998714852403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0.46084933320319132</v>
          </cell>
          <cell r="E346">
            <v>4.6496187992016695</v>
          </cell>
          <cell r="F346">
            <v>4.8748745423785982</v>
          </cell>
          <cell r="G346">
            <v>4.9844510411831511</v>
          </cell>
          <cell r="H346">
            <v>1.6792062573731943</v>
          </cell>
          <cell r="I346">
            <v>2.4590385633141931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0.42411269683164182</v>
          </cell>
          <cell r="E347">
            <v>4.4750113252523098</v>
          </cell>
          <cell r="F347">
            <v>4.7760292859563283</v>
          </cell>
          <cell r="G347">
            <v>4.6205647499689677</v>
          </cell>
          <cell r="H347">
            <v>1.4561735935707278</v>
          </cell>
          <cell r="I347">
            <v>2.1630977810709773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3.8206650193569121E-2</v>
          </cell>
          <cell r="E348">
            <v>0.16647439837524988</v>
          </cell>
          <cell r="F348">
            <v>9.5819192237577275E-2</v>
          </cell>
          <cell r="G348">
            <v>0.36488365857752619</v>
          </cell>
          <cell r="H348">
            <v>0.22185311324877324</v>
          </cell>
          <cell r="I348">
            <v>0.29235083151798064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2.2965191015200673E-2</v>
          </cell>
          <cell r="F349">
            <v>1.85766987427681E-2</v>
          </cell>
          <cell r="G349">
            <v>1.4902793506712005E-2</v>
          </cell>
          <cell r="H349">
            <v>6.5366663366809782E-3</v>
          </cell>
          <cell r="I349">
            <v>1.1434569885895423E-2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9.5568928833396501E-4</v>
          </cell>
          <cell r="E350">
            <v>2.98666662388537E-5</v>
          </cell>
          <cell r="F350">
            <v>3.5885765501446099E-5</v>
          </cell>
          <cell r="G350">
            <v>1.41636024873592E-5</v>
          </cell>
          <cell r="H350">
            <v>1.9893408888799702E-5</v>
          </cell>
          <cell r="I350">
            <v>5.03700961540932E-2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0.96057338236997802</v>
          </cell>
          <cell r="E351">
            <v>0.96060324903621686</v>
          </cell>
          <cell r="F351">
            <v>0.96063913480171825</v>
          </cell>
          <cell r="G351">
            <v>0.96065329840420566</v>
          </cell>
          <cell r="H351">
            <v>0.96067319181309441</v>
          </cell>
          <cell r="I351">
            <v>0.4336624590064716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8.5030277875937976E-2</v>
          </cell>
          <cell r="E352">
            <v>0.22328875292045205</v>
          </cell>
          <cell r="F352">
            <v>0.37096869079804795</v>
          </cell>
          <cell r="G352">
            <v>4.6892649859922928</v>
          </cell>
          <cell r="H352">
            <v>12.601908151148606</v>
          </cell>
          <cell r="I352">
            <v>11.562756203520903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5.8088795284169714E-2</v>
          </cell>
          <cell r="E353">
            <v>0.15254065941755698</v>
          </cell>
          <cell r="F353">
            <v>0.25342883587943943</v>
          </cell>
          <cell r="G353">
            <v>3.2034912810935685</v>
          </cell>
          <cell r="H353">
            <v>7.8841979087730483</v>
          </cell>
          <cell r="I353">
            <v>6.5374411053795276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1.2598769349134299E-3</v>
          </cell>
          <cell r="E354">
            <v>4.64783821864782E-3</v>
          </cell>
          <cell r="F354">
            <v>1.52333394163272E-2</v>
          </cell>
          <cell r="G354">
            <v>0.34804845986750899</v>
          </cell>
          <cell r="H354">
            <v>1.3230927016542</v>
          </cell>
          <cell r="I354">
            <v>1.1119011231424201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8.5453509002775454E-3</v>
          </cell>
          <cell r="E355">
            <v>1.6998625918804251E-2</v>
          </cell>
          <cell r="F355">
            <v>3.1245276802196648E-2</v>
          </cell>
          <cell r="G355">
            <v>0.35628131155883286</v>
          </cell>
          <cell r="H355">
            <v>1.2866639077040762</v>
          </cell>
          <cell r="I355">
            <v>1.2184110134455652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2.5899338215709671E-3</v>
          </cell>
          <cell r="E356">
            <v>5.045651131737619E-3</v>
          </cell>
          <cell r="F356">
            <v>3.5985045316622908E-3</v>
          </cell>
          <cell r="G356">
            <v>1.7447593058454989E-3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3.7577596402775066E-3</v>
          </cell>
          <cell r="E357">
            <v>7.2531833768999564E-3</v>
          </cell>
          <cell r="F357">
            <v>5.1022223185904249E-3</v>
          </cell>
          <cell r="G357">
            <v>2.4738470641138756E-3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4.4999999999999999E-4</v>
          </cell>
          <cell r="E358">
            <v>3.8999999999999999E-4</v>
          </cell>
          <cell r="F358">
            <v>2.9953175653351857E-4</v>
          </cell>
          <cell r="G358">
            <v>1.4991938092677088E-4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6.325702741850138E-2</v>
          </cell>
          <cell r="E359">
            <v>0.46346607396060047</v>
          </cell>
          <cell r="F359">
            <v>0.82155128174182901</v>
          </cell>
          <cell r="G359">
            <v>3.7812092091421707</v>
          </cell>
          <cell r="H359">
            <v>9.0819711560138217</v>
          </cell>
          <cell r="I359">
            <v>8.6472001088228208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4.7296645503073567E-2</v>
          </cell>
          <cell r="E360">
            <v>0.34652893911364074</v>
          </cell>
          <cell r="F360">
            <v>0.61426566060507382</v>
          </cell>
          <cell r="G360">
            <v>2.8271722342338155</v>
          </cell>
          <cell r="H360">
            <v>6.2455728418948482</v>
          </cell>
          <cell r="I360">
            <v>5.3351861243298337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1.61843999677522E-3</v>
          </cell>
          <cell r="E361">
            <v>2.4701184056149902E-2</v>
          </cell>
          <cell r="F361">
            <v>2.7228871966491899E-2</v>
          </cell>
          <cell r="G361">
            <v>0.22418975158843901</v>
          </cell>
          <cell r="H361">
            <v>0.606212709540218</v>
          </cell>
          <cell r="I361">
            <v>0.54955617080190999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5.8386805854778101E-3</v>
          </cell>
          <cell r="E362">
            <v>3.2071013084921697E-2</v>
          </cell>
          <cell r="F362">
            <v>5.7241863752762856E-2</v>
          </cell>
          <cell r="G362">
            <v>0.26058887812658454</v>
          </cell>
          <cell r="H362">
            <v>0.62500954989060009</v>
          </cell>
          <cell r="I362">
            <v>0.59577023909007742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0.15934879451537695</v>
          </cell>
          <cell r="E363">
            <v>0.94581463315049463</v>
          </cell>
          <cell r="F363">
            <v>2.5962573214144333</v>
          </cell>
          <cell r="G363">
            <v>2.6120536084220287</v>
          </cell>
          <cell r="H363">
            <v>1.0247270024788562</v>
          </cell>
          <cell r="I363">
            <v>1.3060991362096763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0.12305183499852228</v>
          </cell>
          <cell r="E364">
            <v>0.7303740610751307</v>
          </cell>
          <cell r="F364">
            <v>2.0048738272542463</v>
          </cell>
          <cell r="G364">
            <v>2.0170719873241723</v>
          </cell>
          <cell r="H364">
            <v>0.76683698942250966</v>
          </cell>
          <cell r="I364">
            <v>0.83625165443147598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2.1159717948372701E-3</v>
          </cell>
          <cell r="E365">
            <v>4.5391565769811702E-2</v>
          </cell>
          <cell r="F365">
            <v>0.136666097692698</v>
          </cell>
          <cell r="G365">
            <v>3.2644451877717098E-2</v>
          </cell>
          <cell r="H365">
            <v>3.3152265309776698E-2</v>
          </cell>
          <cell r="I365">
            <v>0.108167667019672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1.7310099024192633E-2</v>
          </cell>
          <cell r="E366">
            <v>7.4766498147871507E-2</v>
          </cell>
          <cell r="F366">
            <v>0.20575999653068849</v>
          </cell>
          <cell r="G366">
            <v>0.20696651710245265</v>
          </cell>
          <cell r="H366">
            <v>8.2212095775945071E-2</v>
          </cell>
          <cell r="I366">
            <v>0.10565727784824029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3.06951048905609</v>
          </cell>
          <cell r="F367">
            <v>3.8350576318946752</v>
          </cell>
          <cell r="G367">
            <v>0.33220465129364352</v>
          </cell>
          <cell r="H367">
            <v>0.67423765812430991</v>
          </cell>
          <cell r="I367">
            <v>1.6278412762211909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6.5438001426599991E-3</v>
          </cell>
          <cell r="F368">
            <v>8.2839328695763596E-3</v>
          </cell>
          <cell r="G368">
            <v>7.6085370948553589E-4</v>
          </cell>
          <cell r="H368">
            <v>1.8001463026029029E-3</v>
          </cell>
          <cell r="I368">
            <v>4.7042955552521297E-3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5.4423944841420033E-2</v>
          </cell>
          <cell r="F369">
            <v>6.799747574281341E-2</v>
          </cell>
          <cell r="G369">
            <v>5.8901533917312668E-3</v>
          </cell>
          <cell r="H369">
            <v>1.1954568406459394E-2</v>
          </cell>
          <cell r="I369">
            <v>2.8862433975553065E-2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1.47164958450337E-4</v>
          </cell>
          <cell r="F370">
            <v>5.0826940676418898E-5</v>
          </cell>
          <cell r="G370">
            <v>6.6546140619092702E-6</v>
          </cell>
          <cell r="H370">
            <v>3.6660011130742302E-5</v>
          </cell>
          <cell r="I370">
            <v>7.8458436062966999E-5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1.47164958450337E-4</v>
          </cell>
          <cell r="F371">
            <v>1.9721944307838436E-4</v>
          </cell>
          <cell r="G371">
            <v>1.7129170128035986E-5</v>
          </cell>
          <cell r="H371">
            <v>4.0657362760444338E-5</v>
          </cell>
          <cell r="I371">
            <v>1.1502655596298848E-4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3.3465009968825137E-3</v>
          </cell>
          <cell r="F372">
            <v>7.6677651341548721E-3</v>
          </cell>
          <cell r="G372">
            <v>8.3759104438421248E-3</v>
          </cell>
          <cell r="H372">
            <v>8.6019237150608881E-3</v>
          </cell>
          <cell r="I372">
            <v>0.10658166618795108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7.1951758870976209E-3</v>
          </cell>
          <cell r="F373">
            <v>1.5992916025795299E-2</v>
          </cell>
          <cell r="G373">
            <v>1.7069194452847502E-2</v>
          </cell>
          <cell r="H373">
            <v>1.5269647008443821E-2</v>
          </cell>
          <cell r="I373">
            <v>0.17677818333931219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2.4464203094668298E-4</v>
          </cell>
          <cell r="F374">
            <v>3.3957777798979198E-4</v>
          </cell>
          <cell r="G374">
            <v>1.55096993975955E-4</v>
          </cell>
          <cell r="H374">
            <v>5.5918034027165801E-4</v>
          </cell>
          <cell r="I374">
            <v>7.8710060108109804E-3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2.4464203094668298E-4</v>
          </cell>
          <cell r="F375">
            <v>5.839484712285882E-4</v>
          </cell>
          <cell r="G375">
            <v>6.8247293315807885E-4</v>
          </cell>
          <cell r="H375">
            <v>6.827031269949097E-4</v>
          </cell>
          <cell r="I375">
            <v>8.4296806350925568E-3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0.62295385135605297</v>
          </cell>
          <cell r="F376">
            <v>1.1239304654386759</v>
          </cell>
          <cell r="G376">
            <v>0.54492863639545797</v>
          </cell>
          <cell r="H376">
            <v>1.0273459518741717</v>
          </cell>
          <cell r="I376">
            <v>1.8422044900274281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9.388276409145746E-4</v>
          </cell>
          <cell r="F377">
            <v>1.732615731887625E-3</v>
          </cell>
          <cell r="G377">
            <v>8.7660416622629359E-4</v>
          </cell>
          <cell r="H377">
            <v>1.9181230126168543E-3</v>
          </cell>
          <cell r="I377">
            <v>3.6678302300049235E-3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1.1045281052412294E-2</v>
          </cell>
          <cell r="F378">
            <v>1.9927845131891438E-2</v>
          </cell>
          <cell r="G378">
            <v>9.6618552552386276E-3</v>
          </cell>
          <cell r="H378">
            <v>1.8215353756634238E-2</v>
          </cell>
          <cell r="I378">
            <v>3.2663200177791271E-2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2.2493631811607799E-5</v>
          </cell>
          <cell r="F379">
            <v>1.87737775990429E-5</v>
          </cell>
          <cell r="G379">
            <v>6.6868612376104297E-6</v>
          </cell>
          <cell r="H379">
            <v>3.7667694653569601E-5</v>
          </cell>
          <cell r="I379">
            <v>4.6590074796698301E-5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2.2493631811607799E-5</v>
          </cell>
          <cell r="F380">
            <v>4.1206746936252688E-5</v>
          </cell>
          <cell r="G380">
            <v>1.9359921692067699E-5</v>
          </cell>
          <cell r="H380">
            <v>4.1965444321548537E-5</v>
          </cell>
          <cell r="I380">
            <v>8.4185407080742807E-5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6.8699802974313093E-2</v>
          </cell>
          <cell r="E381">
            <v>6.174749932399572</v>
          </cell>
          <cell r="F381">
            <v>16.114665846548974</v>
          </cell>
          <cell r="G381">
            <v>38.457772610331432</v>
          </cell>
          <cell r="H381">
            <v>24.474065957760182</v>
          </cell>
          <cell r="I381">
            <v>15.590495879782161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1.1614218814498478E-4</v>
          </cell>
          <cell r="E382">
            <v>1.082157118260609E-2</v>
          </cell>
          <cell r="F382">
            <v>2.9197271171934137E-2</v>
          </cell>
          <cell r="G382">
            <v>7.4510310792240603E-2</v>
          </cell>
          <cell r="H382">
            <v>5.1735802149886052E-2</v>
          </cell>
          <cell r="I382">
            <v>3.5205411518960381E-2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9.3724151397425758E-4</v>
          </cell>
          <cell r="E383">
            <v>8.4239426090034958E-2</v>
          </cell>
          <cell r="F383">
            <v>0.21984537307706592</v>
          </cell>
          <cell r="G383">
            <v>0.52466265498405706</v>
          </cell>
          <cell r="H383">
            <v>0.33388903080163895</v>
          </cell>
          <cell r="I383">
            <v>0.21269435033809186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2.1512202727503099E-4</v>
          </cell>
          <cell r="F384">
            <v>3.67548781729297E-4</v>
          </cell>
          <cell r="G384">
            <v>1.05316309535111E-3</v>
          </cell>
          <cell r="H384">
            <v>6.9178632435195004E-4</v>
          </cell>
          <cell r="I384">
            <v>1.4310770703253699E-4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2.1595395413860342E-4</v>
          </cell>
          <cell r="F385">
            <v>5.8000645386938738E-4</v>
          </cell>
          <cell r="G385">
            <v>1.6019481807196976E-3</v>
          </cell>
          <cell r="H385">
            <v>1.2013054833351676E-3</v>
          </cell>
          <cell r="I385">
            <v>7.9287219541831491E-4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0.41180910499526102</v>
          </cell>
          <cell r="F386">
            <v>0.70743133961376303</v>
          </cell>
          <cell r="G386">
            <v>0.72662375922884004</v>
          </cell>
          <cell r="H386">
            <v>1.338039816038362</v>
          </cell>
          <cell r="I386">
            <v>1.525331116379733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4.1197071423041185E-4</v>
          </cell>
          <cell r="F387">
            <v>7.2287436738159095E-4</v>
          </cell>
          <cell r="G387">
            <v>7.7488080572320813E-4</v>
          </cell>
          <cell r="H387">
            <v>1.6745094697259663E-3</v>
          </cell>
          <cell r="I387">
            <v>1.9728142347033469E-3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7.3015798758025059E-3</v>
          </cell>
          <cell r="F388">
            <v>1.2543108858400029E-2</v>
          </cell>
          <cell r="G388">
            <v>1.2883399986326968E-2</v>
          </cell>
          <cell r="H388">
            <v>2.3724110213446187E-2</v>
          </cell>
          <cell r="I388">
            <v>2.7044877949995327E-2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9.8468858559864103E-6</v>
          </cell>
          <cell r="F389">
            <v>7.2731068590722903E-6</v>
          </cell>
          <cell r="G389">
            <v>6.2755000084982802E-6</v>
          </cell>
          <cell r="H389">
            <v>3.4705828890113503E-5</v>
          </cell>
          <cell r="I389">
            <v>1.43021957975581E-5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9.8468858559864103E-6</v>
          </cell>
          <cell r="F390">
            <v>1.7079620968482177E-5</v>
          </cell>
          <cell r="G390">
            <v>1.6748220804424782E-5</v>
          </cell>
          <cell r="H390">
            <v>3.6332003469387128E-5</v>
          </cell>
          <cell r="I390">
            <v>4.4940369391116267E-5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7.2245096164320302</v>
          </cell>
          <cell r="E391">
            <v>9.1672648566438788</v>
          </cell>
          <cell r="F391">
            <v>11.714777838480449</v>
          </cell>
          <cell r="G391">
            <v>17.870885639797365</v>
          </cell>
          <cell r="H391">
            <v>8.9847200746142057</v>
          </cell>
          <cell r="I391">
            <v>5.7806662720751394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8.6207074623692436E-3</v>
          </cell>
          <cell r="E392">
            <v>1.1009720993438693E-2</v>
          </cell>
          <cell r="F392">
            <v>1.4276744730933825E-2</v>
          </cell>
          <cell r="G392">
            <v>2.367054965097384E-2</v>
          </cell>
          <cell r="H392">
            <v>1.321974943146036E-2</v>
          </cell>
          <cell r="I392">
            <v>9.1493623212723866E-3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9.8560840606166628E-2</v>
          </cell>
          <cell r="E393">
            <v>0.12506500486553743</v>
          </cell>
          <cell r="F393">
            <v>0.1598196158046446</v>
          </cell>
          <cell r="G393">
            <v>0.24380471541333401</v>
          </cell>
          <cell r="H393">
            <v>0.12257462584739698</v>
          </cell>
          <cell r="I393">
            <v>7.8863114216577629E-2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2.8441501204483099E-5</v>
          </cell>
          <cell r="F394">
            <v>5.7733171896342901E-5</v>
          </cell>
          <cell r="G394">
            <v>2.6157290407458501E-4</v>
          </cell>
          <cell r="H394">
            <v>1.34072925518274E-4</v>
          </cell>
          <cell r="I394">
            <v>4.8418373884382801E-5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1.8431746470472406E-4</v>
          </cell>
          <cell r="E395">
            <v>2.4206193285982803E-4</v>
          </cell>
          <cell r="F395">
            <v>2.9920789780869719E-4</v>
          </cell>
          <cell r="G395">
            <v>4.6203571077014474E-4</v>
          </cell>
          <cell r="H395">
            <v>2.5468837801920457E-4</v>
          </cell>
          <cell r="I395">
            <v>1.8131957275688797E-4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0.25931152369417898</v>
          </cell>
          <cell r="F396">
            <v>0.44770754567589899</v>
          </cell>
          <cell r="G396">
            <v>0.28193842270140901</v>
          </cell>
          <cell r="H396">
            <v>0.1445568385957389</v>
          </cell>
          <cell r="I396">
            <v>0.21518816802031368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1.7328427172788911E-4</v>
          </cell>
          <cell r="F397">
            <v>3.056659373440303E-4</v>
          </cell>
          <cell r="G397">
            <v>2.0028029853363965E-4</v>
          </cell>
          <cell r="H397">
            <v>1.1953889237214941E-4</v>
          </cell>
          <cell r="I397">
            <v>1.9366167899642953E-4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4.5977220513152327E-3</v>
          </cell>
          <cell r="F398">
            <v>7.938077050991121E-3</v>
          </cell>
          <cell r="G398">
            <v>4.9989082039256921E-3</v>
          </cell>
          <cell r="H398">
            <v>2.5630645141088509E-3</v>
          </cell>
          <cell r="I398">
            <v>3.8153930500055555E-3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4.0308100309335004E-6</v>
          </cell>
          <cell r="F399">
            <v>2.9058407560516798E-6</v>
          </cell>
          <cell r="G399">
            <v>1.2191508632724601E-6</v>
          </cell>
          <cell r="H399">
            <v>1.9909032836530201E-6</v>
          </cell>
          <cell r="I399">
            <v>3.1478409741823301E-6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4.0308100309335004E-6</v>
          </cell>
          <cell r="F400">
            <v>6.9149831872522904E-6</v>
          </cell>
          <cell r="G400">
            <v>3.640255949409459E-6</v>
          </cell>
          <cell r="H400">
            <v>2.0968142188521635E-6</v>
          </cell>
          <cell r="I400">
            <v>3.9341247498655153E-6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47.39926277722671</v>
          </cell>
          <cell r="E401">
            <v>63.471493733257915</v>
          </cell>
          <cell r="F401">
            <v>111.21992918727275</v>
          </cell>
          <cell r="G401">
            <v>176.86234133990155</v>
          </cell>
          <cell r="H401">
            <v>38.672600947429615</v>
          </cell>
          <cell r="I401">
            <v>11.835105676939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3.7472918210786771E-2</v>
          </cell>
          <cell r="E402">
            <v>5.037272097986923E-2</v>
          </cell>
          <cell r="F402">
            <v>9.1364465618760535E-2</v>
          </cell>
          <cell r="G402">
            <v>0.15883399167025331</v>
          </cell>
          <cell r="H402">
            <v>3.6879038938727217E-2</v>
          </cell>
          <cell r="I402">
            <v>1.2472228691316931E-2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0.64664751401400633</v>
          </cell>
          <cell r="E403">
            <v>0.86591396634731266</v>
          </cell>
          <cell r="F403">
            <v>1.5173250912315526</v>
          </cell>
          <cell r="G403">
            <v>2.4128559527953817</v>
          </cell>
          <cell r="H403">
            <v>0.52759346449426459</v>
          </cell>
          <cell r="I403">
            <v>0.16146119613832191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3.9315313908741102E-5</v>
          </cell>
          <cell r="F404">
            <v>7.5612373769971895E-4</v>
          </cell>
          <cell r="G404">
            <v>1.9695514574278499E-3</v>
          </cell>
          <cell r="H404">
            <v>1.85810209770001E-4</v>
          </cell>
          <cell r="I404">
            <v>7.6143310160725302E-5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8.0232006399362065E-4</v>
          </cell>
          <cell r="E405">
            <v>9.8457884810970709E-4</v>
          </cell>
          <cell r="F405">
            <v>1.7407351046228271E-3</v>
          </cell>
          <cell r="G405">
            <v>3.0038858269441308E-3</v>
          </cell>
          <cell r="H405">
            <v>6.9794580703479517E-4</v>
          </cell>
          <cell r="I405">
            <v>2.3992405656148784E-4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1.0091068820517441</v>
          </cell>
          <cell r="E406">
            <v>1.61013437524605</v>
          </cell>
          <cell r="F406">
            <v>1.732937652732478</v>
          </cell>
          <cell r="G406">
            <v>0.81038603498640693</v>
          </cell>
          <cell r="H406">
            <v>0.27641991318149589</v>
          </cell>
          <cell r="I406">
            <v>0.38057639149105005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5.3203861303768754E-4</v>
          </cell>
          <cell r="E407">
            <v>8.5898398060613103E-4</v>
          </cell>
          <cell r="F407">
            <v>9.3996258130681781E-4</v>
          </cell>
          <cell r="G407">
            <v>4.6676258285758545E-4</v>
          </cell>
          <cell r="H407">
            <v>1.8647564481969649E-4</v>
          </cell>
          <cell r="I407">
            <v>2.7849574999515167E-4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1.3766806030719558E-2</v>
          </cell>
          <cell r="E408">
            <v>2.1966362554516328E-2</v>
          </cell>
          <cell r="F408">
            <v>2.3641714225545382E-2</v>
          </cell>
          <cell r="G408">
            <v>1.1055743997086051E-2</v>
          </cell>
          <cell r="H408">
            <v>3.7710765781922991E-3</v>
          </cell>
          <cell r="I408">
            <v>5.192038083097557E-3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5.0991907749184099E-6</v>
          </cell>
          <cell r="F409">
            <v>4.0516366718868401E-6</v>
          </cell>
          <cell r="G409">
            <v>3.0945079006759599E-6</v>
          </cell>
          <cell r="H409">
            <v>3.0951854393158601E-6</v>
          </cell>
          <cell r="I409">
            <v>4.1245349004834602E-6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9.8649789029535892E-6</v>
          </cell>
          <cell r="E410">
            <v>1.6620680392389738E-5</v>
          </cell>
          <cell r="F410">
            <v>1.7924115595298124E-5</v>
          </cell>
          <cell r="G410">
            <v>8.302706778650545E-6</v>
          </cell>
          <cell r="H410">
            <v>3.3665023671709771E-6</v>
          </cell>
          <cell r="I410">
            <v>5.3482701075236673E-6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7.2260555538546803E-3</v>
          </cell>
          <cell r="E411">
            <v>7.19189752678561E-3</v>
          </cell>
          <cell r="F411">
            <v>7.10309503906456E-3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1.2748414245102447E-3</v>
          </cell>
          <cell r="E412">
            <v>1.0171686341454125E-3</v>
          </cell>
          <cell r="F412">
            <v>6.3180010533929085E-4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1.2812155237330985E-4</v>
          </cell>
          <cell r="E413">
            <v>1.2751591359548946E-4</v>
          </cell>
          <cell r="F413">
            <v>1.2594140140185394E-4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1.4833279974619508E-5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1.2659043977022499</v>
          </cell>
          <cell r="E415">
            <v>1.2643426047620701</v>
          </cell>
          <cell r="F415">
            <v>1.25576717636085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0.24124166912788281</v>
          </cell>
          <cell r="E416">
            <v>0.19300796231268944</v>
          </cell>
          <cell r="F416">
            <v>0.12028245601119135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1.7270182779021155E-2</v>
          </cell>
          <cell r="E417">
            <v>1.7248875917627179E-2</v>
          </cell>
          <cell r="F417">
            <v>1.7131885079957054E-2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2.2834607818269337E-3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2.6551998219746853E-2</v>
          </cell>
          <cell r="E419">
            <v>7.0983140092604688E-2</v>
          </cell>
          <cell r="F419">
            <v>0.18079523454311114</v>
          </cell>
          <cell r="G419">
            <v>0.68158648666770361</v>
          </cell>
          <cell r="H419">
            <v>0.99288558303637731</v>
          </cell>
          <cell r="I419">
            <v>1.0467811910971021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2.6551998219746853E-2</v>
          </cell>
          <cell r="E420">
            <v>7.0983140092604688E-2</v>
          </cell>
          <cell r="F420">
            <v>0.18079523454311114</v>
          </cell>
          <cell r="G420">
            <v>0.68158648666770361</v>
          </cell>
          <cell r="H420">
            <v>0.99288558303637731</v>
          </cell>
          <cell r="I420">
            <v>1.0467811910971021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9.1582125412472907E-3</v>
          </cell>
          <cell r="E421">
            <v>7.8763246032545996E-3</v>
          </cell>
          <cell r="F421">
            <v>1.35154700852932E-2</v>
          </cell>
          <cell r="G421">
            <v>4.53200717602259E-2</v>
          </cell>
          <cell r="H421">
            <v>8.3495277228859105E-2</v>
          </cell>
          <cell r="I421">
            <v>2.7339718700853801E-2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9.1582125412472907E-3</v>
          </cell>
          <cell r="E422">
            <v>1.7034537144501899E-2</v>
          </cell>
          <cell r="F422">
            <v>3.05500072297951E-2</v>
          </cell>
          <cell r="G422">
            <v>7.2369323851921505E-2</v>
          </cell>
          <cell r="H422">
            <v>0.105037236596472</v>
          </cell>
          <cell r="I422">
            <v>0.11083499592971301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1.5861204443365007E-4</v>
          </cell>
          <cell r="H423">
            <v>1.6385933458248366E-4</v>
          </cell>
          <cell r="I423">
            <v>8.0028196369278347E-4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6.7666745869674264E-4</v>
          </cell>
          <cell r="H424">
            <v>6.4055777273945385E-4</v>
          </cell>
          <cell r="I424">
            <v>2.6815745644690938E-3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3.3971853062737298E-6</v>
          </cell>
          <cell r="H425">
            <v>2.18880466931141E-6</v>
          </cell>
          <cell r="I425">
            <v>1.68988762433261E-5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3.3971853062737298E-6</v>
          </cell>
          <cell r="H426">
            <v>3.1089292461164903E-6</v>
          </cell>
          <cell r="I426">
            <v>1.9012663383917711E-5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1.4372922488889011E-4</v>
          </cell>
          <cell r="H427">
            <v>1.7487750347880418E-4</v>
          </cell>
          <cell r="I427">
            <v>7.6731640395252007E-4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8.499582354714448E-4</v>
          </cell>
          <cell r="H428">
            <v>9.4824674756972284E-4</v>
          </cell>
          <cell r="I428">
            <v>3.5712866318405776E-3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3.0092779818285098E-6</v>
          </cell>
          <cell r="H429">
            <v>2.30378981246721E-6</v>
          </cell>
          <cell r="I429">
            <v>1.53503691697063E-5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3.0092779818285098E-6</v>
          </cell>
          <cell r="H430">
            <v>3.315637891237799E-6</v>
          </cell>
          <cell r="I430">
            <v>1.7578319848875413E-5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1.0044583257497458E-4</v>
          </cell>
          <cell r="H431">
            <v>1.2685269452602672E-4</v>
          </cell>
          <cell r="I431">
            <v>4.4784859820659948E-4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8.8804934236125883E-4</v>
          </cell>
          <cell r="H432">
            <v>1.0217158860681161E-3</v>
          </cell>
          <cell r="I432">
            <v>3.1240880123960943E-3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2.0115265282947601E-6</v>
          </cell>
          <cell r="H433">
            <v>1.69087800283312E-6</v>
          </cell>
          <cell r="I433">
            <v>8.4794198070269907E-6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2.0115265282947601E-6</v>
          </cell>
          <cell r="H434">
            <v>2.2008890974969065E-6</v>
          </cell>
          <cell r="I434">
            <v>9.9446180248746596E-6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92.554103367170796</v>
          </cell>
          <cell r="E435">
            <v>91.705215218342104</v>
          </cell>
          <cell r="F435">
            <v>67.828145052985903</v>
          </cell>
          <cell r="G435">
            <v>32.206390502440797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0.61927893744634877</v>
          </cell>
          <cell r="E436">
            <v>0.62756215964889073</v>
          </cell>
          <cell r="F436">
            <v>0.47965665481041958</v>
          </cell>
          <cell r="G436">
            <v>0.24001164694563962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1.254120641831582</v>
          </cell>
          <cell r="E437">
            <v>1.2426180923894579</v>
          </cell>
          <cell r="F437">
            <v>0.9190805562735217</v>
          </cell>
          <cell r="G437">
            <v>0.43640095531762702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4.3893526642895239E-2</v>
          </cell>
          <cell r="G438">
            <v>2.1946922945131179E-2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5.8344310545511692E-5</v>
          </cell>
          <cell r="H439">
            <v>6.9114469650544667E-5</v>
          </cell>
          <cell r="I439">
            <v>1.4796685246474593E-4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7.6873367142996508E-4</v>
          </cell>
          <cell r="H440">
            <v>8.269656789169431E-4</v>
          </cell>
          <cell r="I440">
            <v>1.5432233893509558E-3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1.011095575288E-6</v>
          </cell>
          <cell r="H441">
            <v>7.8319532416397304E-7</v>
          </cell>
          <cell r="I441">
            <v>2.5149776366292602E-6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1.011095575288E-6</v>
          </cell>
          <cell r="H442">
            <v>8.6885567044330134E-7</v>
          </cell>
          <cell r="I442">
            <v>2.8197895082763828E-6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7.6767206819463301</v>
          </cell>
          <cell r="E446">
            <v>8.5056377814375992</v>
          </cell>
          <cell r="F446">
            <v>7.94712743330102</v>
          </cell>
          <cell r="G446">
            <v>7.2804741248004801</v>
          </cell>
          <cell r="H446">
            <v>8.6139538061072791</v>
          </cell>
          <cell r="I446">
            <v>8.5222171927556492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8.769802404795481</v>
          </cell>
          <cell r="E447">
            <v>17.275440186233048</v>
          </cell>
          <cell r="F447">
            <v>23.337091233437629</v>
          </cell>
          <cell r="G447">
            <v>23.601960075774493</v>
          </cell>
          <cell r="H447">
            <v>19.736320777374587</v>
          </cell>
          <cell r="I447">
            <v>14.036668432703198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29.75721176837224</v>
          </cell>
          <cell r="E448">
            <v>36.100092836055538</v>
          </cell>
          <cell r="F448">
            <v>31.943446569394872</v>
          </cell>
          <cell r="G448">
            <v>27.153358792031504</v>
          </cell>
          <cell r="H448">
            <v>5.248585047542031</v>
          </cell>
          <cell r="I448">
            <v>1.3265150377284001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0.27757178823399226</v>
          </cell>
          <cell r="E449">
            <v>0.33359184218792426</v>
          </cell>
          <cell r="F449">
            <v>0.28971956239419766</v>
          </cell>
          <cell r="G449">
            <v>0.24475136689142021</v>
          </cell>
          <cell r="H449">
            <v>4.5355279397483177E-2</v>
          </cell>
          <cell r="I449">
            <v>1.3456721270577858E-2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0.40321425160396079</v>
          </cell>
          <cell r="E450">
            <v>0.48916114954004764</v>
          </cell>
          <cell r="F450">
            <v>0.43283802939559468</v>
          </cell>
          <cell r="G450">
            <v>0.36793169094893702</v>
          </cell>
          <cell r="H450">
            <v>7.1119038584580352E-2</v>
          </cell>
          <cell r="I450">
            <v>1.7974458505804865E-2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1.2161533641393001E-3</v>
          </cell>
          <cell r="F451">
            <v>2.95921815642916E-3</v>
          </cell>
          <cell r="G451">
            <v>3.39710154093447E-3</v>
          </cell>
          <cell r="H451">
            <v>4.5586262269151304E-3</v>
          </cell>
          <cell r="I451">
            <v>1.3785076048342E-3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3.6312254585216641E-2</v>
          </cell>
          <cell r="E452">
            <v>4.066214450039346E-2</v>
          </cell>
          <cell r="F452">
            <v>4.3043510100060349E-2</v>
          </cell>
          <cell r="G452">
            <v>3.6575983780954946E-2</v>
          </cell>
          <cell r="H452">
            <v>6.6913937302603421E-3</v>
          </cell>
          <cell r="I452">
            <v>1.9030234635871879E-3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4.2777976494010179</v>
          </cell>
          <cell r="H453">
            <v>2.7036321411104707</v>
          </cell>
          <cell r="I453">
            <v>4.4843734937130799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2.757885355302529E-3</v>
          </cell>
          <cell r="H454">
            <v>1.8738359186572704E-3</v>
          </cell>
          <cell r="I454">
            <v>3.6451968161717524E-3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2.4211081271934246E-3</v>
          </cell>
          <cell r="H455">
            <v>2.2470817410148928E-3</v>
          </cell>
          <cell r="I455">
            <v>2.627633637805468E-3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2.5885314047949114E-3</v>
          </cell>
          <cell r="H456">
            <v>2.054260878490752E-3</v>
          </cell>
          <cell r="I456">
            <v>3.1022061481226805E-3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2.9856829123203715E-3</v>
          </cell>
          <cell r="H457">
            <v>2.5678437766142618E-3</v>
          </cell>
          <cell r="I457">
            <v>3.4127185322153173E-3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0.64072927163001736</v>
          </cell>
          <cell r="H458">
            <v>0.43476894576826558</v>
          </cell>
          <cell r="I458">
            <v>0.51813847110051758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0.59993108211151469</v>
          </cell>
          <cell r="H459">
            <v>0.28895838619166409</v>
          </cell>
          <cell r="I459">
            <v>0.54483218928592847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0.61593937700678014</v>
          </cell>
          <cell r="H460">
            <v>0.28557810469571498</v>
          </cell>
          <cell r="I460">
            <v>0.53899520377564647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0.8039122356860221</v>
          </cell>
          <cell r="H461">
            <v>0.46491816013951276</v>
          </cell>
          <cell r="I461">
            <v>0.63579894095221756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3.4397658531418157E-2</v>
          </cell>
          <cell r="H462">
            <v>4.2950319676802295E-2</v>
          </cell>
          <cell r="I462">
            <v>0.11407847091485082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5.8009257945089279E-2</v>
          </cell>
          <cell r="H463">
            <v>6.3566290714871368E-2</v>
          </cell>
          <cell r="I463">
            <v>0.11985037315960723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0.22932345718862029</v>
          </cell>
          <cell r="H464">
            <v>0.157481477229617</v>
          </cell>
          <cell r="I464">
            <v>0.32488757881088171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0.17193677745432789</v>
          </cell>
          <cell r="H465">
            <v>0.1040515813069632</v>
          </cell>
          <cell r="I465">
            <v>0.211572651732473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1.7245997459666203E-2</v>
          </cell>
          <cell r="H466">
            <v>5.5579114435552732E-2</v>
          </cell>
          <cell r="I466">
            <v>0.1562486943936339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0.21833838550796364</v>
          </cell>
          <cell r="H467">
            <v>0.1490265674649002</v>
          </cell>
          <cell r="I467">
            <v>0.20316252187586387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0.2904748868009373</v>
          </cell>
          <cell r="H468">
            <v>0.25436816014915792</v>
          </cell>
          <cell r="I468">
            <v>0.31275184453861415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0.28608659167367262</v>
          </cell>
          <cell r="H469">
            <v>0.28209072533581386</v>
          </cell>
          <cell r="I469">
            <v>0.50767509863683458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3.4978043863591088E-2</v>
          </cell>
          <cell r="H470">
            <v>1.5273258973378641E-2</v>
          </cell>
          <cell r="I470">
            <v>4.3991399753162748E-2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2.9158735506547233E-2</v>
          </cell>
          <cell r="H471">
            <v>1.2777100312544141E-2</v>
          </cell>
          <cell r="I471">
            <v>3.2230301527901822E-2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1.3998548542715081E-2</v>
          </cell>
          <cell r="H472">
            <v>6.4427725005855212E-3</v>
          </cell>
          <cell r="I472">
            <v>2.2149031597869375E-2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1.3176445249938294E-2</v>
          </cell>
          <cell r="H473">
            <v>6.3845379292539516E-3</v>
          </cell>
          <cell r="I473">
            <v>1.7935454797381373E-2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0.16035792621556616</v>
          </cell>
          <cell r="H474">
            <v>4.1134917556478946E-2</v>
          </cell>
          <cell r="I474">
            <v>0.10873035134658222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4.963718198854622E-2</v>
          </cell>
          <cell r="H475">
            <v>3.0069077858815702E-2</v>
          </cell>
          <cell r="I475">
            <v>5.9030231383546086E-2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0.37462031345888902</v>
          </cell>
          <cell r="H476">
            <v>1.6005337445247899E-2</v>
          </cell>
          <cell r="I476">
            <v>0.45318333309004999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0.37462031345888902</v>
          </cell>
          <cell r="H477">
            <v>0.26041524209564254</v>
          </cell>
          <cell r="I477">
            <v>0.45721532752677646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1.40658770339736E-3</v>
          </cell>
          <cell r="F478">
            <v>1.3179529523762699E-3</v>
          </cell>
          <cell r="G478">
            <v>9.7541187210849699E-4</v>
          </cell>
          <cell r="H478">
            <v>6.6163557668013596E-8</v>
          </cell>
          <cell r="I478">
            <v>6.6212858237928603E-8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5.7007078727998772E-4</v>
          </cell>
          <cell r="F479">
            <v>5.3414833312166211E-4</v>
          </cell>
          <cell r="G479">
            <v>3.9532111116291309E-4</v>
          </cell>
          <cell r="H479">
            <v>2.6815186367652866E-8</v>
          </cell>
          <cell r="I479">
            <v>2.6835167215371827E-8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4.1927910332678901E-4</v>
          </cell>
          <cell r="E480">
            <v>1.1395406650770599E-3</v>
          </cell>
          <cell r="F480">
            <v>1.5760913847921401E-4</v>
          </cell>
          <cell r="G480">
            <v>8.5485627666291797E-5</v>
          </cell>
          <cell r="H480">
            <v>8.01449141657385E-8</v>
          </cell>
          <cell r="I480">
            <v>8.2611425523106403E-8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4.1927910332678901E-4</v>
          </cell>
          <cell r="E481">
            <v>1.55881976840385E-3</v>
          </cell>
          <cell r="F481">
            <v>1.454089371144777E-3</v>
          </cell>
          <cell r="G481">
            <v>1.0607023408715941E-3</v>
          </cell>
          <cell r="H481">
            <v>6.633197616005837E-8</v>
          </cell>
          <cell r="I481">
            <v>6.6331976224910296E-8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27.285615546563939</v>
          </cell>
          <cell r="E482">
            <v>32.578367138510551</v>
          </cell>
          <cell r="F482">
            <v>57.182395990816886</v>
          </cell>
          <cell r="G482">
            <v>95.355290840272602</v>
          </cell>
          <cell r="H482">
            <v>133.23183093720806</v>
          </cell>
          <cell r="I482">
            <v>134.01944911812961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0.1298579426268755</v>
          </cell>
          <cell r="E483">
            <v>0.15504725277428241</v>
          </cell>
          <cell r="F483">
            <v>0.27214296430918816</v>
          </cell>
          <cell r="G483">
            <v>0.45381574280315229</v>
          </cell>
          <cell r="H483">
            <v>0.63407810714009227</v>
          </cell>
          <cell r="I483">
            <v>0.63782654654676185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0.36972378789382038</v>
          </cell>
          <cell r="E484">
            <v>0.44144128913971004</v>
          </cell>
          <cell r="F484">
            <v>0.7748292139677081</v>
          </cell>
          <cell r="G484">
            <v>1.2920771116568097</v>
          </cell>
          <cell r="H484">
            <v>1.8053093622927927</v>
          </cell>
          <cell r="I484">
            <v>1.8159816953676111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7.0813078958183E-4</v>
          </cell>
          <cell r="F485">
            <v>7.6323222730521403E-3</v>
          </cell>
          <cell r="G485">
            <v>2.7158009589146801E-2</v>
          </cell>
          <cell r="H485">
            <v>4.9645085420228302E-2</v>
          </cell>
          <cell r="I485">
            <v>1.2695643665364201E-2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1.2427237356354728E-2</v>
          </cell>
          <cell r="E486">
            <v>1.4821399681378782E-2</v>
          </cell>
          <cell r="F486">
            <v>2.2452676661100721E-2</v>
          </cell>
          <cell r="G486">
            <v>4.3097658579596194E-2</v>
          </cell>
          <cell r="H486">
            <v>6.2471635100472447E-2</v>
          </cell>
          <cell r="I486">
            <v>6.233824079788295E-2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252.93161070036388</v>
          </cell>
          <cell r="E487">
            <v>390.74391722904346</v>
          </cell>
          <cell r="F487">
            <v>293.64087453114365</v>
          </cell>
          <cell r="G487">
            <v>327.98954805191761</v>
          </cell>
          <cell r="H487">
            <v>31.342106126777384</v>
          </cell>
          <cell r="I487">
            <v>5.3005629038643693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2.0645692216552853</v>
          </cell>
          <cell r="E488">
            <v>3.2027354634442724</v>
          </cell>
          <cell r="F488">
            <v>2.4036457901847696</v>
          </cell>
          <cell r="G488">
            <v>2.6613550179035057</v>
          </cell>
          <cell r="H488">
            <v>0.22475570715188783</v>
          </cell>
          <cell r="I488">
            <v>4.2423998902509752E-2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3.427257597565903</v>
          </cell>
          <cell r="E489">
            <v>5.2946330247837885</v>
          </cell>
          <cell r="F489">
            <v>3.9788736386333832</v>
          </cell>
          <cell r="G489">
            <v>4.4443028191316651</v>
          </cell>
          <cell r="H489">
            <v>0.42468978491568216</v>
          </cell>
          <cell r="I489">
            <v>7.1823345580818057E-2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1.48756740034822E-3</v>
          </cell>
          <cell r="F490">
            <v>4.2441229879041998E-3</v>
          </cell>
          <cell r="G490">
            <v>1.42205671361278E-2</v>
          </cell>
          <cell r="H490">
            <v>1.35731044469039E-2</v>
          </cell>
          <cell r="I490">
            <v>2.3811085622797898E-3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0.21579072519247489</v>
          </cell>
          <cell r="E491">
            <v>0.24314287382966965</v>
          </cell>
          <cell r="F491">
            <v>0.2439007433029719</v>
          </cell>
          <cell r="G491">
            <v>0.20683112073205073</v>
          </cell>
          <cell r="H491">
            <v>2.2517436538480227E-2</v>
          </cell>
          <cell r="I491">
            <v>4.0552311657396497E-3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0.36223891239189854</v>
          </cell>
          <cell r="E492">
            <v>1.5404292090634719</v>
          </cell>
          <cell r="F492">
            <v>2.1680377418851435</v>
          </cell>
          <cell r="G492">
            <v>2.8764008341902625</v>
          </cell>
          <cell r="H492">
            <v>2.1045750621747112</v>
          </cell>
          <cell r="I492">
            <v>0.89691972188163893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3.727898726791874E-3</v>
          </cell>
          <cell r="E493">
            <v>1.8919214680153736E-2</v>
          </cell>
          <cell r="F493">
            <v>2.5480149332560362E-2</v>
          </cell>
          <cell r="G493">
            <v>3.0015529575065147E-2</v>
          </cell>
          <cell r="H493">
            <v>2.0021797547223996E-2</v>
          </cell>
          <cell r="I493">
            <v>9.3301729169170001E-3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4.9418678361787018E-3</v>
          </cell>
          <cell r="E494">
            <v>2.1015405307823677E-2</v>
          </cell>
          <cell r="F494">
            <v>2.9577595387246143E-2</v>
          </cell>
          <cell r="G494">
            <v>3.9241484777493306E-2</v>
          </cell>
          <cell r="H494">
            <v>2.8711801666776424E-2</v>
          </cell>
          <cell r="I494">
            <v>1.2236285428126029E-2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1.71679807672803E-3</v>
          </cell>
          <cell r="F495">
            <v>1.51545748759224E-3</v>
          </cell>
          <cell r="G495">
            <v>1.44343866995395E-3</v>
          </cell>
          <cell r="H495">
            <v>2.0188888678046098E-3</v>
          </cell>
          <cell r="I495">
            <v>1.0968163609259699E-3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4.4452126315116592E-4</v>
          </cell>
          <cell r="E496">
            <v>2.1661434861675222E-3</v>
          </cell>
          <cell r="F496">
            <v>3.5600653545400933E-3</v>
          </cell>
          <cell r="G496">
            <v>4.293712987606892E-3</v>
          </cell>
          <cell r="H496">
            <v>2.888131331452454E-3</v>
          </cell>
          <cell r="I496">
            <v>1.2976431733105801E-3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266.9855135755783</v>
          </cell>
          <cell r="E497">
            <v>425.97203841997566</v>
          </cell>
          <cell r="F497">
            <v>623.57074780901667</v>
          </cell>
          <cell r="G497">
            <v>783.8483370522631</v>
          </cell>
          <cell r="H497">
            <v>202.44623838750928</v>
          </cell>
          <cell r="I497">
            <v>8.5332532833750498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1.8642259084017461</v>
          </cell>
          <cell r="E498">
            <v>2.9790306828655342</v>
          </cell>
          <cell r="F498">
            <v>4.26637262692521</v>
          </cell>
          <cell r="G498">
            <v>5.1142866564307541</v>
          </cell>
          <cell r="H498">
            <v>1.249056854493086</v>
          </cell>
          <cell r="I498">
            <v>6.4834795991676145E-2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3.6176898858479429</v>
          </cell>
          <cell r="E499">
            <v>5.7719788403790808</v>
          </cell>
          <cell r="F499">
            <v>8.4494681274934376</v>
          </cell>
          <cell r="G499">
            <v>10.621251179569962</v>
          </cell>
          <cell r="H499">
            <v>2.7431739618903737</v>
          </cell>
          <cell r="I499">
            <v>0.11562673825711442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2.3297877274451599E-3</v>
          </cell>
          <cell r="F500">
            <v>9.4323636059270494E-2</v>
          </cell>
          <cell r="G500">
            <v>0.112697703703799</v>
          </cell>
          <cell r="H500">
            <v>1.19651198071518E-2</v>
          </cell>
          <cell r="I500">
            <v>3.65525707899416E-3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0.18156338009498732</v>
          </cell>
          <cell r="E501">
            <v>0.20549014209180999</v>
          </cell>
          <cell r="F501">
            <v>0.29529048284797627</v>
          </cell>
          <cell r="G501">
            <v>0.3528965624045402</v>
          </cell>
          <cell r="H501">
            <v>8.6557579423221884E-2</v>
          </cell>
          <cell r="I501">
            <v>5.0307799035719213E-3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71.116829308113665</v>
          </cell>
          <cell r="E502">
            <v>95.995059648728784</v>
          </cell>
          <cell r="F502">
            <v>75.177621501628522</v>
          </cell>
          <cell r="G502">
            <v>71.198809220003241</v>
          </cell>
          <cell r="H502">
            <v>5.4962623966558315</v>
          </cell>
          <cell r="I502">
            <v>2.1818301007377467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0.67946203974434305</v>
          </cell>
          <cell r="E503">
            <v>0.92456266966768663</v>
          </cell>
          <cell r="F503">
            <v>0.72737593914652721</v>
          </cell>
          <cell r="G503">
            <v>0.71035204779438721</v>
          </cell>
          <cell r="H503">
            <v>4.4274723251297866E-2</v>
          </cell>
          <cell r="I503">
            <v>1.8289526868209366E-2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0.97021595236171709</v>
          </cell>
          <cell r="E504">
            <v>1.3096188219471889</v>
          </cell>
          <cell r="F504">
            <v>1.0256155730099377</v>
          </cell>
          <cell r="G504">
            <v>0.9713343686221444</v>
          </cell>
          <cell r="H504">
            <v>7.4983115916177845E-2</v>
          </cell>
          <cell r="I504">
            <v>2.9765758536667679E-2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1.75263451852E-3</v>
          </cell>
          <cell r="F505">
            <v>1.70841940984048E-3</v>
          </cell>
          <cell r="G505">
            <v>1.86808919337445E-3</v>
          </cell>
          <cell r="H505">
            <v>2.3938153329929302E-3</v>
          </cell>
          <cell r="I505">
            <v>1.45531505969345E-3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6.4567607020264553E-2</v>
          </cell>
          <cell r="E506">
            <v>7.0217712492807532E-2</v>
          </cell>
          <cell r="F506">
            <v>7.1181052802218273E-2</v>
          </cell>
          <cell r="G506">
            <v>5.6006456023482282E-2</v>
          </cell>
          <cell r="H506">
            <v>4.0463513917136E-3</v>
          </cell>
          <cell r="I506">
            <v>1.6835993306630586E-3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9.889008708014901E-5</v>
          </cell>
          <cell r="H507">
            <v>1.4024400864686196E-4</v>
          </cell>
          <cell r="I507">
            <v>3.2216458009119773E-4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5.9702931956198829E-3</v>
          </cell>
          <cell r="H508">
            <v>7.8165710005651274E-3</v>
          </cell>
          <cell r="I508">
            <v>1.6675118518693518E-2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2.4392682223721098E-6</v>
          </cell>
          <cell r="H509">
            <v>2.3315963272170301E-7</v>
          </cell>
          <cell r="I509">
            <v>3.6960687718558802E-6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2.4392682223721098E-6</v>
          </cell>
          <cell r="H510">
            <v>2.6575056389935056E-6</v>
          </cell>
          <cell r="I510">
            <v>6.3146177256228279E-6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244.75308324958891</v>
          </cell>
          <cell r="E511">
            <v>389.10028986826063</v>
          </cell>
          <cell r="F511">
            <v>584.70715400590416</v>
          </cell>
          <cell r="G511">
            <v>1837.9304863406182</v>
          </cell>
          <cell r="H511">
            <v>2893.5409485887385</v>
          </cell>
          <cell r="I511">
            <v>2267.139226584934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1.4398610800089331</v>
          </cell>
          <cell r="E512">
            <v>2.286082794140925</v>
          </cell>
          <cell r="F512">
            <v>3.4384227846268622</v>
          </cell>
          <cell r="G512">
            <v>10.884707855677156</v>
          </cell>
          <cell r="H512">
            <v>19.506528448149236</v>
          </cell>
          <cell r="I512">
            <v>17.856091943816914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3.3164374424063561</v>
          </cell>
          <cell r="E513">
            <v>5.2723616513314528</v>
          </cell>
          <cell r="F513">
            <v>7.9228611653916543</v>
          </cell>
          <cell r="G513">
            <v>24.904207131986738</v>
          </cell>
          <cell r="H513">
            <v>39.207871932096808</v>
          </cell>
          <cell r="I513">
            <v>30.720043720662996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2.1275583108780801E-3</v>
          </cell>
          <cell r="F514">
            <v>9.7177116834768595E-2</v>
          </cell>
          <cell r="G514">
            <v>0.66854546437445905</v>
          </cell>
          <cell r="H514">
            <v>1.6563339513134701</v>
          </cell>
          <cell r="I514">
            <v>1.7364582046330601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0.15666307807735425</v>
          </cell>
          <cell r="E515">
            <v>0.18093011242508569</v>
          </cell>
          <cell r="F515">
            <v>0.27379020460087256</v>
          </cell>
          <cell r="G515">
            <v>0.86121542470788714</v>
          </cell>
          <cell r="H515">
            <v>1.7344441107033119</v>
          </cell>
          <cell r="I515">
            <v>1.8475791559914359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298.71961805533704</v>
          </cell>
          <cell r="E516">
            <v>395.04943545167845</v>
          </cell>
          <cell r="F516">
            <v>391.25577894885174</v>
          </cell>
          <cell r="G516">
            <v>303.31117356357441</v>
          </cell>
          <cell r="H516">
            <v>9.0566575683664254</v>
          </cell>
          <cell r="I516">
            <v>3.012133047569757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2.1656601291104463</v>
          </cell>
          <cell r="E517">
            <v>2.8742783876265916</v>
          </cell>
          <cell r="F517">
            <v>2.844195599608101</v>
          </cell>
          <cell r="G517">
            <v>2.2391073339716212</v>
          </cell>
          <cell r="H517">
            <v>6.6779130289617891E-2</v>
          </cell>
          <cell r="I517">
            <v>2.3669962326490653E-2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4.0753017470032447</v>
          </cell>
          <cell r="E518">
            <v>5.3894875232152506</v>
          </cell>
          <cell r="F518">
            <v>5.3377323185382233</v>
          </cell>
          <cell r="G518">
            <v>4.1379423405671956</v>
          </cell>
          <cell r="H518">
            <v>0.12355603776761845</v>
          </cell>
          <cell r="I518">
            <v>4.1093220294266784E-2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3.1811502466051402E-3</v>
          </cell>
          <cell r="F519">
            <v>1.6242132471603801E-3</v>
          </cell>
          <cell r="G519">
            <v>1.4969676337613801E-3</v>
          </cell>
          <cell r="H519">
            <v>1.9525158793414299E-3</v>
          </cell>
          <cell r="I519">
            <v>1.70139153724801E-3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0.18323649870483327</v>
          </cell>
          <cell r="E520">
            <v>0.19808188056713913</v>
          </cell>
          <cell r="F520">
            <v>0.19746777001313759</v>
          </cell>
          <cell r="G520">
            <v>0.15508158901511715</v>
          </cell>
          <cell r="H520">
            <v>4.9288278574650428E-3</v>
          </cell>
          <cell r="I520">
            <v>1.8544413271603065E-3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139.3347492757587</v>
          </cell>
          <cell r="E521">
            <v>163.4089124074662</v>
          </cell>
          <cell r="F521">
            <v>159.3023734467983</v>
          </cell>
          <cell r="G521">
            <v>123.54824343756022</v>
          </cell>
          <cell r="H521">
            <v>5.2528997696151141</v>
          </cell>
          <cell r="I521">
            <v>2.160215934782082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0.88596725240604635</v>
          </cell>
          <cell r="E522">
            <v>1.0140315829117033</v>
          </cell>
          <cell r="F522">
            <v>0.990080477865251</v>
          </cell>
          <cell r="G522">
            <v>0.77837252172156424</v>
          </cell>
          <cell r="H522">
            <v>3.0565993761164357E-2</v>
          </cell>
          <cell r="I522">
            <v>1.6013543377923701E-2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1.9008833461904306</v>
          </cell>
          <cell r="E523">
            <v>2.2293166767730672</v>
          </cell>
          <cell r="F523">
            <v>2.17329295288947</v>
          </cell>
          <cell r="G523">
            <v>1.6855149172927761</v>
          </cell>
          <cell r="H523">
            <v>7.1663025506345485E-2</v>
          </cell>
          <cell r="I523">
            <v>2.9470885876972466E-2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1.0043720692443001E-3</v>
          </cell>
          <cell r="F524">
            <v>9.1794105858959295E-4</v>
          </cell>
          <cell r="G524">
            <v>8.7035906891262498E-4</v>
          </cell>
          <cell r="H524">
            <v>1.1451066861512299E-3</v>
          </cell>
          <cell r="I524">
            <v>1.4237591452245901E-3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7.126120707159371E-2</v>
          </cell>
          <cell r="E525">
            <v>8.0310366630513219E-2</v>
          </cell>
          <cell r="F525">
            <v>8.0020429253276681E-2</v>
          </cell>
          <cell r="G525">
            <v>6.3402123163036478E-2</v>
          </cell>
          <cell r="H525">
            <v>2.8276379726935846E-3</v>
          </cell>
          <cell r="I525">
            <v>1.4860042358219416E-3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5.39472597212258</v>
          </cell>
          <cell r="E526">
            <v>4.8880973071414999</v>
          </cell>
          <cell r="F526">
            <v>3.56739084716726</v>
          </cell>
          <cell r="G526">
            <v>1.74330083651249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2.655116314375185E-2</v>
          </cell>
          <cell r="E527">
            <v>2.4281912890358193E-2</v>
          </cell>
          <cell r="F527">
            <v>1.7966681207544227E-2</v>
          </cell>
          <cell r="G527">
            <v>8.7798987328052951E-3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9.5651169718485515E-2</v>
          </cell>
          <cell r="E528">
            <v>8.6668391970593922E-2</v>
          </cell>
          <cell r="F528">
            <v>6.3251610765376914E-2</v>
          </cell>
          <cell r="G528">
            <v>3.0909589299866817E-2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1.3884302785154121E-3</v>
          </cell>
          <cell r="G529">
            <v>6.948911993239071E-4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5800.8253962649496</v>
          </cell>
          <cell r="E530">
            <v>6045.2709893020801</v>
          </cell>
          <cell r="F530">
            <v>6022.7798953217698</v>
          </cell>
          <cell r="G530">
            <v>4605.6604118181403</v>
          </cell>
          <cell r="H530">
            <v>3738.6777789478101</v>
          </cell>
          <cell r="I530">
            <v>2878.9054157364499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81.932187773628371</v>
          </cell>
          <cell r="E531">
            <v>85.410040405407386</v>
          </cell>
          <cell r="F531">
            <v>85.112669163546528</v>
          </cell>
          <cell r="G531">
            <v>65.503090574881256</v>
          </cell>
          <cell r="H531">
            <v>53.072784335576088</v>
          </cell>
          <cell r="I531">
            <v>40.945857724587093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78.601970139091449</v>
          </cell>
          <cell r="E532">
            <v>81.914241047453629</v>
          </cell>
          <cell r="F532">
            <v>81.6094836764468</v>
          </cell>
          <cell r="G532">
            <v>62.407322653362364</v>
          </cell>
          <cell r="H532">
            <v>50.659590500647816</v>
          </cell>
          <cell r="I532">
            <v>39.009558478813631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4.5522614496496496</v>
          </cell>
          <cell r="E533">
            <v>4.7697158671650604</v>
          </cell>
          <cell r="F533">
            <v>4.7726666145623167</v>
          </cell>
          <cell r="G533">
            <v>4.072766270795249</v>
          </cell>
          <cell r="H533">
            <v>3.2047904181166675</v>
          </cell>
          <cell r="I533">
            <v>2.5470190615185366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6.6456873095128863E-2</v>
          </cell>
          <cell r="E534">
            <v>0.1142352949556931</v>
          </cell>
          <cell r="F534">
            <v>0.15148067601508258</v>
          </cell>
          <cell r="G534">
            <v>0.15488974938104505</v>
          </cell>
          <cell r="H534">
            <v>9.8976289081161448E-2</v>
          </cell>
          <cell r="I534">
            <v>0.21934255645289552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5.9876844870401054E-3</v>
          </cell>
          <cell r="E535">
            <v>1.0272583455643329E-2</v>
          </cell>
          <cell r="F535">
            <v>1.3582091006821681E-2</v>
          </cell>
          <cell r="G535">
            <v>1.3820884221616885E-2</v>
          </cell>
          <cell r="H535">
            <v>8.5454667174756724E-3</v>
          </cell>
          <cell r="I535">
            <v>1.855514200598754E-2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1.7900470158857301E-2</v>
          </cell>
          <cell r="E536">
            <v>1.4015364498385601E-2</v>
          </cell>
          <cell r="F536">
            <v>1.5158874579680201E-2</v>
          </cell>
          <cell r="G536">
            <v>1.2189860227213301E-2</v>
          </cell>
          <cell r="H536">
            <v>2.8862248387901999E-2</v>
          </cell>
          <cell r="I536">
            <v>5.2311999543215901E-2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2.3839905228908252E-2</v>
          </cell>
          <cell r="E537">
            <v>3.9755860979235447E-2</v>
          </cell>
          <cell r="F537">
            <v>5.4897633164247499E-2</v>
          </cell>
          <cell r="G537">
            <v>5.7709024306591084E-2</v>
          </cell>
          <cell r="H537">
            <v>3.6663692810905729E-2</v>
          </cell>
          <cell r="I537">
            <v>8.1169511867302827E-2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D538">
            <v>1.1901874203409901E-8</v>
          </cell>
          <cell r="E538">
            <v>1.4638535189051899E-8</v>
          </cell>
          <cell r="F538">
            <v>3.9692907050159898E-8</v>
          </cell>
          <cell r="G538">
            <v>2.91641015092894E-8</v>
          </cell>
          <cell r="H538">
            <v>3.2068972423959702E-8</v>
          </cell>
          <cell r="I538">
            <v>5.62218380606851E-8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D539">
            <v>1.1901874203409901E-8</v>
          </cell>
          <cell r="E539">
            <v>2.65404093924618E-8</v>
          </cell>
          <cell r="F539">
            <v>1.6286274024731204E-8</v>
          </cell>
          <cell r="G539">
            <v>9.2767019229281035E-9</v>
          </cell>
          <cell r="H539">
            <v>6.8534199095540106E-9</v>
          </cell>
          <cell r="I539">
            <v>1.5791493402332021E-8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1.7655752677721938E-2</v>
          </cell>
          <cell r="E540">
            <v>3.4542392110068779E-2</v>
          </cell>
          <cell r="F540">
            <v>5.0516216317784385E-2</v>
          </cell>
          <cell r="G540">
            <v>5.8914629996346501E-2</v>
          </cell>
          <cell r="H540">
            <v>3.9134946121481842E-2</v>
          </cell>
          <cell r="I540">
            <v>3.1935292652026978E-2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2.8094015804679818E-3</v>
          </cell>
          <cell r="E541">
            <v>5.4834259748206271E-3</v>
          </cell>
          <cell r="F541">
            <v>7.9898853287954999E-3</v>
          </cell>
          <cell r="G541">
            <v>9.285410000327678E-3</v>
          </cell>
          <cell r="H541">
            <v>5.9933332631250244E-3</v>
          </cell>
          <cell r="I541">
            <v>4.7452706024525265E-3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5.8448260283279702E-3</v>
          </cell>
          <cell r="E542">
            <v>5.4746962715691997E-3</v>
          </cell>
          <cell r="F542">
            <v>6.5344997578526904E-3</v>
          </cell>
          <cell r="G542">
            <v>4.1388734205104099E-3</v>
          </cell>
          <cell r="H542">
            <v>1.0118445827068299E-2</v>
          </cell>
          <cell r="I542">
            <v>1.11654237305391E-2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6.6294048752208517E-3</v>
          </cell>
          <cell r="E543">
            <v>1.2200651383004791E-2</v>
          </cell>
          <cell r="F543">
            <v>1.8730503365652393E-2</v>
          </cell>
          <cell r="G543">
            <v>2.2678600683286001E-2</v>
          </cell>
          <cell r="H543">
            <v>1.5231389294857619E-2</v>
          </cell>
          <cell r="I543">
            <v>1.2540676738912153E-2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5.0690696866473744E-5</v>
          </cell>
          <cell r="H544">
            <v>5.5971212103129585E-5</v>
          </cell>
          <cell r="I544">
            <v>1.2766934202317436E-4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5.8536683730845643E-3</v>
          </cell>
          <cell r="H545">
            <v>7.6705750732336915E-3</v>
          </cell>
          <cell r="I545">
            <v>2.1514525500508495E-2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2.9724135614343598E-6</v>
          </cell>
          <cell r="H546">
            <v>4.7409362723139898E-7</v>
          </cell>
          <cell r="I546">
            <v>6.90935976190758E-6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2.9724135614343598E-6</v>
          </cell>
          <cell r="H547">
            <v>3.4345011180606589E-6</v>
          </cell>
          <cell r="I547">
            <v>1.0308209671467383E-5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7.5233697174242244E-3</v>
          </cell>
          <cell r="E548">
            <v>1.4547722206732668E-2</v>
          </cell>
          <cell r="F548">
            <v>2.0997044125874748E-2</v>
          </cell>
          <cell r="G548">
            <v>2.4133827198911918E-2</v>
          </cell>
          <cell r="H548">
            <v>2.2960579991499582E-2</v>
          </cell>
          <cell r="I548">
            <v>1.857894655064924E-2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1.8393902644074311E-3</v>
          </cell>
          <cell r="E549">
            <v>3.5472483255781415E-3</v>
          </cell>
          <cell r="F549">
            <v>5.0983781685487138E-3</v>
          </cell>
          <cell r="G549">
            <v>5.8377531057301948E-3</v>
          </cell>
          <cell r="H549">
            <v>5.4731797876872495E-3</v>
          </cell>
          <cell r="I549">
            <v>4.2180158808203753E-3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2.8011172490965599E-3</v>
          </cell>
          <cell r="E550">
            <v>2.2580450164842798E-3</v>
          </cell>
          <cell r="F550">
            <v>2.6162959768626999E-3</v>
          </cell>
          <cell r="G550">
            <v>1.5489893866909E-3</v>
          </cell>
          <cell r="H550">
            <v>2.5152352171370299E-3</v>
          </cell>
          <cell r="I550">
            <v>5.0901419009404102E-3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2.9080301877761204E-3</v>
          </cell>
          <cell r="E551">
            <v>5.2179357036036336E-3</v>
          </cell>
          <cell r="F551">
            <v>7.8322615430473069E-3</v>
          </cell>
          <cell r="G551">
            <v>9.3658341874830724E-3</v>
          </cell>
          <cell r="H551">
            <v>8.9198315705193813E-3</v>
          </cell>
          <cell r="I551">
            <v>7.3148318796106776E-3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8.6453625288903293E-3</v>
          </cell>
          <cell r="E552">
            <v>1.6571794231715321E-2</v>
          </cell>
          <cell r="F552">
            <v>2.5707546387101841E-2</v>
          </cell>
          <cell r="G552">
            <v>3.0544448562743218E-2</v>
          </cell>
          <cell r="H552">
            <v>3.6549104326483936E-2</v>
          </cell>
          <cell r="I552">
            <v>2.930920792892085E-2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2.2962124092041963E-3</v>
          </cell>
          <cell r="E553">
            <v>4.3889549596802906E-3</v>
          </cell>
          <cell r="F553">
            <v>6.7719998809815767E-3</v>
          </cell>
          <cell r="G553">
            <v>8.0071124532404385E-3</v>
          </cell>
          <cell r="H553">
            <v>9.4811979511941116E-3</v>
          </cell>
          <cell r="I553">
            <v>7.261199706298075E-3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3.41076787224127E-3</v>
          </cell>
          <cell r="E554">
            <v>2.4978276834752601E-3</v>
          </cell>
          <cell r="F554">
            <v>3.7076026104031199E-3</v>
          </cell>
          <cell r="G554">
            <v>2.3456375284609302E-3</v>
          </cell>
          <cell r="H554">
            <v>2.9538561020837299E-3</v>
          </cell>
          <cell r="I554">
            <v>6.2003157059420796E-3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3.4237071156478986E-3</v>
          </cell>
          <cell r="E555">
            <v>5.9317575540352814E-3</v>
          </cell>
          <cell r="F555">
            <v>9.6375623565330588E-3</v>
          </cell>
          <cell r="G555">
            <v>1.1971957665794659E-2</v>
          </cell>
          <cell r="H555">
            <v>1.4295079205744351E-2</v>
          </cell>
          <cell r="I555">
            <v>1.1659324089399476E-2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1.7493712017573188E-3</v>
          </cell>
          <cell r="E556">
            <v>1.5213259003552786E-3</v>
          </cell>
          <cell r="F556">
            <v>9.3982934952056016E-4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4.1745082862238917E-4</v>
          </cell>
          <cell r="E557">
            <v>4.5093014300585574E-4</v>
          </cell>
          <cell r="F557">
            <v>4.3744112155201921E-4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1.8678504994343078E-5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1.33804178124706</v>
          </cell>
          <cell r="F559">
            <v>3.1400400473435699</v>
          </cell>
          <cell r="G559">
            <v>6.2759486183956499</v>
          </cell>
          <cell r="H559">
            <v>17.825247582293564</v>
          </cell>
          <cell r="I559">
            <v>24.17690678662747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2.9665773561896869E-3</v>
          </cell>
          <cell r="F560">
            <v>7.1721207208372594E-3</v>
          </cell>
          <cell r="G560">
            <v>1.5140624892211683E-2</v>
          </cell>
          <cell r="H560">
            <v>4.9237196493989784E-2</v>
          </cell>
          <cell r="I560">
            <v>6.9887103613673729E-2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1.8254321708691186E-2</v>
          </cell>
          <cell r="F561">
            <v>4.2838199827333757E-2</v>
          </cell>
          <cell r="G561">
            <v>8.5620035721632265E-2</v>
          </cell>
          <cell r="H561">
            <v>0.24318209525639214</v>
          </cell>
          <cell r="I561">
            <v>0.32983501755289901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6.1125041893810098E-5</v>
          </cell>
          <cell r="F562">
            <v>9.0150865277720496E-5</v>
          </cell>
          <cell r="G562">
            <v>1.7913586917272601E-4</v>
          </cell>
          <cell r="H562">
            <v>9.0413945232153405E-4</v>
          </cell>
          <cell r="I562">
            <v>5.4679560576511297E-4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6.1125041893810098E-5</v>
          </cell>
          <cell r="F563">
            <v>1.4889840180085171E-4</v>
          </cell>
          <cell r="G563">
            <v>3.1771030394005896E-4</v>
          </cell>
          <cell r="H563">
            <v>9.9541532386546519E-4</v>
          </cell>
          <cell r="I563">
            <v>1.4492132898269096E-3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0.51062144496129502</v>
          </cell>
          <cell r="F564">
            <v>1.29281489666597</v>
          </cell>
          <cell r="G564">
            <v>2.9769028222200049</v>
          </cell>
          <cell r="H564">
            <v>7.4038736160527305</v>
          </cell>
          <cell r="I564">
            <v>8.3031362033999603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8.115184323441067E-4</v>
          </cell>
          <cell r="F565">
            <v>2.1176641176917652E-3</v>
          </cell>
          <cell r="G565">
            <v>5.1678088031180151E-3</v>
          </cell>
          <cell r="H565">
            <v>1.4620442978286722E-2</v>
          </cell>
          <cell r="I565">
            <v>1.6986471714116269E-2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6.9661861522686986E-3</v>
          </cell>
          <cell r="F566">
            <v>1.7637311004992766E-2</v>
          </cell>
          <cell r="G566">
            <v>4.0612589661937391E-2</v>
          </cell>
          <cell r="H566">
            <v>0.10100782559417089</v>
          </cell>
          <cell r="I566">
            <v>0.11327607371623416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1.7363168474031099E-5</v>
          </cell>
          <cell r="F567">
            <v>2.76754907215476E-5</v>
          </cell>
          <cell r="G567">
            <v>6.18442532108612E-5</v>
          </cell>
          <cell r="H567">
            <v>2.4870876685521501E-4</v>
          </cell>
          <cell r="I567">
            <v>8.1838385574602396E-5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1.7363168474031099E-5</v>
          </cell>
          <cell r="F568">
            <v>4.4777376549219338E-5</v>
          </cell>
          <cell r="G568">
            <v>1.0278848749301413E-4</v>
          </cell>
          <cell r="H568">
            <v>2.7958950351351513E-4</v>
          </cell>
          <cell r="I568">
            <v>3.3040610820210119E-4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0.88011786332486697</v>
          </cell>
          <cell r="F569">
            <v>2.3035268489138092</v>
          </cell>
          <cell r="G569">
            <v>5.0362545674690757</v>
          </cell>
          <cell r="H569">
            <v>99.127593891426841</v>
          </cell>
          <cell r="I569">
            <v>112.05196298050339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9.3938267284666608E-4</v>
          </cell>
          <cell r="F570">
            <v>2.5335693777258595E-3</v>
          </cell>
          <cell r="G570">
            <v>5.8970920277328738E-3</v>
          </cell>
          <cell r="H570">
            <v>0.13341283549153302</v>
          </cell>
          <cell r="I570">
            <v>0.15432260695583713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1.2007064983968163E-2</v>
          </cell>
          <cell r="F571">
            <v>3.1426014309874642E-2</v>
          </cell>
          <cell r="G571">
            <v>6.8707429296986103E-2</v>
          </cell>
          <cell r="H571">
            <v>1.35235462334825</v>
          </cell>
          <cell r="I571">
            <v>1.5286761661733079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1.9792676799895302E-5</v>
          </cell>
          <cell r="F572">
            <v>3.0986325068508797E-5</v>
          </cell>
          <cell r="G572">
            <v>7.1817458847189797E-5</v>
          </cell>
          <cell r="H572">
            <v>2.4990195456339398E-3</v>
          </cell>
          <cell r="I572">
            <v>7.0348632915386E-4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1.9792676799895302E-5</v>
          </cell>
          <cell r="F573">
            <v>5.0749257528855796E-5</v>
          </cell>
          <cell r="G573">
            <v>1.1385780447245303E-4</v>
          </cell>
          <cell r="H573">
            <v>2.5176796911338343E-3</v>
          </cell>
          <cell r="I573">
            <v>2.9158817475607611E-3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3.0227283222274299</v>
          </cell>
          <cell r="E574">
            <v>5.2510511528046289</v>
          </cell>
          <cell r="F574">
            <v>9.3550054216030762</v>
          </cell>
          <cell r="G574">
            <v>10.351420763448093</v>
          </cell>
          <cell r="H574">
            <v>42.728938842828725</v>
          </cell>
          <cell r="I574">
            <v>9.7633812569861806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4.6596815176369002E-2</v>
          </cell>
          <cell r="E575">
            <v>8.730683331041407E-2</v>
          </cell>
          <cell r="F575">
            <v>0.15042241205179879</v>
          </cell>
          <cell r="G575">
            <v>0.15678516686482427</v>
          </cell>
          <cell r="H575">
            <v>0.56382586798360856</v>
          </cell>
          <cell r="I575">
            <v>0.13271072612478116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4.0958378349965109E-2</v>
          </cell>
          <cell r="E576">
            <v>7.1152454645049212E-2</v>
          </cell>
          <cell r="F576">
            <v>0.1267615910786323</v>
          </cell>
          <cell r="G576">
            <v>0.14026315397626141</v>
          </cell>
          <cell r="H576">
            <v>0.57898291114944123</v>
          </cell>
          <cell r="I576">
            <v>0.13229513898355283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3.5068948638160399E-3</v>
          </cell>
          <cell r="F577">
            <v>1.25193066548159E-2</v>
          </cell>
          <cell r="G577">
            <v>4.9715557029894704E-3</v>
          </cell>
          <cell r="H577">
            <v>9.3445137735963704E-2</v>
          </cell>
          <cell r="I577">
            <v>7.8995711728668504E-3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5.6679524432275228E-3</v>
          </cell>
          <cell r="E578">
            <v>1.0016326406454886E-2</v>
          </cell>
          <cell r="F578">
            <v>2.2060969137046055E-2</v>
          </cell>
          <cell r="G578">
            <v>2.3316713525749749E-2</v>
          </cell>
          <cell r="H578">
            <v>8.5481174006989749E-2</v>
          </cell>
          <cell r="I578">
            <v>1.9975848900793999E-2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0.28850804544020098</v>
          </cell>
          <cell r="F579">
            <v>0.51790090512924503</v>
          </cell>
          <cell r="G579">
            <v>0.45478710320763804</v>
          </cell>
          <cell r="H579">
            <v>0.20774684493745221</v>
          </cell>
          <cell r="I579">
            <v>0.30184807626555177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2.0762912414260912E-4</v>
          </cell>
          <cell r="F580">
            <v>3.8102674070590093E-4</v>
          </cell>
          <cell r="G580">
            <v>3.508547219871993E-4</v>
          </cell>
          <cell r="H580">
            <v>1.8570504373630054E-4</v>
          </cell>
          <cell r="I580">
            <v>2.9483025260235868E-4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3.9359897058690411E-3</v>
          </cell>
          <cell r="F581">
            <v>7.065496659334849E-3</v>
          </cell>
          <cell r="G581">
            <v>6.2044625267072056E-3</v>
          </cell>
          <cell r="H581">
            <v>2.8341997945082148E-3</v>
          </cell>
          <cell r="I581">
            <v>4.1179819408670142E-3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4.3152226074193297E-6</v>
          </cell>
          <cell r="F582">
            <v>3.4930509890881101E-6</v>
          </cell>
          <cell r="G582">
            <v>2.8286589970072802E-6</v>
          </cell>
          <cell r="H582">
            <v>3.08990356179819E-6</v>
          </cell>
          <cell r="I582">
            <v>4.4710623001393999E-6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4.3152226074193297E-6</v>
          </cell>
          <cell r="F583">
            <v>7.7806393435840883E-6</v>
          </cell>
          <cell r="G583">
            <v>6.5251484206465643E-6</v>
          </cell>
          <cell r="H583">
            <v>3.337533773646388E-6</v>
          </cell>
          <cell r="I583">
            <v>5.6935313854796473E-6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28.688032594613301</v>
          </cell>
          <cell r="E584">
            <v>27.8204071069006</v>
          </cell>
          <cell r="F584">
            <v>4.6065899573989499</v>
          </cell>
          <cell r="G584">
            <v>2.9613918804789701</v>
          </cell>
          <cell r="H584">
            <v>2.7174788704383399</v>
          </cell>
          <cell r="I584">
            <v>1.5050048735168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1.5862853447814293E-3</v>
          </cell>
          <cell r="E585">
            <v>1.5383105806919596E-3</v>
          </cell>
          <cell r="F585">
            <v>2.5471827371708098E-4</v>
          </cell>
          <cell r="G585">
            <v>1.6374815960856675E-4</v>
          </cell>
          <cell r="H585">
            <v>1.502611548112551E-4</v>
          </cell>
          <cell r="I585">
            <v>8.3218225816314732E-5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0.39137834371914454</v>
          </cell>
          <cell r="E586">
            <v>0.37954170677899823</v>
          </cell>
          <cell r="F586">
            <v>6.2845702010899715E-2</v>
          </cell>
          <cell r="G586">
            <v>4.040098063409233E-2</v>
          </cell>
          <cell r="H586">
            <v>3.7073381588517508E-2</v>
          </cell>
          <cell r="I586">
            <v>2.0532126514553894E-2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1.48266612110166E-4</v>
          </cell>
          <cell r="E587">
            <v>4.9270239263914903E-8</v>
          </cell>
          <cell r="F587">
            <v>6.3734941772441802E-8</v>
          </cell>
          <cell r="G587">
            <v>5.0238827635544899E-8</v>
          </cell>
          <cell r="H587">
            <v>2.8792618073614101E-8</v>
          </cell>
          <cell r="I587">
            <v>1.1913396122203999E-6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1.48266612110166E-4</v>
          </cell>
          <cell r="E588">
            <v>1.48315882349429E-4</v>
          </cell>
          <cell r="F588">
            <v>2.6395230569779016E-5</v>
          </cell>
          <cell r="G588">
            <v>1.3518465224536996E-5</v>
          </cell>
          <cell r="H588">
            <v>1.2174633274552991E-5</v>
          </cell>
          <cell r="I588">
            <v>6.0420708619960949E-6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8.6255293184741468</v>
          </cell>
          <cell r="E589">
            <v>18.42877888712329</v>
          </cell>
          <cell r="F589">
            <v>110.7545775701594</v>
          </cell>
          <cell r="G589">
            <v>144.93628976110426</v>
          </cell>
          <cell r="H589">
            <v>173.83986154292236</v>
          </cell>
          <cell r="I589">
            <v>195.20496158231251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0.18211543810967656</v>
          </cell>
          <cell r="E590">
            <v>0.50348484425800233</v>
          </cell>
          <cell r="F590">
            <v>2.823250971889232</v>
          </cell>
          <cell r="G590">
            <v>3.3608217882061346</v>
          </cell>
          <cell r="H590">
            <v>2.2619269444277692</v>
          </cell>
          <cell r="I590">
            <v>2.3288484314805493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0.1168770910362351</v>
          </cell>
          <cell r="E591">
            <v>0.24971245104503109</v>
          </cell>
          <cell r="F591">
            <v>1.5007395334709954</v>
          </cell>
          <cell r="G591">
            <v>1.96390636532662</v>
          </cell>
          <cell r="H591">
            <v>2.3555536794433913</v>
          </cell>
          <cell r="I591">
            <v>2.6450536799771323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9.1754173075910394E-3</v>
          </cell>
          <cell r="F592">
            <v>0.241976764166874</v>
          </cell>
          <cell r="G592">
            <v>1.7270603190293499E-2</v>
          </cell>
          <cell r="H592">
            <v>0.1887992491328</v>
          </cell>
          <cell r="I592">
            <v>0.23455412343947299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1.7226129930437342E-2</v>
          </cell>
          <cell r="E593">
            <v>3.828089908569704E-2</v>
          </cell>
          <cell r="F593">
            <v>0.27543339208936962</v>
          </cell>
          <cell r="G593">
            <v>0.25562241986292539</v>
          </cell>
          <cell r="H593">
            <v>0.23124696007261922</v>
          </cell>
          <cell r="I593">
            <v>0.24485838411975555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3.6794921878290698</v>
          </cell>
          <cell r="F594">
            <v>3.6872507805582799</v>
          </cell>
          <cell r="G594">
            <v>3.6875193040455101</v>
          </cell>
          <cell r="H594">
            <v>6.6198075758178995E-8</v>
          </cell>
          <cell r="I594">
            <v>6.7512817674012096E-8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220.536306742411</v>
          </cell>
          <cell r="F595">
            <v>221.001330527943</v>
          </cell>
          <cell r="G595">
            <v>221.017424916821</v>
          </cell>
          <cell r="H595">
            <v>3.9676885819878997E-6</v>
          </cell>
          <cell r="I595">
            <v>4.0464897620519198E-6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3.9102182046526792</v>
          </cell>
          <cell r="F596">
            <v>3.9184633072330373</v>
          </cell>
          <cell r="G596">
            <v>3.9187486687379498</v>
          </cell>
          <cell r="H596">
            <v>7.0349088333118912E-8</v>
          </cell>
          <cell r="I596">
            <v>7.1746272376807629E-8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2.8593048198670501E-3</v>
          </cell>
          <cell r="E597">
            <v>3.67767622325808</v>
          </cell>
          <cell r="F597">
            <v>7.1168004386346498E-3</v>
          </cell>
          <cell r="G597">
            <v>9.13974846012396E-4</v>
          </cell>
          <cell r="H597">
            <v>7.9137942483513596E-8</v>
          </cell>
          <cell r="I597">
            <v>8.2754786781876903E-8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2.8593048198670501E-3</v>
          </cell>
          <cell r="E598">
            <v>3.6805355280779501</v>
          </cell>
          <cell r="F598">
            <v>3.6874364436158715</v>
          </cell>
          <cell r="G598">
            <v>3.6875989715207504</v>
          </cell>
          <cell r="H598">
            <v>6.3468480249184722E-8</v>
          </cell>
          <cell r="I598">
            <v>6.6331976224910601E-8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6.0021789202589397E-3</v>
          </cell>
          <cell r="E599">
            <v>6.1412324184829314</v>
          </cell>
          <cell r="F599">
            <v>9.346367980808683</v>
          </cell>
          <cell r="G599">
            <v>10.858355679057642</v>
          </cell>
          <cell r="H599">
            <v>38.793529244449985</v>
          </cell>
          <cell r="I599">
            <v>9.0629720393318003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3.4247726780300973E-5</v>
          </cell>
          <cell r="E600">
            <v>0.14214253137893432</v>
          </cell>
          <cell r="F600">
            <v>0.19461702762314162</v>
          </cell>
          <cell r="G600">
            <v>0.1990275776713947</v>
          </cell>
          <cell r="H600">
            <v>0.52233026313546216</v>
          </cell>
          <cell r="I600">
            <v>0.12428807734945374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8.188511487392822E-5</v>
          </cell>
          <cell r="E601">
            <v>8.3782161234419339E-2</v>
          </cell>
          <cell r="F601">
            <v>0.12750843084322891</v>
          </cell>
          <cell r="G601">
            <v>0.14813582099669384</v>
          </cell>
          <cell r="H601">
            <v>0.52924323662278383</v>
          </cell>
          <cell r="I601">
            <v>0.12364218334695509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1.5496794493562401E-2</v>
          </cell>
          <cell r="F602">
            <v>1.5061645082948201E-2</v>
          </cell>
          <cell r="G602">
            <v>5.6649174358163797E-3</v>
          </cell>
          <cell r="H602">
            <v>8.3872446014924495E-2</v>
          </cell>
          <cell r="I602">
            <v>7.9114249735290996E-3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1.5999999999999999E-6</v>
          </cell>
          <cell r="E603">
            <v>1.5292056011865505E-2</v>
          </cell>
          <cell r="F603">
            <v>2.9277098123686875E-2</v>
          </cell>
          <cell r="G603">
            <v>3.0008645303383576E-2</v>
          </cell>
          <cell r="H603">
            <v>7.9188962382751915E-2</v>
          </cell>
          <cell r="I603">
            <v>1.8697573199462643E-2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6.54629391424114</v>
          </cell>
          <cell r="E604">
            <v>22.590009753896634</v>
          </cell>
          <cell r="F604">
            <v>22.681823918482426</v>
          </cell>
          <cell r="G604">
            <v>19.977753060388672</v>
          </cell>
          <cell r="H604">
            <v>4.6857520596680917</v>
          </cell>
          <cell r="I604">
            <v>3.6263146992346531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0.16878581142566104</v>
          </cell>
          <cell r="E605">
            <v>0.72243254308309346</v>
          </cell>
          <cell r="F605">
            <v>0.71419200549102002</v>
          </cell>
          <cell r="G605">
            <v>0.60147372435904356</v>
          </cell>
          <cell r="H605">
            <v>8.5317796633573986E-2</v>
          </cell>
          <cell r="I605">
            <v>3.9071717993849529E-2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8.8703169569663121E-2</v>
          </cell>
          <cell r="E606">
            <v>0.30609769314223101</v>
          </cell>
          <cell r="F606">
            <v>0.30734178751331159</v>
          </cell>
          <cell r="G606">
            <v>0.27070126098087638</v>
          </cell>
          <cell r="H606">
            <v>6.3492575334256104E-2</v>
          </cell>
          <cell r="I606">
            <v>4.9137055545184931E-2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2.4351166732848099E-2</v>
          </cell>
          <cell r="F607">
            <v>2.5374298301848101E-3</v>
          </cell>
          <cell r="G607">
            <v>1.2508561905255999E-3</v>
          </cell>
          <cell r="H607">
            <v>1.8070503435197701E-3</v>
          </cell>
          <cell r="I607">
            <v>2.9135586234446099E-3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1.4248231276555451E-2</v>
          </cell>
          <cell r="E608">
            <v>4.9959833900793026E-2</v>
          </cell>
          <cell r="F608">
            <v>5.0005612860299892E-2</v>
          </cell>
          <cell r="G608">
            <v>4.1950328594322628E-2</v>
          </cell>
          <cell r="H608">
            <v>6.1701397467229802E-3</v>
          </cell>
          <cell r="I608">
            <v>2.9688672769245745E-3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0.18898029570526143</v>
          </cell>
          <cell r="E609">
            <v>32.646176771460645</v>
          </cell>
          <cell r="F609">
            <v>67.502230250745924</v>
          </cell>
          <cell r="G609">
            <v>110.04024509185641</v>
          </cell>
          <cell r="H609">
            <v>203.18274884999732</v>
          </cell>
          <cell r="I609">
            <v>288.20606553900672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3.0806291230036703E-3</v>
          </cell>
          <cell r="E610">
            <v>1.1931398513172127</v>
          </cell>
          <cell r="F610">
            <v>2.0398383067158519</v>
          </cell>
          <cell r="G610">
            <v>2.5834536936367871</v>
          </cell>
          <cell r="H610">
            <v>2.4754668324299702</v>
          </cell>
          <cell r="I610">
            <v>3.4658092500704991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2.5781759304946933E-3</v>
          </cell>
          <cell r="E611">
            <v>0.44537758214816747</v>
          </cell>
          <cell r="F611">
            <v>0.9209035504876647</v>
          </cell>
          <cell r="G611">
            <v>1.5012311745137299</v>
          </cell>
          <cell r="H611">
            <v>2.7719338178717225</v>
          </cell>
          <cell r="I611">
            <v>3.931869925498046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9.1246728214171804E-2</v>
          </cell>
          <cell r="F612">
            <v>0.116097162685367</v>
          </cell>
          <cell r="G612">
            <v>2.8464724347056599E-2</v>
          </cell>
          <cell r="H612">
            <v>0.23822681965703099</v>
          </cell>
          <cell r="I612">
            <v>0.35561410777192198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2.5978810196973523E-4</v>
          </cell>
          <cell r="E613">
            <v>9.055224005716056E-2</v>
          </cell>
          <cell r="F613">
            <v>0.19992279286477382</v>
          </cell>
          <cell r="G613">
            <v>0.19623458951350636</v>
          </cell>
          <cell r="H613">
            <v>0.25284338329675732</v>
          </cell>
          <cell r="I613">
            <v>0.36476942522682904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4.0513123630280635E-4</v>
          </cell>
          <cell r="E614">
            <v>4.5071291575871876E-3</v>
          </cell>
          <cell r="F614">
            <v>6.9376440244169621E-3</v>
          </cell>
          <cell r="G614">
            <v>1.1308695153266367E-2</v>
          </cell>
          <cell r="H614">
            <v>1.4665228691887583E-2</v>
          </cell>
          <cell r="I614">
            <v>1.5030665252827657E-2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4.0513123630280635E-4</v>
          </cell>
          <cell r="E615">
            <v>4.5071291575871876E-3</v>
          </cell>
          <cell r="F615">
            <v>6.9376440244169621E-3</v>
          </cell>
          <cell r="G615">
            <v>1.1308695153266367E-2</v>
          </cell>
          <cell r="H615">
            <v>1.4665228691887583E-2</v>
          </cell>
          <cell r="I615">
            <v>1.5030665252827657E-2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3.3186295626719102E-4</v>
          </cell>
          <cell r="E616">
            <v>2.4061657759461201E-4</v>
          </cell>
          <cell r="F616">
            <v>3.6188266970117798E-4</v>
          </cell>
          <cell r="G616">
            <v>5.8259162780852298E-4</v>
          </cell>
          <cell r="H616">
            <v>1.4009340348134401E-3</v>
          </cell>
          <cell r="I616">
            <v>4.2286079510102002E-4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3.3186295626719102E-4</v>
          </cell>
          <cell r="E617">
            <v>5.7247953386180305E-4</v>
          </cell>
          <cell r="F617">
            <v>9.3436220356298005E-4</v>
          </cell>
          <cell r="G617">
            <v>1.396033327063E-3</v>
          </cell>
          <cell r="H617">
            <v>1.7108734735088399E-3</v>
          </cell>
          <cell r="I617">
            <v>1.82379482991446E-3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6.2978233639918768</v>
          </cell>
          <cell r="E618">
            <v>13.164620593263905</v>
          </cell>
          <cell r="F618">
            <v>13.897477773484004</v>
          </cell>
          <cell r="G618">
            <v>13.244224104176824</v>
          </cell>
          <cell r="H618">
            <v>3.9141295068761979</v>
          </cell>
          <cell r="I618">
            <v>11.673161476568024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9.6432469229628073E-2</v>
          </cell>
          <cell r="E619">
            <v>0.25241968527597947</v>
          </cell>
          <cell r="F619">
            <v>0.26252741009958314</v>
          </cell>
          <cell r="G619">
            <v>0.23405616944769592</v>
          </cell>
          <cell r="H619">
            <v>4.7975557318599253E-2</v>
          </cell>
          <cell r="I619">
            <v>0.12351021163098057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8.5336359945689458E-2</v>
          </cell>
          <cell r="E620">
            <v>0.17838239286265475</v>
          </cell>
          <cell r="F620">
            <v>0.18831270695777799</v>
          </cell>
          <cell r="G620">
            <v>0.17946103122190774</v>
          </cell>
          <cell r="H620">
            <v>5.3036985188024376E-2</v>
          </cell>
          <cell r="I620">
            <v>0.15817291973669356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6.16776358450384E-3</v>
          </cell>
          <cell r="F621">
            <v>2.39407125238273E-3</v>
          </cell>
          <cell r="G621">
            <v>1.3681461731620799E-3</v>
          </cell>
          <cell r="H621">
            <v>2.14990163751056E-3</v>
          </cell>
          <cell r="I621">
            <v>1.1280325530813101E-2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8.3200156947127856E-3</v>
          </cell>
          <cell r="E622">
            <v>2.0163284651516473E-2</v>
          </cell>
          <cell r="F622">
            <v>2.1597921952605497E-2</v>
          </cell>
          <cell r="G622">
            <v>1.9266967822395665E-2</v>
          </cell>
          <cell r="H622">
            <v>4.2462107745977499E-3</v>
          </cell>
          <cell r="I622">
            <v>1.084224498744373E-2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1.9099118854933943</v>
          </cell>
          <cell r="E623">
            <v>31.6875929667351</v>
          </cell>
          <cell r="F623">
            <v>31.164012915911307</v>
          </cell>
          <cell r="G623">
            <v>26.890590941614224</v>
          </cell>
          <cell r="H623">
            <v>5.908883340529365</v>
          </cell>
          <cell r="I623">
            <v>3.609403137806336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2.3254505174907195E-2</v>
          </cell>
          <cell r="E624">
            <v>0.68802854559271287</v>
          </cell>
          <cell r="F624">
            <v>0.67054148147395809</v>
          </cell>
          <cell r="G624">
            <v>0.5579256392611428</v>
          </cell>
          <cell r="H624">
            <v>9.2894860756233127E-2</v>
          </cell>
          <cell r="I624">
            <v>3.9139118651826357E-2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2.6056096664302829E-2</v>
          </cell>
          <cell r="E625">
            <v>0.43230004047387671</v>
          </cell>
          <cell r="F625">
            <v>0.42515706570138201</v>
          </cell>
          <cell r="G625">
            <v>0.3668566294899625</v>
          </cell>
          <cell r="H625">
            <v>8.0612323881710204E-2</v>
          </cell>
          <cell r="I625">
            <v>4.9241516204724931E-2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4.4376140479496999E-2</v>
          </cell>
          <cell r="F626">
            <v>1.87744036381518E-3</v>
          </cell>
          <cell r="G626">
            <v>1.2764159917029599E-3</v>
          </cell>
          <cell r="H626">
            <v>1.76829639548702E-3</v>
          </cell>
          <cell r="I626">
            <v>2.9152176179514698E-3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1.8562479012034058E-3</v>
          </cell>
          <cell r="E627">
            <v>4.7458910632527884E-2</v>
          </cell>
          <cell r="F627">
            <v>4.6627815538251821E-2</v>
          </cell>
          <cell r="G627">
            <v>3.8751567682207964E-2</v>
          </cell>
          <cell r="H627">
            <v>6.64684956150306E-3</v>
          </cell>
          <cell r="I627">
            <v>2.9652053709445687E-3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1.6016019355035863E-3</v>
          </cell>
          <cell r="E628">
            <v>5.0306356747446442E-3</v>
          </cell>
          <cell r="F628">
            <v>7.5977711442551813E-3</v>
          </cell>
          <cell r="G628">
            <v>1.2047365818910786E-2</v>
          </cell>
          <cell r="H628">
            <v>1.3284005617963369E-2</v>
          </cell>
          <cell r="I628">
            <v>1.5488008592369616E-2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1.6016019355035863E-3</v>
          </cell>
          <cell r="E629">
            <v>5.0306356747446442E-3</v>
          </cell>
          <cell r="F629">
            <v>7.5977711442551813E-3</v>
          </cell>
          <cell r="G629">
            <v>1.2047365818910786E-2</v>
          </cell>
          <cell r="H629">
            <v>1.3284005617963369E-2</v>
          </cell>
          <cell r="I629">
            <v>1.5488008592369616E-2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3.9392870146626001E-4</v>
          </cell>
          <cell r="E630">
            <v>2.5330722713460299E-4</v>
          </cell>
          <cell r="F630">
            <v>3.6248186115981902E-4</v>
          </cell>
          <cell r="G630">
            <v>6.0151099197848295E-4</v>
          </cell>
          <cell r="H630">
            <v>1.2604731645277901E-3</v>
          </cell>
          <cell r="I630">
            <v>5.8556947329904295E-4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3.9392870146626001E-4</v>
          </cell>
          <cell r="E631">
            <v>6.47235928600863E-4</v>
          </cell>
          <cell r="F631">
            <v>1.0097177897606801E-3</v>
          </cell>
          <cell r="G631">
            <v>1.4719743835991601E-3</v>
          </cell>
          <cell r="H631">
            <v>1.57852054436586E-3</v>
          </cell>
          <cell r="I631">
            <v>1.84604263782683E-3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2.4193084390616333</v>
          </cell>
          <cell r="E632">
            <v>50.080653035659296</v>
          </cell>
          <cell r="F632">
            <v>48.386723239603867</v>
          </cell>
          <cell r="G632">
            <v>40.78871733008782</v>
          </cell>
          <cell r="H632">
            <v>7.3621351906605401</v>
          </cell>
          <cell r="I632">
            <v>12.141192117335533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4.4338799678928502E-2</v>
          </cell>
          <cell r="E633">
            <v>1.1346571304700661</v>
          </cell>
          <cell r="F633">
            <v>1.0898714357872585</v>
          </cell>
          <cell r="G633">
            <v>0.89641147836750168</v>
          </cell>
          <cell r="H633">
            <v>0.12813742652618604</v>
          </cell>
          <cell r="I633">
            <v>0.12929075350386224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3.3005572156366084E-2</v>
          </cell>
          <cell r="E634">
            <v>0.68322855437461538</v>
          </cell>
          <cell r="F634">
            <v>0.66011900736158058</v>
          </cell>
          <cell r="G634">
            <v>0.55646271937363978</v>
          </cell>
          <cell r="H634">
            <v>0.10043840642101697</v>
          </cell>
          <cell r="I634">
            <v>0.16563700023650127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8.1858934742495795E-2</v>
          </cell>
          <cell r="F635">
            <v>2.1424393901199601E-3</v>
          </cell>
          <cell r="G635">
            <v>1.4004441464739901E-3</v>
          </cell>
          <cell r="H635">
            <v>2.0769524483774302E-3</v>
          </cell>
          <cell r="I635">
            <v>1.1716648015449501E-2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3.7727639519193382E-3</v>
          </cell>
          <cell r="E636">
            <v>8.9538015773772545E-2</v>
          </cell>
          <cell r="F636">
            <v>8.6619566299400291E-2</v>
          </cell>
          <cell r="G636">
            <v>7.1321932276274397E-2</v>
          </cell>
          <cell r="H636">
            <v>1.0641830746270304E-2</v>
          </cell>
          <cell r="I636">
            <v>1.1240612626936427E-2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5.775574090514144E-4</v>
          </cell>
          <cell r="E637">
            <v>3.1534658255280052E-3</v>
          </cell>
          <cell r="F637">
            <v>4.8947727336117828E-3</v>
          </cell>
          <cell r="G637">
            <v>8.7690842111933526E-3</v>
          </cell>
          <cell r="H637">
            <v>8.802857440625084E-3</v>
          </cell>
          <cell r="I637">
            <v>1.10148386636164E-2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5.775574090514144E-4</v>
          </cell>
          <cell r="E638">
            <v>3.1534658255280052E-3</v>
          </cell>
          <cell r="F638">
            <v>4.8947727336117828E-3</v>
          </cell>
          <cell r="G638">
            <v>8.7690842111933526E-3</v>
          </cell>
          <cell r="H638">
            <v>8.802857440625084E-3</v>
          </cell>
          <cell r="I638">
            <v>1.10148386636164E-2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2.6987358133998397E-4</v>
          </cell>
          <cell r="E639">
            <v>2.0147745892573699E-4</v>
          </cell>
          <cell r="F639">
            <v>2.41608992326535E-4</v>
          </cell>
          <cell r="G639">
            <v>6.0424640474486004E-4</v>
          </cell>
          <cell r="H639">
            <v>9.0964956686034198E-4</v>
          </cell>
          <cell r="I639">
            <v>5.5806986219237101E-4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2.6987358133998397E-4</v>
          </cell>
          <cell r="E640">
            <v>4.7135104026572099E-4</v>
          </cell>
          <cell r="F640">
            <v>7.1296003259225605E-4</v>
          </cell>
          <cell r="G640">
            <v>1.0866215446403899E-3</v>
          </cell>
          <cell r="H640">
            <v>1.0667753892126201E-3</v>
          </cell>
          <cell r="I640">
            <v>1.36359425840762E-3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1.9103609885677832E-5</v>
          </cell>
          <cell r="E641">
            <v>2.2015061539116297E-3</v>
          </cell>
          <cell r="F641">
            <v>3.9672279583874044E-3</v>
          </cell>
          <cell r="G641">
            <v>7.0202349450325507E-3</v>
          </cell>
          <cell r="H641">
            <v>5.3068042212163083E-3</v>
          </cell>
          <cell r="I641">
            <v>6.6794166540806964E-3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1.9103609885677832E-5</v>
          </cell>
          <cell r="E642">
            <v>2.2015061539116297E-3</v>
          </cell>
          <cell r="F642">
            <v>3.9672279583874044E-3</v>
          </cell>
          <cell r="G642">
            <v>7.0202349450325507E-3</v>
          </cell>
          <cell r="H642">
            <v>5.3068042212163083E-3</v>
          </cell>
          <cell r="I642">
            <v>6.6794166540806964E-3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2.15824954219666E-4</v>
          </cell>
          <cell r="E643">
            <v>1.71893525895705E-4</v>
          </cell>
          <cell r="F643">
            <v>2.34695456816779E-4</v>
          </cell>
          <cell r="G643">
            <v>6.1096768004026099E-4</v>
          </cell>
          <cell r="H643">
            <v>6.3373772965844596E-4</v>
          </cell>
          <cell r="I643">
            <v>6.18939046903628E-4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2.15824954219666E-4</v>
          </cell>
          <cell r="E644">
            <v>3.8771848011537102E-4</v>
          </cell>
          <cell r="F644">
            <v>6.2241393693214997E-4</v>
          </cell>
          <cell r="G644">
            <v>8.6803605262476195E-4</v>
          </cell>
          <cell r="H644">
            <v>6.8800851095877501E-4</v>
          </cell>
          <cell r="I644">
            <v>8.7137074361594703E-4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4.1934437133143701E-3</v>
          </cell>
          <cell r="E645">
            <v>5.115966862547288E-2</v>
          </cell>
          <cell r="F645">
            <v>8.28452350056849E-2</v>
          </cell>
          <cell r="G645">
            <v>0.11166975116324294</v>
          </cell>
          <cell r="H645">
            <v>0.15363266190522443</v>
          </cell>
          <cell r="I645">
            <v>1.4924221014065353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4.1934437133143701E-3</v>
          </cell>
          <cell r="E646">
            <v>5.115966862547288E-2</v>
          </cell>
          <cell r="F646">
            <v>8.28452350056849E-2</v>
          </cell>
          <cell r="G646">
            <v>0.11166975116324294</v>
          </cell>
          <cell r="H646">
            <v>0.15363266190522443</v>
          </cell>
          <cell r="I646">
            <v>1.4924221014065353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1.06670096978169E-2</v>
          </cell>
          <cell r="E647">
            <v>2.77115684774463E-3</v>
          </cell>
          <cell r="F647">
            <v>5.8362674950338898E-3</v>
          </cell>
          <cell r="G647">
            <v>4.1681463298329996E-3</v>
          </cell>
          <cell r="H647">
            <v>6.70784272378746E-3</v>
          </cell>
          <cell r="I647">
            <v>0.24825614807011101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1.06670096978169E-2</v>
          </cell>
          <cell r="E648">
            <v>1.34381665455615E-2</v>
          </cell>
          <cell r="F648">
            <v>1.9274434040595399E-2</v>
          </cell>
          <cell r="G648">
            <v>2.3442580370428401E-2</v>
          </cell>
          <cell r="H648">
            <v>3.0150423094215902E-2</v>
          </cell>
          <cell r="I648">
            <v>0.27840657116432699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51.310652828131801</v>
          </cell>
          <cell r="F649">
            <v>274.05732460509228</v>
          </cell>
          <cell r="G649">
            <v>773.29714157052103</v>
          </cell>
          <cell r="H649">
            <v>969.74234040214219</v>
          </cell>
          <cell r="I649">
            <v>1028.726038229534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0.11442825234439724</v>
          </cell>
          <cell r="F650">
            <v>0.61117719164057005</v>
          </cell>
          <cell r="G650">
            <v>1.7245354634100141</v>
          </cell>
          <cell r="H650">
            <v>2.1626293005522643</v>
          </cell>
          <cell r="I650">
            <v>2.2941692652026053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0.70000890625009249</v>
          </cell>
          <cell r="F651">
            <v>3.7388448104378162</v>
          </cell>
          <cell r="G651">
            <v>10.549756365218565</v>
          </cell>
          <cell r="H651">
            <v>13.229772720356639</v>
          </cell>
          <cell r="I651">
            <v>14.03446164023921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2.1610150849405898E-3</v>
          </cell>
          <cell r="F652">
            <v>9.3791084105582009E-3</v>
          </cell>
          <cell r="G652">
            <v>2.4967563026923E-2</v>
          </cell>
          <cell r="H652">
            <v>3.8885013174011197E-2</v>
          </cell>
          <cell r="I652">
            <v>2.84462952426843E-2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2.1610150849405898E-3</v>
          </cell>
          <cell r="F653">
            <v>1.1539998664740488E-2</v>
          </cell>
          <cell r="G653">
            <v>3.2486016302684384E-2</v>
          </cell>
          <cell r="H653">
            <v>4.1102773634077397E-2</v>
          </cell>
          <cell r="I653">
            <v>4.3934870563718878E-2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150.769097795703</v>
          </cell>
          <cell r="H654">
            <v>33.546190323269997</v>
          </cell>
          <cell r="I654">
            <v>13.657114988876399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2.0405683975889901</v>
          </cell>
          <cell r="H655">
            <v>0.45402736259605903</v>
          </cell>
          <cell r="I655">
            <v>0.18484077742710001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2.0710040906003169</v>
          </cell>
          <cell r="H656">
            <v>0.46079931762733123</v>
          </cell>
          <cell r="I656">
            <v>0.18759773336368624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8.8693881785495546E-5</v>
          </cell>
          <cell r="E657">
            <v>1.0969493707031139E-2</v>
          </cell>
          <cell r="F657">
            <v>1.4388714777933296E-2</v>
          </cell>
          <cell r="G657">
            <v>1.8896770323781314E-2</v>
          </cell>
          <cell r="H657">
            <v>1.4916035460736414E-2</v>
          </cell>
          <cell r="I657">
            <v>7.3059417938812687E-3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2.342103787433607E-4</v>
          </cell>
          <cell r="E658">
            <v>2.796211084580601E-2</v>
          </cell>
          <cell r="F658">
            <v>3.5465305286133744E-2</v>
          </cell>
          <cell r="G658">
            <v>4.3127588509018773E-2</v>
          </cell>
          <cell r="H658">
            <v>3.0598341614858245E-2</v>
          </cell>
          <cell r="I658">
            <v>1.3869815430841025E-2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2.0888125784159999E-4</v>
          </cell>
          <cell r="F659">
            <v>1.9186885562498101E-4</v>
          </cell>
          <cell r="G659">
            <v>3.0304226772357102E-4</v>
          </cell>
          <cell r="H659">
            <v>2.6716544461762601E-4</v>
          </cell>
          <cell r="I659">
            <v>1.04153097351529E-4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3.02390998593531E-8</v>
          </cell>
          <cell r="E660">
            <v>2.0889391606944809E-4</v>
          </cell>
          <cell r="F660">
            <v>2.8796138707305757E-4</v>
          </cell>
          <cell r="G660">
            <v>3.8559125724631845E-4</v>
          </cell>
          <cell r="H660">
            <v>3.0368678304855997E-4</v>
          </cell>
          <cell r="I660">
            <v>1.5166323077671798E-4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4.3458106866279697E-5</v>
          </cell>
          <cell r="H661">
            <v>6.6324869501518806E-8</v>
          </cell>
          <cell r="I661">
            <v>6.6339339984378395E-8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2.4231186858774024E-5</v>
          </cell>
          <cell r="H662">
            <v>3.6981139358422389E-8</v>
          </cell>
          <cell r="I662">
            <v>3.6989207748865353E-8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9.09453341892491E-5</v>
          </cell>
          <cell r="H663">
            <v>8.5726607946099698E-8</v>
          </cell>
          <cell r="I663">
            <v>8.1852005063942003E-8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9.09453341892491E-5</v>
          </cell>
          <cell r="H664">
            <v>6.633197622349775E-8</v>
          </cell>
          <cell r="I664">
            <v>6.6331976224910508E-8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4.3736751667510551E-4</v>
          </cell>
          <cell r="E665">
            <v>3.298725543321362E-3</v>
          </cell>
          <cell r="F665">
            <v>6.3010665036762744E-3</v>
          </cell>
          <cell r="G665">
            <v>1.0247655394811957E-2</v>
          </cell>
          <cell r="H665">
            <v>1.2264134809926471E-2</v>
          </cell>
          <cell r="I665">
            <v>1.2709627512813468E-2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1.5893829355909301E-3</v>
          </cell>
          <cell r="E666">
            <v>1.1640221304292112E-2</v>
          </cell>
          <cell r="F666">
            <v>2.1618412291802169E-2</v>
          </cell>
          <cell r="G666">
            <v>3.2968984677594231E-2</v>
          </cell>
          <cell r="H666">
            <v>3.5128099970265586E-2</v>
          </cell>
          <cell r="I666">
            <v>3.4408191285522444E-2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5.2697686227739401E-5</v>
          </cell>
          <cell r="F667">
            <v>6.5357010911855801E-5</v>
          </cell>
          <cell r="G667">
            <v>1.1615978901717E-4</v>
          </cell>
          <cell r="H667">
            <v>1.83752961510852E-4</v>
          </cell>
          <cell r="I667">
            <v>8.7907229853976398E-5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7.9226441631504902E-6</v>
          </cell>
          <cell r="E668">
            <v>6.3304618031515724E-5</v>
          </cell>
          <cell r="F668">
            <v>1.258754702055945E-4</v>
          </cell>
          <cell r="G668">
            <v>2.0171918563564192E-4</v>
          </cell>
          <cell r="H668">
            <v>2.3744255340560228E-4</v>
          </cell>
          <cell r="I668">
            <v>2.5059681701113812E-4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383.35925291069975</v>
          </cell>
          <cell r="E669">
            <v>456.97248622270513</v>
          </cell>
          <cell r="F669">
            <v>366.69786761394937</v>
          </cell>
          <cell r="G669">
            <v>58.296239957232906</v>
          </cell>
          <cell r="H669">
            <v>136.9754121521967</v>
          </cell>
          <cell r="I669">
            <v>81.363813482671603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0.6208197928123439</v>
          </cell>
          <cell r="E670">
            <v>0.74003056418676438</v>
          </cell>
          <cell r="F670">
            <v>0.59383800565223488</v>
          </cell>
          <cell r="G670">
            <v>9.4406119944151823E-2</v>
          </cell>
          <cell r="H670">
            <v>0.22182077606594494</v>
          </cell>
          <cell r="I670">
            <v>0.13176221897662338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5.2300034503506208</v>
          </cell>
          <cell r="E671">
            <v>6.2342767561078629</v>
          </cell>
          <cell r="F671">
            <v>5.0026994217455538</v>
          </cell>
          <cell r="G671">
            <v>0.79531023134014811</v>
          </cell>
          <cell r="H671">
            <v>1.8686959365920466</v>
          </cell>
          <cell r="I671">
            <v>1.1100110979900641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2.18725198075874E-4</v>
          </cell>
          <cell r="F672">
            <v>4.2121440172321399E-4</v>
          </cell>
          <cell r="G672">
            <v>4.9671280980021903E-4</v>
          </cell>
          <cell r="H672">
            <v>5.76026629159205E-3</v>
          </cell>
          <cell r="I672">
            <v>1.0243509326054499E-3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1.1788522522765488E-2</v>
          </cell>
          <cell r="E673">
            <v>1.3998431634310511E-2</v>
          </cell>
          <cell r="F673">
            <v>1.1374093630364712E-2</v>
          </cell>
          <cell r="G673">
            <v>1.8507104046770753E-3</v>
          </cell>
          <cell r="H673">
            <v>5.8043522921335652E-3</v>
          </cell>
          <cell r="I673">
            <v>3.3186302213622462E-3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8.6217877534968266E-5</v>
          </cell>
          <cell r="E674">
            <v>2.7757633022627615E-2</v>
          </cell>
          <cell r="F674">
            <v>3.5242133162351551E-2</v>
          </cell>
          <cell r="G674">
            <v>7.7841230710886916E-2</v>
          </cell>
          <cell r="H674">
            <v>4.5801713695691339E-2</v>
          </cell>
          <cell r="I674">
            <v>5.7821390562043058E-2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8.6217877534968266E-5</v>
          </cell>
          <cell r="E675">
            <v>2.7757633022627615E-2</v>
          </cell>
          <cell r="F675">
            <v>3.5242133162351551E-2</v>
          </cell>
          <cell r="G675">
            <v>7.7841230710886916E-2</v>
          </cell>
          <cell r="H675">
            <v>4.5801713695691339E-2</v>
          </cell>
          <cell r="I675">
            <v>5.7821390562043058E-2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6.80229657424443E-3</v>
          </cell>
          <cell r="E676">
            <v>5.4550831914103801E-3</v>
          </cell>
          <cell r="F676">
            <v>6.4475153057514702E-3</v>
          </cell>
          <cell r="G676">
            <v>4.9163170557553404E-3</v>
          </cell>
          <cell r="H676">
            <v>3.8794112513218901E-3</v>
          </cell>
          <cell r="I676">
            <v>5.9450124728458202E-3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6.80229657424443E-3</v>
          </cell>
          <cell r="E677">
            <v>1.2257379765654801E-2</v>
          </cell>
          <cell r="F677">
            <v>1.87048950714063E-2</v>
          </cell>
          <cell r="G677">
            <v>2.1073360304155402E-2</v>
          </cell>
          <cell r="H677">
            <v>7.0904527388955703E-3</v>
          </cell>
          <cell r="I677">
            <v>9.8244237241677107E-3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3.3786337321203598E-3</v>
          </cell>
          <cell r="E678">
            <v>1.4659599350881529</v>
          </cell>
          <cell r="F678">
            <v>2.1800533236260202</v>
          </cell>
          <cell r="G678">
            <v>2.4312663273790389</v>
          </cell>
          <cell r="H678">
            <v>1.5712205463466811</v>
          </cell>
          <cell r="I678">
            <v>1.6918748215893129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3.3574571003886332E-5</v>
          </cell>
          <cell r="E679">
            <v>1.4567715778585146E-2</v>
          </cell>
          <cell r="F679">
            <v>2.1663891652560059E-2</v>
          </cell>
          <cell r="G679">
            <v>2.4160276138223778E-2</v>
          </cell>
          <cell r="H679">
            <v>1.6629708920425108E-2</v>
          </cell>
          <cell r="I679">
            <v>1.9878461374474181E-2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4.6093229633292681E-5</v>
          </cell>
          <cell r="E680">
            <v>1.9999453411843848E-2</v>
          </cell>
          <cell r="F680">
            <v>2.9741518739781925E-2</v>
          </cell>
          <cell r="G680">
            <v>3.3168708422633524E-2</v>
          </cell>
          <cell r="H680">
            <v>2.1435478122055665E-2</v>
          </cell>
          <cell r="I680">
            <v>2.3081511890713672E-2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1.5326838261019342E-3</v>
          </cell>
          <cell r="E681">
            <v>3.8542171666181265E-3</v>
          </cell>
          <cell r="F681">
            <v>5.9355593239049176E-3</v>
          </cell>
          <cell r="G681">
            <v>1.0506373873376829E-2</v>
          </cell>
          <cell r="H681">
            <v>1.3537508958278521E-2</v>
          </cell>
          <cell r="I681">
            <v>2.125140571696944E-2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8.3766760434440882E-3</v>
          </cell>
          <cell r="E682">
            <v>2.0726400544221181E-2</v>
          </cell>
          <cell r="F682">
            <v>3.1156941871508269E-2</v>
          </cell>
          <cell r="G682">
            <v>5.0597204936750212E-2</v>
          </cell>
          <cell r="H682">
            <v>5.7396610642805629E-2</v>
          </cell>
          <cell r="I682">
            <v>8.4862145041802908E-2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2.8279583843713899E-5</v>
          </cell>
          <cell r="F683">
            <v>4.0840525234159397E-5</v>
          </cell>
          <cell r="G683">
            <v>1.30599017321757E-4</v>
          </cell>
          <cell r="H683">
            <v>2.2423707987794799E-4</v>
          </cell>
          <cell r="I683">
            <v>2.0945098668635E-4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3.4425736803116474E-5</v>
          </cell>
          <cell r="E684">
            <v>7.5054318705877E-5</v>
          </cell>
          <cell r="F684">
            <v>1.1555120141307622E-4</v>
          </cell>
          <cell r="G684">
            <v>2.0197492448858527E-4</v>
          </cell>
          <cell r="H684">
            <v>2.5785637970530837E-4</v>
          </cell>
          <cell r="I684">
            <v>4.0731178598724051E-4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1.3772155135965177E-3</v>
          </cell>
          <cell r="E685">
            <v>1.133545975648366E-2</v>
          </cell>
          <cell r="F685">
            <v>2.1280640081435195E-2</v>
          </cell>
          <cell r="G685">
            <v>6.1735359637497191E-2</v>
          </cell>
          <cell r="H685">
            <v>4.7795205460550536E-2</v>
          </cell>
          <cell r="I685">
            <v>6.6576077887195925E-2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1.3772155135965177E-3</v>
          </cell>
          <cell r="E686">
            <v>1.133545975648366E-2</v>
          </cell>
          <cell r="F686">
            <v>2.1280640081435195E-2</v>
          </cell>
          <cell r="G686">
            <v>6.1735359637497191E-2</v>
          </cell>
          <cell r="H686">
            <v>4.7795205460550536E-2</v>
          </cell>
          <cell r="I686">
            <v>6.6576077887195925E-2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6.6364317852076696E-3</v>
          </cell>
          <cell r="E687">
            <v>5.25756623169636E-3</v>
          </cell>
          <cell r="F687">
            <v>6.3453536623234198E-3</v>
          </cell>
          <cell r="G687">
            <v>4.8407217530874501E-3</v>
          </cell>
          <cell r="H687">
            <v>3.93778910318164E-3</v>
          </cell>
          <cell r="I687">
            <v>6.0570735300157202E-3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6.6364317852076696E-3</v>
          </cell>
          <cell r="E688">
            <v>1.1893998016904E-2</v>
          </cell>
          <cell r="F688">
            <v>1.8239351679227502E-2</v>
          </cell>
          <cell r="G688">
            <v>2.06028937644997E-2</v>
          </cell>
          <cell r="H688">
            <v>7.0989259745703696E-3</v>
          </cell>
          <cell r="I688">
            <v>9.9948626331973697E-3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2.82277905613943E-3</v>
          </cell>
          <cell r="E689">
            <v>2.6362316478758903</v>
          </cell>
          <cell r="F689">
            <v>6.3717226738588248</v>
          </cell>
          <cell r="G689">
            <v>10.259628393716401</v>
          </cell>
          <cell r="H689">
            <v>7.3529148929283599</v>
          </cell>
          <cell r="I689">
            <v>5.5798749861773898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2.293359942206817E-5</v>
          </cell>
          <cell r="E690">
            <v>2.1417999564886259E-2</v>
          </cell>
          <cell r="F690">
            <v>5.1766905069303336E-2</v>
          </cell>
          <cell r="G690">
            <v>8.3354100027425937E-2</v>
          </cell>
          <cell r="H690">
            <v>6.4995433562007793E-2</v>
          </cell>
          <cell r="I690">
            <v>5.4493145257168973E-2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3.8509946195626543E-5</v>
          </cell>
          <cell r="E691">
            <v>3.5964961089712033E-2</v>
          </cell>
          <cell r="F691">
            <v>8.6926639479656537E-2</v>
          </cell>
          <cell r="G691">
            <v>0.13996764520759064</v>
          </cell>
          <cell r="H691">
            <v>0.10031261791171006</v>
          </cell>
          <cell r="I691">
            <v>7.6123806087003823E-2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1.1635390856596526E-4</v>
          </cell>
          <cell r="E692">
            <v>9.2626164823314875E-4</v>
          </cell>
          <cell r="F692">
            <v>1.6217684360808346E-3</v>
          </cell>
          <cell r="G692">
            <v>1.2672433932781496E-3</v>
          </cell>
          <cell r="H692">
            <v>7.539569981913118E-4</v>
          </cell>
          <cell r="I692">
            <v>1.4450486990089317E-3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9.5382136640775254E-4</v>
          </cell>
          <cell r="E693">
            <v>7.3627397960514818E-3</v>
          </cell>
          <cell r="F693">
            <v>1.2571342805341966E-2</v>
          </cell>
          <cell r="G693">
            <v>9.1327822906524126E-3</v>
          </cell>
          <cell r="H693">
            <v>4.7829551377625559E-3</v>
          </cell>
          <cell r="I693">
            <v>8.4212403595342305E-3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1.44882014485553E-5</v>
          </cell>
          <cell r="F694">
            <v>1.3486087323929499E-5</v>
          </cell>
          <cell r="G694">
            <v>1.8324739694380901E-5</v>
          </cell>
          <cell r="H694">
            <v>1.58174663227693E-5</v>
          </cell>
          <cell r="I694">
            <v>2.16704688519901E-5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4.2334739803094299E-7</v>
          </cell>
          <cell r="E695">
            <v>1.5069073459807059E-5</v>
          </cell>
          <cell r="F695">
            <v>2.7963019651598392E-5</v>
          </cell>
          <cell r="G695">
            <v>2.5855497628510141E-5</v>
          </cell>
          <cell r="H695">
            <v>1.7398567698290075E-5</v>
          </cell>
          <cell r="I695">
            <v>2.7745629880297879E-5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2.9735209063356516</v>
          </cell>
          <cell r="E696">
            <v>3.0429749658305072</v>
          </cell>
          <cell r="F696">
            <v>3.0480585999592806</v>
          </cell>
          <cell r="G696">
            <v>2.4617403643415563</v>
          </cell>
          <cell r="H696">
            <v>1.3047442796753697</v>
          </cell>
          <cell r="I696">
            <v>1.4656584611439389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0.50994235541395105</v>
          </cell>
          <cell r="H697">
            <v>1.6666251868233699</v>
          </cell>
          <cell r="I697">
            <v>1.5059535684088901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3.017871867359506</v>
          </cell>
          <cell r="E698">
            <v>3.0883618550965446</v>
          </cell>
          <cell r="F698">
            <v>3.0935213131613906</v>
          </cell>
          <cell r="G698">
            <v>3.016006263672188</v>
          </cell>
          <cell r="H698">
            <v>3.015688338148629</v>
          </cell>
          <cell r="I698">
            <v>3.0159345191038205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8.0485552749807229E-3</v>
          </cell>
          <cell r="E699">
            <v>2.0249164410765234E-2</v>
          </cell>
          <cell r="F699">
            <v>3.0620043575215111E-2</v>
          </cell>
          <cell r="G699">
            <v>6.4065956799641055E-2</v>
          </cell>
          <cell r="H699">
            <v>6.3721386767573093E-2</v>
          </cell>
          <cell r="I699">
            <v>0.10691046751923504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8.0485552749807229E-3</v>
          </cell>
          <cell r="E700">
            <v>2.0249164410765234E-2</v>
          </cell>
          <cell r="F700">
            <v>3.0620043575215111E-2</v>
          </cell>
          <cell r="G700">
            <v>6.4065956799641055E-2</v>
          </cell>
          <cell r="H700">
            <v>6.3721386767573093E-2</v>
          </cell>
          <cell r="I700">
            <v>0.10691046751923504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7.1505098691069299E-3</v>
          </cell>
          <cell r="E701">
            <v>5.6489468703700202E-3</v>
          </cell>
          <cell r="F701">
            <v>4.1429957255989004E-3</v>
          </cell>
          <cell r="G701">
            <v>5.7033263643669896E-3</v>
          </cell>
          <cell r="H701">
            <v>5.3973396650560997E-3</v>
          </cell>
          <cell r="I701">
            <v>7.0942792366677099E-3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7.1505098691069299E-3</v>
          </cell>
          <cell r="E702">
            <v>1.2799456739476999E-2</v>
          </cell>
          <cell r="F702">
            <v>1.6942452465075902E-2</v>
          </cell>
          <cell r="G702">
            <v>1.64096633309854E-2</v>
          </cell>
          <cell r="H702">
            <v>6.8804098796368604E-3</v>
          </cell>
          <cell r="I702">
            <v>1.1873799761114299E-2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1.5018463910886E-2</v>
          </cell>
          <cell r="E703">
            <v>30.001085248009097</v>
          </cell>
          <cell r="F703">
            <v>70.558723677203091</v>
          </cell>
          <cell r="G703">
            <v>266.35586057540331</v>
          </cell>
          <cell r="H703">
            <v>417.89817528194999</v>
          </cell>
          <cell r="I703">
            <v>172.5328446107219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1.1342380840500762E-4</v>
          </cell>
          <cell r="E704">
            <v>0.22657692326616466</v>
          </cell>
          <cell r="F704">
            <v>0.53288000711337813</v>
          </cell>
          <cell r="G704">
            <v>2.0115969433836183</v>
          </cell>
          <cell r="H704">
            <v>3.5259478876928587</v>
          </cell>
          <cell r="I704">
            <v>1.625995001040512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2.0489036713350656E-4</v>
          </cell>
          <cell r="E705">
            <v>0.40929174963177567</v>
          </cell>
          <cell r="F705">
            <v>0.96260196012555377</v>
          </cell>
          <cell r="G705">
            <v>3.6337770883411156</v>
          </cell>
          <cell r="H705">
            <v>5.7012029369979613</v>
          </cell>
          <cell r="I705">
            <v>2.3537905131067158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3.4654351685979205E-4</v>
          </cell>
          <cell r="E706">
            <v>6.6255147193393362E-3</v>
          </cell>
          <cell r="F706">
            <v>1.1734127973378168E-2</v>
          </cell>
          <cell r="G706">
            <v>2.1744587758346208E-2</v>
          </cell>
          <cell r="H706">
            <v>1.0974533090451781E-2</v>
          </cell>
          <cell r="I706">
            <v>2.618491582470904E-2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3.4654351685979205E-4</v>
          </cell>
          <cell r="E707">
            <v>6.6255147193393362E-3</v>
          </cell>
          <cell r="F707">
            <v>1.1734127973378168E-2</v>
          </cell>
          <cell r="G707">
            <v>2.1744587758346208E-2</v>
          </cell>
          <cell r="H707">
            <v>1.0974533090451781E-2</v>
          </cell>
          <cell r="I707">
            <v>2.618491582470904E-2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7.3922522029149498E-3</v>
          </cell>
          <cell r="E708">
            <v>5.7503484517024703E-3</v>
          </cell>
          <cell r="F708">
            <v>4.1431922219374801E-3</v>
          </cell>
          <cell r="G708">
            <v>5.2860540853283001E-3</v>
          </cell>
          <cell r="H708">
            <v>3.4754558772912198E-3</v>
          </cell>
          <cell r="I708">
            <v>4.1301144218090502E-3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7.3922522029149498E-3</v>
          </cell>
          <cell r="E709">
            <v>1.3142600654617399E-2</v>
          </cell>
          <cell r="F709">
            <v>1.7285792876554899E-2</v>
          </cell>
          <cell r="G709">
            <v>1.1199042713711299E-2</v>
          </cell>
          <cell r="H709">
            <v>3.94500327657044E-3</v>
          </cell>
          <cell r="I709">
            <v>5.5144650496724897E-3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4.3905520403611032E-3</v>
          </cell>
          <cell r="F710">
            <v>7.3570682290415128E-3</v>
          </cell>
          <cell r="G710">
            <v>9.7948116369120965E-3</v>
          </cell>
          <cell r="H710">
            <v>1.7770471011718667E-2</v>
          </cell>
          <cell r="I710">
            <v>1.5176461768593537E-2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4.0038970418652051E-3</v>
          </cell>
          <cell r="F711">
            <v>6.7091662843921443E-3</v>
          </cell>
          <cell r="G711">
            <v>8.9322292454672488E-3</v>
          </cell>
          <cell r="H711">
            <v>1.4694030667130873E-2</v>
          </cell>
          <cell r="I711">
            <v>1.1110906266344754E-2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5.2825696386581101E-4</v>
          </cell>
          <cell r="F712">
            <v>5.0412261804405796E-4</v>
          </cell>
          <cell r="G712">
            <v>5.40710362443412E-4</v>
          </cell>
          <cell r="H712">
            <v>2.5432604015914401E-3</v>
          </cell>
          <cell r="I712">
            <v>1.9523496367278E-3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5.2122419918239197E-4</v>
          </cell>
          <cell r="F713">
            <v>9.8840104461786092E-4</v>
          </cell>
          <cell r="G713">
            <v>1.3434485311725987E-3</v>
          </cell>
          <cell r="H713">
            <v>2.5794360748672006E-3</v>
          </cell>
          <cell r="I713">
            <v>2.1686373102175883E-3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8.0687483808523091</v>
          </cell>
          <cell r="E714">
            <v>15.47253222072856</v>
          </cell>
          <cell r="F714">
            <v>17.960419219773719</v>
          </cell>
          <cell r="G714">
            <v>26.331891521767048</v>
          </cell>
          <cell r="H714">
            <v>14.464407696856902</v>
          </cell>
          <cell r="I714">
            <v>8.4490446415511506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1.3640826493984027E-2</v>
          </cell>
          <cell r="E715">
            <v>2.6594905347052757E-2</v>
          </cell>
          <cell r="F715">
            <v>3.1330346804152448E-2</v>
          </cell>
          <cell r="G715">
            <v>4.9005814379301418E-2</v>
          </cell>
          <cell r="H715">
            <v>3.0884898713688325E-2</v>
          </cell>
          <cell r="I715">
            <v>1.9102304105234943E-2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0.11007842265828542</v>
          </cell>
          <cell r="E716">
            <v>0.21108502347515079</v>
          </cell>
          <cell r="F716">
            <v>0.24502618308013235</v>
          </cell>
          <cell r="G716">
            <v>0.35923453644975506</v>
          </cell>
          <cell r="H716">
            <v>0.19733161932956206</v>
          </cell>
          <cell r="I716">
            <v>0.11526663903889711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2.4885073885741102E-4</v>
          </cell>
          <cell r="F717">
            <v>1.62356879537165E-4</v>
          </cell>
          <cell r="G717">
            <v>4.8655498892457698E-4</v>
          </cell>
          <cell r="H717">
            <v>4.5035704952654402E-4</v>
          </cell>
          <cell r="I717">
            <v>9.1044516441687203E-5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3.0576591138713254E-4</v>
          </cell>
          <cell r="E718">
            <v>6.0774344088581028E-4</v>
          </cell>
          <cell r="F718">
            <v>7.6103863784882206E-4</v>
          </cell>
          <cell r="G718">
            <v>1.0759613737644164E-3</v>
          </cell>
          <cell r="H718">
            <v>6.843601529467544E-4</v>
          </cell>
          <cell r="I718">
            <v>4.4165564899730208E-4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0.41038155485852901</v>
          </cell>
          <cell r="E719">
            <v>11.7736414162973</v>
          </cell>
          <cell r="F719">
            <v>17.799334907161619</v>
          </cell>
          <cell r="G719">
            <v>20.302852622738694</v>
          </cell>
          <cell r="H719">
            <v>8.1682573657623596</v>
          </cell>
          <cell r="I719">
            <v>6.2983217933974602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2.9504836663268785E-3</v>
          </cell>
          <cell r="E720">
            <v>8.4647899694103079E-2</v>
          </cell>
          <cell r="F720">
            <v>0.12797029080209585</v>
          </cell>
          <cell r="G720">
            <v>0.1459696088531143</v>
          </cell>
          <cell r="H720">
            <v>6.3674685937942482E-2</v>
          </cell>
          <cell r="I720">
            <v>5.3871350483396273E-2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5.5986569557780275E-3</v>
          </cell>
          <cell r="E721">
            <v>0.16062266597949937</v>
          </cell>
          <cell r="F721">
            <v>0.24282857990670673</v>
          </cell>
          <cell r="G721">
            <v>0.27698298257487969</v>
          </cell>
          <cell r="H721">
            <v>0.11143598043331988</v>
          </cell>
          <cell r="I721">
            <v>8.5925263211425074E-2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1.1705546962309375E-4</v>
          </cell>
          <cell r="E722">
            <v>6.1160488665143592E-3</v>
          </cell>
          <cell r="F722">
            <v>1.1103950535324848E-2</v>
          </cell>
          <cell r="G722">
            <v>1.504808419109684E-2</v>
          </cell>
          <cell r="H722">
            <v>1.9104046959576813E-2</v>
          </cell>
          <cell r="I722">
            <v>2.3470910500976543E-2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1.3130241181063862E-4</v>
          </cell>
          <cell r="E723">
            <v>6.860439495145333E-3</v>
          </cell>
          <cell r="F723">
            <v>1.2455423831186276E-2</v>
          </cell>
          <cell r="G723">
            <v>1.687960207056179E-2</v>
          </cell>
          <cell r="H723">
            <v>1.951525459481564E-2</v>
          </cell>
          <cell r="I723">
            <v>2.0770389254309771E-2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4.8409750558500101E-4</v>
          </cell>
          <cell r="F724">
            <v>4.9944624840695003E-4</v>
          </cell>
          <cell r="G724">
            <v>5.1126669174151804E-4</v>
          </cell>
          <cell r="H724">
            <v>1.5386063691893699E-3</v>
          </cell>
          <cell r="I724">
            <v>2.1251618165093601E-3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6.3209660031008619E-6</v>
          </cell>
          <cell r="E725">
            <v>4.8394238428905225E-4</v>
          </cell>
          <cell r="F725">
            <v>9.4917864442358195E-4</v>
          </cell>
          <cell r="G725">
            <v>1.2842308370300932E-3</v>
          </cell>
          <cell r="H725">
            <v>1.7042333959033039E-3</v>
          </cell>
          <cell r="I725">
            <v>2.1951439240727971E-3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37.646777316762503</v>
          </cell>
          <cell r="E726">
            <v>27.45122542518294</v>
          </cell>
          <cell r="F726">
            <v>31.645623686875641</v>
          </cell>
          <cell r="G726">
            <v>37.903624066987504</v>
          </cell>
          <cell r="H726">
            <v>14.349311031657923</v>
          </cell>
          <cell r="I726">
            <v>8.6855919404665691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4.4922336792327419E-2</v>
          </cell>
          <cell r="E727">
            <v>3.2936770272852488E-2</v>
          </cell>
          <cell r="F727">
            <v>3.8276690804971668E-2</v>
          </cell>
          <cell r="G727">
            <v>4.887027882942991E-2</v>
          </cell>
          <cell r="H727">
            <v>2.1165987128773562E-2</v>
          </cell>
          <cell r="I727">
            <v>1.3635401889537428E-2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0.51359859913727857</v>
          </cell>
          <cell r="E728">
            <v>0.37450512176238626</v>
          </cell>
          <cell r="F728">
            <v>0.43172747185369187</v>
          </cell>
          <cell r="G728">
            <v>0.51710264757145274</v>
          </cell>
          <cell r="H728">
            <v>0.19576140561606994</v>
          </cell>
          <cell r="I728">
            <v>0.11849375089313201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3.8803635481962802E-5</v>
          </cell>
          <cell r="F729">
            <v>9.2843468949113894E-5</v>
          </cell>
          <cell r="G729">
            <v>4.5479295682990901E-4</v>
          </cell>
          <cell r="H729">
            <v>2.5382654820751402E-4</v>
          </cell>
          <cell r="I729">
            <v>5.18111028460662E-5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9.8778495280737208E-4</v>
          </cell>
          <cell r="E730">
            <v>7.7513240159361382E-4</v>
          </cell>
          <cell r="F730">
            <v>8.6360532448811892E-4</v>
          </cell>
          <cell r="G730">
            <v>1.066634753309112E-3</v>
          </cell>
          <cell r="H730">
            <v>4.6236839713185995E-4</v>
          </cell>
          <cell r="I730">
            <v>3.0190851673749132E-4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5.5700766763785783E-3</v>
          </cell>
          <cell r="H731">
            <v>1.1392782822925263E-2</v>
          </cell>
          <cell r="I731">
            <v>2.8427572368681986E-2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1.2006758047907425E-3</v>
          </cell>
          <cell r="H732">
            <v>2.3951613301114554E-3</v>
          </cell>
          <cell r="I732">
            <v>5.8139830962310604E-3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2.1839201078810901E-3</v>
          </cell>
          <cell r="H733">
            <v>3.5530458352855802E-3</v>
          </cell>
          <cell r="I733">
            <v>7.6193447851317098E-3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2.1839201078810901E-3</v>
          </cell>
          <cell r="H734">
            <v>4.4756897260654583E-3</v>
          </cell>
          <cell r="I734">
            <v>1.1169129049247929E-2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6.0016244594367114E-3</v>
          </cell>
          <cell r="E735">
            <v>1.030305509877189E-2</v>
          </cell>
          <cell r="F735">
            <v>1.3630391677633717E-2</v>
          </cell>
          <cell r="G735">
            <v>0.18579037597826686</v>
          </cell>
          <cell r="H735">
            <v>0.11262194019852891</v>
          </cell>
          <cell r="I735">
            <v>0.23013968884073713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6.0016244594367114E-3</v>
          </cell>
          <cell r="E736">
            <v>1.030305509877189E-2</v>
          </cell>
          <cell r="F736">
            <v>1.3630391677633717E-2</v>
          </cell>
          <cell r="G736">
            <v>0.18579037597826686</v>
          </cell>
          <cell r="H736">
            <v>0.11262194019852891</v>
          </cell>
          <cell r="I736">
            <v>0.23013968884073713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9.3380641911120898E-3</v>
          </cell>
          <cell r="E737">
            <v>6.1844591552707995E-5</v>
          </cell>
          <cell r="F737">
            <v>1.4419501940386099E-4</v>
          </cell>
          <cell r="G737">
            <v>1.27089084622384E-2</v>
          </cell>
          <cell r="H737">
            <v>6.5944476547976898E-3</v>
          </cell>
          <cell r="I737">
            <v>1.8031817582152599E-2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9.3380641911120898E-3</v>
          </cell>
          <cell r="E738">
            <v>9.3999087826647995E-3</v>
          </cell>
          <cell r="F738">
            <v>9.5441038020686597E-3</v>
          </cell>
          <cell r="G738">
            <v>1.97393852228217E-2</v>
          </cell>
          <cell r="H738">
            <v>1.19955525460571E-2</v>
          </cell>
          <cell r="I738">
            <v>2.4626265236950301E-2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7.1713680548598677E-4</v>
          </cell>
          <cell r="E739">
            <v>7.3682720835998011E-3</v>
          </cell>
          <cell r="F739">
            <v>1.1641933341335044E-2</v>
          </cell>
          <cell r="G739">
            <v>1.4572789069816561E-2</v>
          </cell>
          <cell r="H739">
            <v>1.5857778860853846E-2</v>
          </cell>
          <cell r="I739">
            <v>3.0748209810522214E-2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8.6401496712528499E-4</v>
          </cell>
          <cell r="E740">
            <v>8.8773819909680213E-3</v>
          </cell>
          <cell r="F740">
            <v>1.4026339990138597E-2</v>
          </cell>
          <cell r="G740">
            <v>1.7557469889651772E-2</v>
          </cell>
          <cell r="H740">
            <v>1.742168447844665E-2</v>
          </cell>
          <cell r="I740">
            <v>2.899041543033028E-2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4.3763061615465399E-4</v>
          </cell>
          <cell r="F741">
            <v>3.9690883061828299E-4</v>
          </cell>
          <cell r="G741">
            <v>3.8562807292399399E-4</v>
          </cell>
          <cell r="H741">
            <v>1.0499410701524099E-3</v>
          </cell>
          <cell r="I741">
            <v>2.3761256646814299E-3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5.3642044849152257E-5</v>
          </cell>
          <cell r="E742">
            <v>5.3974559557802581E-4</v>
          </cell>
          <cell r="F742">
            <v>9.0123977664315351E-4</v>
          </cell>
          <cell r="G742">
            <v>1.1221160060369661E-3</v>
          </cell>
          <cell r="H742">
            <v>1.2086030992597516E-3</v>
          </cell>
          <cell r="I742">
            <v>2.3641694942053682E-3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11.73409629588477</v>
          </cell>
          <cell r="E743">
            <v>8.4209380248678443</v>
          </cell>
          <cell r="F743">
            <v>9.4665888483986738</v>
          </cell>
          <cell r="G743">
            <v>9.5682232092752617</v>
          </cell>
          <cell r="H743">
            <v>4.3759566916141202</v>
          </cell>
          <cell r="I743">
            <v>3.1223569671692548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9.2767440886116093E-3</v>
          </cell>
          <cell r="E744">
            <v>6.7033474407516341E-3</v>
          </cell>
          <cell r="F744">
            <v>7.587160331389107E-3</v>
          </cell>
          <cell r="G744">
            <v>8.3574074329620038E-3</v>
          </cell>
          <cell r="H744">
            <v>4.3627825620456227E-3</v>
          </cell>
          <cell r="I744">
            <v>3.2575055199393155E-3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0.16008316911166112</v>
          </cell>
          <cell r="E745">
            <v>0.11488319269942511</v>
          </cell>
          <cell r="F745">
            <v>0.12914855181989984</v>
          </cell>
          <cell r="G745">
            <v>0.13053510517428721</v>
          </cell>
          <cell r="H745">
            <v>5.9699272736891164E-2</v>
          </cell>
          <cell r="I745">
            <v>4.259695726015348E-2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1.4205336001731399E-5</v>
          </cell>
          <cell r="F746">
            <v>1.6481377929132701E-5</v>
          </cell>
          <cell r="G746">
            <v>1.0236299349617E-4</v>
          </cell>
          <cell r="H746">
            <v>6.8671344665427797E-5</v>
          </cell>
          <cell r="I746">
            <v>1.49616542862911E-5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2.1122026055147314E-4</v>
          </cell>
          <cell r="E747">
            <v>1.6277114282683831E-4</v>
          </cell>
          <cell r="F747">
            <v>1.7879983602031311E-4</v>
          </cell>
          <cell r="G747">
            <v>1.8264502153076762E-4</v>
          </cell>
          <cell r="H747">
            <v>9.5276101905171639E-5</v>
          </cell>
          <cell r="I747">
            <v>7.3193933085956945E-5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3.1239235220399475E-3</v>
          </cell>
          <cell r="H748">
            <v>7.2077408413274268E-3</v>
          </cell>
          <cell r="I748">
            <v>9.2393247427443384E-3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1.1566288017152808E-3</v>
          </cell>
          <cell r="H749">
            <v>2.6104860924098792E-3</v>
          </cell>
          <cell r="I749">
            <v>3.2349321224083255E-3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1.22665008383273E-3</v>
          </cell>
          <cell r="H750">
            <v>2.1400568464456102E-3</v>
          </cell>
          <cell r="I750">
            <v>3.35822629097036E-3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1.22665008383273E-3</v>
          </cell>
          <cell r="H751">
            <v>2.8482068472051618E-3</v>
          </cell>
          <cell r="I751">
            <v>3.648739823690946E-3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2.8193858316302505E-3</v>
          </cell>
          <cell r="E752">
            <v>5.5079719596457782E-3</v>
          </cell>
          <cell r="F752">
            <v>8.0312845004911638E-3</v>
          </cell>
          <cell r="G752">
            <v>0.22764864521857514</v>
          </cell>
          <cell r="H752">
            <v>0.15505169818710668</v>
          </cell>
          <cell r="I752">
            <v>0.20791782489853633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2.8193858316302505E-3</v>
          </cell>
          <cell r="E753">
            <v>5.5079719596457782E-3</v>
          </cell>
          <cell r="F753">
            <v>8.0312845004911638E-3</v>
          </cell>
          <cell r="G753">
            <v>0.22764864521857514</v>
          </cell>
          <cell r="H753">
            <v>0.15505169818710668</v>
          </cell>
          <cell r="I753">
            <v>0.20791782489853633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9.8059472310541105E-3</v>
          </cell>
          <cell r="E754">
            <v>6.3002392538188305E-5</v>
          </cell>
          <cell r="F754">
            <v>1.3770836793049901E-4</v>
          </cell>
          <cell r="G754">
            <v>1.4160060696071701E-2</v>
          </cell>
          <cell r="H754">
            <v>8.23723792252762E-3</v>
          </cell>
          <cell r="I754">
            <v>2.1237361005590399E-2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9.8059472310541105E-3</v>
          </cell>
          <cell r="E755">
            <v>9.8689496235922994E-3</v>
          </cell>
          <cell r="F755">
            <v>1.00066579915228E-2</v>
          </cell>
          <cell r="G755">
            <v>2.4166718687594499E-2</v>
          </cell>
          <cell r="H755">
            <v>1.6475948058390699E-2</v>
          </cell>
          <cell r="I755">
            <v>2.2358166577630699E-2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7.0710660631925623E-3</v>
          </cell>
          <cell r="F756">
            <v>1.2231189569881196E-2</v>
          </cell>
          <cell r="G756">
            <v>1.5715277132534688E-2</v>
          </cell>
          <cell r="H756">
            <v>2.2298795896091565E-2</v>
          </cell>
          <cell r="I756">
            <v>1.0356536669515259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8.4506031960844778E-3</v>
          </cell>
          <cell r="F757">
            <v>1.4617446470933711E-2</v>
          </cell>
          <cell r="G757">
            <v>1.8781265791708683E-2</v>
          </cell>
          <cell r="H757">
            <v>2.4286994825339341E-2</v>
          </cell>
          <cell r="I757">
            <v>0.97668587616415448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5.9718720621843501E-4</v>
          </cell>
          <cell r="F758">
            <v>5.4380458162467697E-4</v>
          </cell>
          <cell r="G758">
            <v>5.2233679788867297E-4</v>
          </cell>
          <cell r="H758">
            <v>1.8753954852760101E-3</v>
          </cell>
          <cell r="I758">
            <v>9.3846270886140601E-2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5.8923676281576296E-4</v>
          </cell>
          <cell r="F759">
            <v>1.0918509515093107E-3</v>
          </cell>
          <cell r="G759">
            <v>1.4123309581391247E-3</v>
          </cell>
          <cell r="H759">
            <v>2.0175463941118077E-3</v>
          </cell>
          <cell r="I759">
            <v>8.8047002278499473E-2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2.9624755540819301</v>
          </cell>
          <cell r="E760">
            <v>2.5815833510822759</v>
          </cell>
          <cell r="F760">
            <v>2.6998236669897739</v>
          </cell>
          <cell r="G760">
            <v>0.8602344250956131</v>
          </cell>
          <cell r="H760">
            <v>0.22429976479212821</v>
          </cell>
          <cell r="I760">
            <v>0.30088414350451576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1.5619270990869976E-3</v>
          </cell>
          <cell r="E761">
            <v>1.3727836931906364E-3</v>
          </cell>
          <cell r="F761">
            <v>1.4483075154364694E-3</v>
          </cell>
          <cell r="G761">
            <v>4.8706215678657577E-4</v>
          </cell>
          <cell r="H761">
            <v>1.5110749066790742E-4</v>
          </cell>
          <cell r="I761">
            <v>2.2003382062916823E-4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4.0415764721445167E-2</v>
          </cell>
          <cell r="E762">
            <v>3.521941815937614E-2</v>
          </cell>
          <cell r="F762">
            <v>3.6832519331374804E-2</v>
          </cell>
          <cell r="G762">
            <v>1.1735803889435382E-2</v>
          </cell>
          <cell r="H762">
            <v>3.0600240762909741E-3</v>
          </cell>
          <cell r="I762">
            <v>4.1048314257096348E-3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4.89998337875554E-6</v>
          </cell>
          <cell r="F763">
            <v>3.6870685414846002E-6</v>
          </cell>
          <cell r="G763">
            <v>2.6057286899950601E-6</v>
          </cell>
          <cell r="H763">
            <v>2.6129460527996599E-6</v>
          </cell>
          <cell r="I763">
            <v>3.53645870418239E-6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3.7026873726917186E-5</v>
          </cell>
          <cell r="E764">
            <v>3.3239702518730937E-5</v>
          </cell>
          <cell r="F764">
            <v>3.4281781824359639E-5</v>
          </cell>
          <cell r="G764">
            <v>9.7061030648876721E-6</v>
          </cell>
          <cell r="H764">
            <v>2.8405690302097165E-6</v>
          </cell>
          <cell r="I764">
            <v>4.5657045071283023E-6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8.134498290804407E-3</v>
          </cell>
          <cell r="E765">
            <v>2.7929866522326017E-2</v>
          </cell>
          <cell r="F765">
            <v>4.3322065535944483E-2</v>
          </cell>
          <cell r="G765">
            <v>9.5652927291775866E-2</v>
          </cell>
          <cell r="H765">
            <v>7.8039715573628723E-2</v>
          </cell>
          <cell r="I765">
            <v>0.18147336205362935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8.134498290804407E-3</v>
          </cell>
          <cell r="E766">
            <v>2.7929866522326017E-2</v>
          </cell>
          <cell r="F766">
            <v>4.3322065535944483E-2</v>
          </cell>
          <cell r="G766">
            <v>9.5652927291775866E-2</v>
          </cell>
          <cell r="H766">
            <v>7.8039715573628723E-2</v>
          </cell>
          <cell r="I766">
            <v>0.18147336205362935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8.8411870399631807E-3</v>
          </cell>
          <cell r="E767">
            <v>7.3877387756969099E-3</v>
          </cell>
          <cell r="F767">
            <v>6.3618011599527796E-3</v>
          </cell>
          <cell r="G767">
            <v>1.0463331554578299E-2</v>
          </cell>
          <cell r="H767">
            <v>9.8310536062516107E-3</v>
          </cell>
          <cell r="I767">
            <v>1.9929495583211401E-2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8.8411870399631807E-3</v>
          </cell>
          <cell r="E768">
            <v>1.62289258156601E-2</v>
          </cell>
          <cell r="F768">
            <v>2.2590726975612901E-2</v>
          </cell>
          <cell r="G768">
            <v>1.8719350909771702E-2</v>
          </cell>
          <cell r="H768">
            <v>1.0760486041096501E-2</v>
          </cell>
          <cell r="I768">
            <v>2.3845420777744701E-2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1.6028638165945595E-3</v>
          </cell>
          <cell r="H769">
            <v>4.1506218768871169E-3</v>
          </cell>
          <cell r="I769">
            <v>7.2841978168518709E-3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9.103826144593411E-4</v>
          </cell>
          <cell r="H770">
            <v>2.3117241215264168E-3</v>
          </cell>
          <cell r="I770">
            <v>3.9224919396481416E-3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6.2558332358191005E-4</v>
          </cell>
          <cell r="H771">
            <v>1.0069222193684799E-3</v>
          </cell>
          <cell r="I771">
            <v>1.9885857560542702E-3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6.2558332358191005E-4</v>
          </cell>
          <cell r="H772">
            <v>1.6314824055838591E-3</v>
          </cell>
          <cell r="I772">
            <v>2.8785345712163562E-3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1.844481937165835E-3</v>
          </cell>
          <cell r="E773">
            <v>3.5644700405473282E-3</v>
          </cell>
          <cell r="F773">
            <v>5.1312539612324145E-3</v>
          </cell>
          <cell r="G773">
            <v>0.29632779030695389</v>
          </cell>
          <cell r="H773">
            <v>0.25986750753509447</v>
          </cell>
          <cell r="I773">
            <v>0.31697764992354255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1.844481937165835E-3</v>
          </cell>
          <cell r="E774">
            <v>3.5644700405473282E-3</v>
          </cell>
          <cell r="F774">
            <v>5.1312539612324145E-3</v>
          </cell>
          <cell r="G774">
            <v>0.29632779030695389</v>
          </cell>
          <cell r="H774">
            <v>0.25986750753509447</v>
          </cell>
          <cell r="I774">
            <v>0.31697764992354255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1.06700887103578E-2</v>
          </cell>
          <cell r="E775">
            <v>6.90659985596898E-5</v>
          </cell>
          <cell r="F775">
            <v>1.5431546175040601E-4</v>
          </cell>
          <cell r="G775">
            <v>2.0549434751131999E-2</v>
          </cell>
          <cell r="H775">
            <v>1.4756154537871699E-3</v>
          </cell>
          <cell r="I775">
            <v>3.2588975775485897E-2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1.06700887103578E-2</v>
          </cell>
          <cell r="E776">
            <v>1.07391547089175E-2</v>
          </cell>
          <cell r="F776">
            <v>1.0893470170667901E-2</v>
          </cell>
          <cell r="G776">
            <v>3.1442904921799901E-2</v>
          </cell>
          <cell r="H776">
            <v>2.7539051126159599E-2</v>
          </cell>
          <cell r="I776">
            <v>3.3895681446286498E-2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1.3232726832396332E-3</v>
          </cell>
          <cell r="H777">
            <v>2.8961561680490577E-3</v>
          </cell>
          <cell r="I777">
            <v>5.6850964657655005E-3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8.4714327726270842E-4</v>
          </cell>
          <cell r="H778">
            <v>1.8179567659394385E-3</v>
          </cell>
          <cell r="I778">
            <v>3.4597107274383174E-3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5.15391921293149E-4</v>
          </cell>
          <cell r="H779">
            <v>6.1728669783114604E-4</v>
          </cell>
          <cell r="I779">
            <v>1.2818503330524001E-3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5.15391921293149E-4</v>
          </cell>
          <cell r="H780">
            <v>1.1320501260894337E-3</v>
          </cell>
          <cell r="I780">
            <v>2.2306416613396994E-3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2.3000942352706211E-3</v>
          </cell>
          <cell r="E781">
            <v>4.4043683512336937E-3</v>
          </cell>
          <cell r="F781">
            <v>6.8027754560654628E-3</v>
          </cell>
          <cell r="G781">
            <v>0.29410647247124733</v>
          </cell>
          <cell r="H781">
            <v>0.29159544530123266</v>
          </cell>
          <cell r="I781">
            <v>0.51496481204741806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2.3000942352706211E-3</v>
          </cell>
          <cell r="E782">
            <v>4.4043683512336937E-3</v>
          </cell>
          <cell r="F782">
            <v>6.8027754560654628E-3</v>
          </cell>
          <cell r="G782">
            <v>0.29410647247124733</v>
          </cell>
          <cell r="H782">
            <v>0.29159544530123266</v>
          </cell>
          <cell r="I782">
            <v>0.51496481204741806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1.18815943978896E-2</v>
          </cell>
          <cell r="E783">
            <v>8.0934637111626403E-5</v>
          </cell>
          <cell r="F783">
            <v>2.3762539758164099E-4</v>
          </cell>
          <cell r="G783">
            <v>1.90056348346937E-2</v>
          </cell>
          <cell r="H783">
            <v>1.2946202127953701E-3</v>
          </cell>
          <cell r="I783">
            <v>4.1095297080728697E-2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1.18815943978896E-2</v>
          </cell>
          <cell r="E784">
            <v>1.1962529035001199E-2</v>
          </cell>
          <cell r="F784">
            <v>1.22001544325829E-2</v>
          </cell>
          <cell r="G784">
            <v>3.1205789267276601E-2</v>
          </cell>
          <cell r="H784">
            <v>3.09059273956824E-2</v>
          </cell>
          <cell r="I784">
            <v>5.4768331102089597E-2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2.8995688381245999</v>
          </cell>
          <cell r="F785">
            <v>4.7133489271196805</v>
          </cell>
          <cell r="G785">
            <v>0.72315822866187796</v>
          </cell>
          <cell r="H785">
            <v>1.4041815622474925</v>
          </cell>
          <cell r="I785">
            <v>3.3691522950244197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6.181506479362781E-3</v>
          </cell>
          <cell r="F786">
            <v>1.026739425723352E-2</v>
          </cell>
          <cell r="G786">
            <v>1.6541421802543728E-3</v>
          </cell>
          <cell r="H786">
            <v>3.75041174794335E-3</v>
          </cell>
          <cell r="I786">
            <v>9.7328997148492195E-3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5.1410795002209152E-2</v>
          </cell>
          <cell r="F787">
            <v>8.3570016438292094E-2</v>
          </cell>
          <cell r="G787">
            <v>1.2821954408898542E-2</v>
          </cell>
          <cell r="H787">
            <v>2.489683621006188E-2</v>
          </cell>
          <cell r="I787">
            <v>5.9736742819581849E-2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1.2234058828158401E-4</v>
          </cell>
          <cell r="F788">
            <v>8.5598633759936203E-5</v>
          </cell>
          <cell r="G788">
            <v>1.2681810538782E-5</v>
          </cell>
          <cell r="H788">
            <v>6.8461922734498003E-5</v>
          </cell>
          <cell r="I788">
            <v>1.45621580344352E-4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1.2234058828158401E-4</v>
          </cell>
          <cell r="F789">
            <v>2.0722564650344963E-4</v>
          </cell>
          <cell r="G789">
            <v>3.4439609718905993E-5</v>
          </cell>
          <cell r="H789">
            <v>7.6324854965833302E-5</v>
          </cell>
          <cell r="I789">
            <v>2.1397743701782567E-4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0.54421943810859497</v>
          </cell>
          <cell r="F790">
            <v>1.1048266665602942</v>
          </cell>
          <cell r="G790">
            <v>1.186212929721536</v>
          </cell>
          <cell r="H790">
            <v>1.8820516507728584</v>
          </cell>
          <cell r="I790">
            <v>2.73740208015202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8.2017030652776655E-4</v>
          </cell>
          <cell r="F791">
            <v>1.7091682867236778E-3</v>
          </cell>
          <cell r="G791">
            <v>1.9039896953626486E-3</v>
          </cell>
          <cell r="H791">
            <v>3.5097004860410327E-3</v>
          </cell>
          <cell r="I791">
            <v>5.4005902882100039E-3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9.6492808175282704E-3</v>
          </cell>
          <cell r="F792">
            <v>1.9589125293622254E-2</v>
          </cell>
          <cell r="G792">
            <v>2.1032144143998874E-2</v>
          </cell>
          <cell r="H792">
            <v>3.3369710120086174E-2</v>
          </cell>
          <cell r="I792">
            <v>4.8535497875035881E-2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1.7288080364406899E-5</v>
          </cell>
          <cell r="F793">
            <v>1.8828771901985601E-5</v>
          </cell>
          <cell r="G793">
            <v>1.26130099818608E-5</v>
          </cell>
          <cell r="H793">
            <v>5.9676850513227198E-5</v>
          </cell>
          <cell r="I793">
            <v>4.9763111924219402E-5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1.7288080364406899E-5</v>
          </cell>
          <cell r="F794">
            <v>3.6046369779164964E-5</v>
          </cell>
          <cell r="G794">
            <v>3.7936294492221737E-5</v>
          </cell>
          <cell r="H794">
            <v>6.7784081698139749E-5</v>
          </cell>
          <cell r="I794">
            <v>1.0936224160147436E-4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0.44054977221167602</v>
          </cell>
          <cell r="E795">
            <v>0.43629756336105302</v>
          </cell>
          <cell r="F795">
            <v>0.414987144374379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5.9803276837274391E-2</v>
          </cell>
          <cell r="E796">
            <v>4.7497070862291317E-2</v>
          </cell>
          <cell r="F796">
            <v>2.8442993755975261E-2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6.0102288159846569E-3</v>
          </cell>
          <cell r="E797">
            <v>5.9522177811876277E-3</v>
          </cell>
          <cell r="F797">
            <v>5.6614890092002495E-3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6.3072167333573482E-4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1.16783087328166</v>
          </cell>
          <cell r="F799">
            <v>2.2495775410491303</v>
          </cell>
          <cell r="G799">
            <v>2.209211574400074</v>
          </cell>
          <cell r="H799">
            <v>5.4246848913656001</v>
          </cell>
          <cell r="I799">
            <v>7.6143845313642906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1.1682891736250187E-3</v>
          </cell>
          <cell r="F800">
            <v>2.3052819253531151E-3</v>
          </cell>
          <cell r="G800">
            <v>2.3470489346908655E-3</v>
          </cell>
          <cell r="H800">
            <v>6.8043801703270299E-3</v>
          </cell>
          <cell r="I800">
            <v>9.9386849698632207E-3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2.0706221157476258E-2</v>
          </cell>
          <cell r="F801">
            <v>3.9886126614346283E-2</v>
          </cell>
          <cell r="G801">
            <v>3.9170417985816969E-2</v>
          </cell>
          <cell r="H801">
            <v>9.6182356229886426E-2</v>
          </cell>
          <cell r="I801">
            <v>0.13500681793199096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2.3697485838665001E-5</v>
          </cell>
          <cell r="F802">
            <v>2.2232345608419101E-5</v>
          </cell>
          <cell r="G802">
            <v>1.4041843858144901E-5</v>
          </cell>
          <cell r="H802">
            <v>1.2537474242831699E-4</v>
          </cell>
          <cell r="I802">
            <v>8.0099133486743801E-5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2.3697485838665001E-5</v>
          </cell>
          <cell r="F803">
            <v>4.5907090748190266E-5</v>
          </cell>
          <cell r="G803">
            <v>4.5363303169840712E-5</v>
          </cell>
          <cell r="H803">
            <v>1.2902005135944451E-4</v>
          </cell>
          <cell r="I803">
            <v>1.9105074427506298E-4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0.30970409027138801</v>
          </cell>
          <cell r="F804">
            <v>0.54074462191408401</v>
          </cell>
          <cell r="G804">
            <v>0.38038408863443302</v>
          </cell>
          <cell r="H804">
            <v>0.19315189632036059</v>
          </cell>
          <cell r="I804">
            <v>0.29317982738859649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2.0695897725362295E-4</v>
          </cell>
          <cell r="F805">
            <v>3.693300735336636E-4</v>
          </cell>
          <cell r="G805">
            <v>2.7091396506504709E-4</v>
          </cell>
          <cell r="H805">
            <v>1.601538276782384E-4</v>
          </cell>
          <cell r="I805">
            <v>2.6410740670735911E-4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5.4912072743153965E-3</v>
          </cell>
          <cell r="F806">
            <v>9.5876706013135523E-3</v>
          </cell>
          <cell r="G806">
            <v>6.7443987346530697E-3</v>
          </cell>
          <cell r="H806">
            <v>3.4246790127723486E-3</v>
          </cell>
          <cell r="I806">
            <v>5.1982238898687283E-3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4.26164745865977E-6</v>
          </cell>
          <cell r="F807">
            <v>3.20061889868241E-6</v>
          </cell>
          <cell r="G807">
            <v>1.6989137859788801E-6</v>
          </cell>
          <cell r="H807">
            <v>2.6023443547909299E-6</v>
          </cell>
          <cell r="I807">
            <v>3.9897262396840402E-6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4.26164745865977E-6</v>
          </cell>
          <cell r="F808">
            <v>7.4400704739098431E-6</v>
          </cell>
          <cell r="G808">
            <v>4.741709750855332E-6</v>
          </cell>
          <cell r="H808">
            <v>2.7511945891029011E-6</v>
          </cell>
          <cell r="I808">
            <v>5.0200578962439838E-6</v>
          </cell>
        </row>
      </sheetData>
      <sheetData sheetId="29">
        <row r="9">
          <cell r="B9">
            <v>18.12459605513866</v>
          </cell>
          <cell r="C9">
            <v>20.933814829832858</v>
          </cell>
          <cell r="D9">
            <v>21.854971400476849</v>
          </cell>
          <cell r="E9">
            <v>22.253834788625785</v>
          </cell>
          <cell r="F9">
            <v>4.9007604517126069</v>
          </cell>
          <cell r="G9">
            <v>7.7490490752000447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1.3659852868551372</v>
          </cell>
          <cell r="G28">
            <v>2.8805000547336395</v>
          </cell>
        </row>
      </sheetData>
      <sheetData sheetId="30"/>
      <sheetData sheetId="31"/>
      <sheetData sheetId="32">
        <row r="14">
          <cell r="B14">
            <v>82.76005673242139</v>
          </cell>
          <cell r="C14">
            <v>82.420410212208679</v>
          </cell>
          <cell r="D14">
            <v>45.337084698782881</v>
          </cell>
          <cell r="E14">
            <v>43.980687678028303</v>
          </cell>
          <cell r="F14">
            <v>10.760259720464237</v>
          </cell>
          <cell r="G14">
            <v>0</v>
          </cell>
        </row>
        <row r="15">
          <cell r="B15">
            <v>66.745698638364672</v>
          </cell>
          <cell r="C15">
            <v>49.798812204249479</v>
          </cell>
          <cell r="D15">
            <v>68.388472471740826</v>
          </cell>
          <cell r="E15">
            <v>70.077365527232743</v>
          </cell>
          <cell r="F15">
            <v>72.487964079525113</v>
          </cell>
          <cell r="G15">
            <v>72.99253135675005</v>
          </cell>
        </row>
        <row r="16">
          <cell r="B16">
            <v>66.632437741613856</v>
          </cell>
          <cell r="C16">
            <v>55.76405393673749</v>
          </cell>
          <cell r="D16">
            <v>65.696683962395781</v>
          </cell>
          <cell r="E16">
            <v>64.621299465500627</v>
          </cell>
          <cell r="F16">
            <v>62.484857198495774</v>
          </cell>
          <cell r="G16">
            <v>60.322022701694763</v>
          </cell>
        </row>
        <row r="17">
          <cell r="B17">
            <v>12.841930083242849</v>
          </cell>
          <cell r="C17">
            <v>16.214792902510624</v>
          </cell>
          <cell r="D17">
            <v>3.1134786207119323</v>
          </cell>
          <cell r="E17">
            <v>12.681558633839826</v>
          </cell>
          <cell r="F17">
            <v>12.493319062620969</v>
          </cell>
          <cell r="G17">
            <v>12.627894857911556</v>
          </cell>
        </row>
        <row r="18">
          <cell r="B18">
            <v>3.9619103332355257E-2</v>
          </cell>
          <cell r="C18">
            <v>1.299034820298847E-2</v>
          </cell>
          <cell r="D18">
            <v>9.8867359585986817E-2</v>
          </cell>
          <cell r="E18">
            <v>8.7894508708060495E-2</v>
          </cell>
          <cell r="F18">
            <v>9.5340533240995493E-2</v>
          </cell>
          <cell r="G18">
            <v>8.2723459036306068E-2</v>
          </cell>
        </row>
        <row r="19">
          <cell r="B19">
            <v>6.5070190581297025</v>
          </cell>
          <cell r="C19">
            <v>7.3027937876219333</v>
          </cell>
          <cell r="D19">
            <v>8.1413208727763653</v>
          </cell>
          <cell r="E19">
            <v>7.4889759878691056</v>
          </cell>
          <cell r="F19">
            <v>7.7446812029284127</v>
          </cell>
          <cell r="G19">
            <v>8.1139210946924472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16.907119864584345</v>
          </cell>
          <cell r="G21">
            <v>18.430752135213574</v>
          </cell>
        </row>
        <row r="22">
          <cell r="B22">
            <v>0</v>
          </cell>
          <cell r="C22">
            <v>1.1642566372766335E-2</v>
          </cell>
          <cell r="D22">
            <v>0.63795674849424477</v>
          </cell>
          <cell r="E22">
            <v>1.1786496401940698</v>
          </cell>
          <cell r="F22">
            <v>0.38944427265121961</v>
          </cell>
          <cell r="G22">
            <v>0.77225090050624989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0.96589909685774167</v>
          </cell>
          <cell r="C24">
            <v>9.4095859666585707E-3</v>
          </cell>
          <cell r="D24">
            <v>0.24648968931555723</v>
          </cell>
          <cell r="E24">
            <v>2.5678774335755921</v>
          </cell>
          <cell r="F24">
            <v>18.658965882400704</v>
          </cell>
          <cell r="G24">
            <v>17.167376703693371</v>
          </cell>
        </row>
        <row r="25">
          <cell r="B25">
            <v>1.0044445171429979</v>
          </cell>
          <cell r="C25">
            <v>0.95938459493524131</v>
          </cell>
          <cell r="D25">
            <v>1.1262285885572136</v>
          </cell>
          <cell r="E25">
            <v>0.78264907358490654</v>
          </cell>
          <cell r="F25">
            <v>2.7883675776322816</v>
          </cell>
          <cell r="G25">
            <v>2.6654046683528967</v>
          </cell>
        </row>
        <row r="26">
          <cell r="B26">
            <v>1.5177848781073251</v>
          </cell>
          <cell r="C26">
            <v>1.4122976268366896</v>
          </cell>
          <cell r="D26">
            <v>1.3319556821687801</v>
          </cell>
          <cell r="E26">
            <v>1.4149160610726637</v>
          </cell>
          <cell r="F26">
            <v>1.4013737277547729</v>
          </cell>
          <cell r="G26">
            <v>1.3985067545761523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1.8191035965710737E-3</v>
          </cell>
          <cell r="C28">
            <v>7.6392423568752803E-3</v>
          </cell>
          <cell r="D28">
            <v>3.6496948177244352E-2</v>
          </cell>
          <cell r="E28">
            <v>4.0235785802012494E-2</v>
          </cell>
          <cell r="F28">
            <v>3.9118269041557872E-2</v>
          </cell>
          <cell r="G28">
            <v>4.4068896614591485E-2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2.5782130014670974</v>
          </cell>
          <cell r="G29">
            <v>10.45296788866602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7.2631047161587581E-2</v>
          </cell>
          <cell r="G30">
            <v>0.12666887016956813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0.20382781975640221</v>
          </cell>
          <cell r="G32">
            <v>0.43028841019274022</v>
          </cell>
        </row>
        <row r="33">
          <cell r="B33">
            <v>0.52400000000000047</v>
          </cell>
          <cell r="C33">
            <v>0.5452951736453473</v>
          </cell>
          <cell r="D33">
            <v>0.55164447624018675</v>
          </cell>
          <cell r="E33">
            <v>0.71916078334307287</v>
          </cell>
          <cell r="F33">
            <v>1.1714841140286241</v>
          </cell>
          <cell r="G33">
            <v>1.9088056348830473</v>
          </cell>
        </row>
        <row r="34">
          <cell r="B34">
            <v>0</v>
          </cell>
          <cell r="C34">
            <v>0</v>
          </cell>
          <cell r="D34">
            <v>0.13256234628578081</v>
          </cell>
          <cell r="E34">
            <v>0.23831838543949663</v>
          </cell>
          <cell r="F34">
            <v>0.24832094323558526</v>
          </cell>
          <cell r="G34">
            <v>0.51643085615815087</v>
          </cell>
        </row>
        <row r="35">
          <cell r="B35">
            <v>3.517953999707534</v>
          </cell>
          <cell r="C35">
            <v>4.8498387183246621</v>
          </cell>
          <cell r="D35">
            <v>10.814818130798479</v>
          </cell>
          <cell r="E35">
            <v>11.727338183039031</v>
          </cell>
          <cell r="F35">
            <v>6.8069357507613173</v>
          </cell>
          <cell r="G35">
            <v>0.52988213812700269</v>
          </cell>
        </row>
        <row r="36">
          <cell r="B36">
            <v>2.1349390887346629</v>
          </cell>
          <cell r="C36">
            <v>3.3914789314106408</v>
          </cell>
          <cell r="D36">
            <v>4.0716720538863456</v>
          </cell>
          <cell r="E36">
            <v>4.3847270086268768</v>
          </cell>
          <cell r="F36">
            <v>1.9814182241490412</v>
          </cell>
          <cell r="G36">
            <v>0.35311410440060009</v>
          </cell>
        </row>
        <row r="37">
          <cell r="B37">
            <v>0.86248322578584768</v>
          </cell>
          <cell r="C37">
            <v>1.2884367337650451</v>
          </cell>
          <cell r="D37">
            <v>1.5618824423085169</v>
          </cell>
          <cell r="E37">
            <v>2.0046491779043611</v>
          </cell>
          <cell r="F37">
            <v>2.6942680602259732</v>
          </cell>
          <cell r="G37">
            <v>3.6305874835736489</v>
          </cell>
        </row>
        <row r="38">
          <cell r="B38">
            <v>2.8396236857719668</v>
          </cell>
          <cell r="C38">
            <v>3.2944569591606845</v>
          </cell>
          <cell r="D38">
            <v>3.6860222497547168</v>
          </cell>
          <cell r="E38">
            <v>4.7295296577384045</v>
          </cell>
          <cell r="F38">
            <v>6.3561416013414354</v>
          </cell>
          <cell r="G38">
            <v>8.5425342327893823</v>
          </cell>
        </row>
        <row r="39">
          <cell r="B39">
            <v>0</v>
          </cell>
          <cell r="C39">
            <v>9.7900845786061327E-3</v>
          </cell>
          <cell r="D39">
            <v>0.13608860606654033</v>
          </cell>
          <cell r="E39">
            <v>0.37217789200626733</v>
          </cell>
          <cell r="F39">
            <v>0.23436540846046625</v>
          </cell>
          <cell r="G39">
            <v>0.32494747193435991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0</v>
          </cell>
          <cell r="C41">
            <v>7.7647939412645662E-3</v>
          </cell>
          <cell r="D41">
            <v>3.6191177309567842E-2</v>
          </cell>
          <cell r="E41">
            <v>4.3435151926960125E-2</v>
          </cell>
          <cell r="F41">
            <v>3.7092074589162617E-2</v>
          </cell>
          <cell r="G41">
            <v>4.4777375584416537E-2</v>
          </cell>
        </row>
        <row r="42">
          <cell r="B42">
            <v>0</v>
          </cell>
          <cell r="C42">
            <v>4.5635324555524041E-2</v>
          </cell>
          <cell r="D42">
            <v>9.5854759566818368E-2</v>
          </cell>
          <cell r="E42">
            <v>0.16328781113929075</v>
          </cell>
          <cell r="F42">
            <v>0.16408090624423333</v>
          </cell>
          <cell r="G42">
            <v>0.3150871698923175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0</v>
          </cell>
          <cell r="C44">
            <v>6.062762495812629E-3</v>
          </cell>
          <cell r="D44">
            <v>2.1762153924525678E-2</v>
          </cell>
          <cell r="E44">
            <v>0</v>
          </cell>
          <cell r="F44">
            <v>2.4476421567914096E-2</v>
          </cell>
          <cell r="G44">
            <v>3.963804783990188E-2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0.20014211629416379</v>
          </cell>
          <cell r="F46">
            <v>0.34361142872328487</v>
          </cell>
          <cell r="G46">
            <v>0.80240059445259704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0.2227064208220928</v>
          </cell>
          <cell r="F47">
            <v>0.19124740029238987</v>
          </cell>
          <cell r="G47">
            <v>0.42411616311420158</v>
          </cell>
        </row>
        <row r="48">
          <cell r="B48">
            <v>4.3909160298749056E-2</v>
          </cell>
          <cell r="C48">
            <v>9.7125319169849584E-3</v>
          </cell>
          <cell r="D48">
            <v>0.20223991574884603</v>
          </cell>
          <cell r="E48">
            <v>0.2133877813736631</v>
          </cell>
          <cell r="F48">
            <v>0.2043492445859808</v>
          </cell>
          <cell r="G48">
            <v>0.38465756861773781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2.2122502380157498E-2</v>
          </cell>
          <cell r="F49">
            <v>2.7240313835617765E-2</v>
          </cell>
          <cell r="G49">
            <v>8.2261035012742109E-2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0.10666485575294074</v>
          </cell>
          <cell r="F50">
            <v>9.965955746228386E-2</v>
          </cell>
          <cell r="G50">
            <v>0.1838603784323104</v>
          </cell>
        </row>
        <row r="51">
          <cell r="B51">
            <v>5.2593786190810822E-2</v>
          </cell>
          <cell r="C51">
            <v>1.4262452278534545E-2</v>
          </cell>
          <cell r="D51">
            <v>0.80195785509090245</v>
          </cell>
          <cell r="E51">
            <v>1.0353681811435695</v>
          </cell>
          <cell r="F51">
            <v>0.97454904468031878</v>
          </cell>
          <cell r="G51">
            <v>1.5344189883036132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8.111668660308903E-2</v>
          </cell>
          <cell r="F52">
            <v>0.10804386414879999</v>
          </cell>
          <cell r="G52">
            <v>0.33225442517552556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3.5760495399100867E-4</v>
          </cell>
          <cell r="F53">
            <v>4.5875441090168092E-4</v>
          </cell>
          <cell r="G53">
            <v>6.4666256971655464E-4</v>
          </cell>
        </row>
        <row r="54">
          <cell r="B54">
            <v>0.95940226230828918</v>
          </cell>
          <cell r="C54">
            <v>1.1078997917450848</v>
          </cell>
          <cell r="D54">
            <v>1.1387973520900239</v>
          </cell>
          <cell r="E54">
            <v>1.1620858792001261</v>
          </cell>
          <cell r="F54">
            <v>1.1625802387053747</v>
          </cell>
          <cell r="G54">
            <v>1.184698317741484</v>
          </cell>
        </row>
        <row r="55">
          <cell r="B55">
            <v>0.59443420306477091</v>
          </cell>
          <cell r="C55">
            <v>0.62700244152439155</v>
          </cell>
          <cell r="D55">
            <v>0.69180042710674339</v>
          </cell>
          <cell r="E55">
            <v>1.1531149016503772</v>
          </cell>
          <cell r="F55">
            <v>0.92632207638033082</v>
          </cell>
          <cell r="G55">
            <v>1.6633094808236895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0.24805581429762869</v>
          </cell>
          <cell r="F56">
            <v>0.17655356226118371</v>
          </cell>
          <cell r="G56">
            <v>0.31925462253261133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9.85546277384102E-2</v>
          </cell>
          <cell r="F57">
            <v>0.11280051553617031</v>
          </cell>
          <cell r="G57">
            <v>0.33951679896766129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5.1462984326512307E-2</v>
          </cell>
          <cell r="F58">
            <v>5.6740886902425916E-2</v>
          </cell>
          <cell r="G58">
            <v>0.15528656977098956</v>
          </cell>
        </row>
        <row r="70">
          <cell r="B70">
            <v>6.960774201153438E-3</v>
          </cell>
          <cell r="C70">
            <v>9.2164091039159193E-2</v>
          </cell>
          <cell r="D70">
            <v>9.4202502508466041E-2</v>
          </cell>
          <cell r="E70">
            <v>7.7385271544254397E-2</v>
          </cell>
          <cell r="F70">
            <v>5.1249761409586404E-2</v>
          </cell>
          <cell r="G70">
            <v>8.7014035410881013E-2</v>
          </cell>
        </row>
        <row r="71">
          <cell r="B71">
            <v>1.5877819762276202E-2</v>
          </cell>
          <cell r="C71">
            <v>0.15823622129859533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1.8843617683405433E-2</v>
          </cell>
          <cell r="C72">
            <v>0.13592778099527711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2.0899030790200245E-2</v>
          </cell>
          <cell r="C73">
            <v>8.320357308253272E-2</v>
          </cell>
          <cell r="D73">
            <v>8.8400743411544316E-2</v>
          </cell>
          <cell r="E73">
            <v>7.5112430532964472E-2</v>
          </cell>
          <cell r="F73">
            <v>5.9744008213789168E-2</v>
          </cell>
          <cell r="G73">
            <v>0.13929728277437728</v>
          </cell>
        </row>
        <row r="74">
          <cell r="B74">
            <v>4.2347115424686797E-2</v>
          </cell>
          <cell r="C74">
            <v>0.18623597105477596</v>
          </cell>
          <cell r="D74">
            <v>0.19287223875498544</v>
          </cell>
          <cell r="E74">
            <v>0.14536933992844531</v>
          </cell>
          <cell r="F74">
            <v>0.1052497975429981</v>
          </cell>
          <cell r="G74">
            <v>0.24420215168812373</v>
          </cell>
        </row>
        <row r="75">
          <cell r="B75">
            <v>4.2347223624713007E-2</v>
          </cell>
          <cell r="C75">
            <v>0.18650200837032307</v>
          </cell>
          <cell r="D75">
            <v>0.19340979085738352</v>
          </cell>
          <cell r="E75">
            <v>0.14574354794924158</v>
          </cell>
          <cell r="F75">
            <v>0.10569852173441784</v>
          </cell>
          <cell r="G75">
            <v>0.24483891436459823</v>
          </cell>
        </row>
        <row r="76">
          <cell r="B76">
            <v>2.0759543074570511E-2</v>
          </cell>
          <cell r="C76">
            <v>8.3472532815363737E-2</v>
          </cell>
          <cell r="D76">
            <v>8.8794178735242743E-2</v>
          </cell>
          <cell r="E76">
            <v>7.5572326626620862E-2</v>
          </cell>
          <cell r="F76">
            <v>5.9708257320639217E-2</v>
          </cell>
          <cell r="G76">
            <v>0.13925422550832206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6.0631818739211611E-3</v>
          </cell>
          <cell r="G90">
            <v>1.0124055431397803E-2</v>
          </cell>
        </row>
        <row r="91">
          <cell r="B91">
            <v>1.8035854790501535</v>
          </cell>
          <cell r="C91">
            <v>1.8081036635784392E-2</v>
          </cell>
          <cell r="D91">
            <v>0.49371793010981546</v>
          </cell>
          <cell r="E91">
            <v>5.4920011191939553</v>
          </cell>
          <cell r="F91">
            <v>39.477421235861947</v>
          </cell>
          <cell r="G91">
            <v>35.93521412820121</v>
          </cell>
        </row>
        <row r="92">
          <cell r="B92">
            <v>2.6277063585490388</v>
          </cell>
          <cell r="C92">
            <v>2.5559760214163378</v>
          </cell>
          <cell r="D92">
            <v>3.0635197353188204</v>
          </cell>
          <cell r="E92">
            <v>2.0723250510147397</v>
          </cell>
          <cell r="F92">
            <v>7.3218747969248756</v>
          </cell>
          <cell r="G92">
            <v>7.0665877242362907</v>
          </cell>
        </row>
        <row r="93">
          <cell r="B93">
            <v>14.161495018068123</v>
          </cell>
          <cell r="C93">
            <v>13.051838798041915</v>
          </cell>
          <cell r="D93">
            <v>12.223466471879085</v>
          </cell>
          <cell r="E93">
            <v>12.933986805449178</v>
          </cell>
          <cell r="F93">
            <v>12.15438793948581</v>
          </cell>
          <cell r="G93">
            <v>11.511743676891083</v>
          </cell>
        </row>
        <row r="94">
          <cell r="B94">
            <v>9.3553899252226454E-3</v>
          </cell>
          <cell r="C94">
            <v>3.9287532121072874E-2</v>
          </cell>
          <cell r="D94">
            <v>0.1876985906258278</v>
          </cell>
          <cell r="E94">
            <v>0.20692689841034961</v>
          </cell>
          <cell r="F94">
            <v>0.20117966935658332</v>
          </cell>
          <cell r="G94">
            <v>0.22664003973218472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3.2872215768705528</v>
          </cell>
          <cell r="G95">
            <v>13.8501824524825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8.8194842981927521E-2</v>
          </cell>
          <cell r="G96">
            <v>0.15984405045207375</v>
          </cell>
        </row>
        <row r="97">
          <cell r="B97">
            <v>1.7329166392024145</v>
          </cell>
          <cell r="C97">
            <v>1.9817135230720137E-2</v>
          </cell>
          <cell r="D97">
            <v>0.751784136154238</v>
          </cell>
          <cell r="E97">
            <v>0.97591188153902397</v>
          </cell>
          <cell r="F97">
            <v>7.7027738160186212</v>
          </cell>
          <cell r="G97">
            <v>7.0655881907222602</v>
          </cell>
        </row>
        <row r="98">
          <cell r="B98">
            <v>0.90179269730599854</v>
          </cell>
          <cell r="C98">
            <v>2.5981931187758121E-2</v>
          </cell>
          <cell r="D98">
            <v>5.7116538722427161E-2</v>
          </cell>
          <cell r="E98">
            <v>1.4537752188887226E-2</v>
          </cell>
          <cell r="F98">
            <v>1.866152449582539E-2</v>
          </cell>
          <cell r="G98">
            <v>3.4408131611204637E-2</v>
          </cell>
        </row>
        <row r="99">
          <cell r="B99">
            <v>1.4500190934739705</v>
          </cell>
          <cell r="C99">
            <v>3.752059781398847</v>
          </cell>
          <cell r="D99">
            <v>3.7228897448093283</v>
          </cell>
          <cell r="E99">
            <v>0.90222035404233558</v>
          </cell>
          <cell r="F99">
            <v>0.17125342403665036</v>
          </cell>
          <cell r="G99">
            <v>0</v>
          </cell>
        </row>
        <row r="100">
          <cell r="B100">
            <v>0.18408246316951674</v>
          </cell>
          <cell r="C100">
            <v>0.26710111417290389</v>
          </cell>
          <cell r="D100">
            <v>0.43090630011907172</v>
          </cell>
          <cell r="E100">
            <v>0.13586183674829999</v>
          </cell>
          <cell r="F100">
            <v>8.6697804684556498E-2</v>
          </cell>
          <cell r="G100">
            <v>0.14575296786300637</v>
          </cell>
        </row>
        <row r="101">
          <cell r="B101">
            <v>0.19315391420653821</v>
          </cell>
          <cell r="C101">
            <v>0.17435558065183321</v>
          </cell>
          <cell r="D101">
            <v>0.15127663452519854</v>
          </cell>
          <cell r="E101">
            <v>0.11814260940548212</v>
          </cell>
          <cell r="F101">
            <v>10.307963507777826</v>
          </cell>
          <cell r="G101">
            <v>8.690529669108555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6.5395416599499884E-6</v>
          </cell>
          <cell r="F102">
            <v>1.4883889464874409E-5</v>
          </cell>
          <cell r="G102">
            <v>5.8064002045654456E-5</v>
          </cell>
        </row>
        <row r="103">
          <cell r="F103">
            <v>0.26544415926543852</v>
          </cell>
          <cell r="G103">
            <v>0.35915246898008291</v>
          </cell>
        </row>
        <row r="104">
          <cell r="B104">
            <v>0</v>
          </cell>
          <cell r="C104">
            <v>9.3839929131715571E-2</v>
          </cell>
          <cell r="D104">
            <v>0.37785556561910205</v>
          </cell>
          <cell r="E104">
            <v>0.33441892189132344</v>
          </cell>
          <cell r="F104">
            <v>8.2222742218891115E-2</v>
          </cell>
          <cell r="G104">
            <v>9.9258902358393714E-2</v>
          </cell>
        </row>
        <row r="105">
          <cell r="B105">
            <v>0</v>
          </cell>
          <cell r="C105">
            <v>0.15893047292822488</v>
          </cell>
          <cell r="D105">
            <v>0.28467966794644461</v>
          </cell>
          <cell r="E105">
            <v>0.34541652356388497</v>
          </cell>
          <cell r="F105">
            <v>0.34709422474741725</v>
          </cell>
          <cell r="G105">
            <v>0.66653055169528808</v>
          </cell>
        </row>
        <row r="106">
          <cell r="B106">
            <v>0</v>
          </cell>
          <cell r="C106">
            <v>4.8963257220306172E-2</v>
          </cell>
          <cell r="D106">
            <v>0.16483148057675692</v>
          </cell>
          <cell r="E106">
            <v>0</v>
          </cell>
          <cell r="F106">
            <v>0.12397402817745966</v>
          </cell>
          <cell r="G106">
            <v>0.13446206052940787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0.11135321041104643</v>
          </cell>
          <cell r="F107">
            <v>8.5973601966303756E-2</v>
          </cell>
          <cell r="G107">
            <v>0.171134592133801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0.14960117783604163</v>
          </cell>
          <cell r="F108">
            <v>0.20616685723397088</v>
          </cell>
          <cell r="G108">
            <v>0.40120029722629846</v>
          </cell>
        </row>
        <row r="109">
          <cell r="B109">
            <v>0.19773174176146108</v>
          </cell>
          <cell r="C109">
            <v>3.5518727440276107E-2</v>
          </cell>
          <cell r="D109">
            <v>0.63709674051948539</v>
          </cell>
          <cell r="E109">
            <v>0.70630679353435388</v>
          </cell>
          <cell r="F109">
            <v>0.68714953328182959</v>
          </cell>
          <cell r="G109">
            <v>1.5133815443143706</v>
          </cell>
        </row>
        <row r="110">
          <cell r="B110">
            <v>1.4096516852026128E-4</v>
          </cell>
          <cell r="C110">
            <v>1.8897067771938409E-4</v>
          </cell>
          <cell r="D110">
            <v>1.9538887372232209E-4</v>
          </cell>
          <cell r="E110">
            <v>0.41432313481614114</v>
          </cell>
          <cell r="F110">
            <v>0.38940306537319802</v>
          </cell>
          <cell r="G110">
            <v>0.84637506953742458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0.23774910336130067</v>
          </cell>
          <cell r="C112">
            <v>4.1974746895175906E-2</v>
          </cell>
          <cell r="D112">
            <v>1.9953667549767315</v>
          </cell>
          <cell r="E112">
            <v>2.5501398321604789</v>
          </cell>
          <cell r="F112">
            <v>2.4582803471344139</v>
          </cell>
          <cell r="G112">
            <v>4.3231501171690487</v>
          </cell>
        </row>
        <row r="113">
          <cell r="B113">
            <v>1.4096516678345988E-4</v>
          </cell>
          <cell r="C113">
            <v>1.8897068981698582E-4</v>
          </cell>
          <cell r="D113">
            <v>1.9538889428960559E-4</v>
          </cell>
          <cell r="E113">
            <v>2.1590741200620124E-3</v>
          </cell>
          <cell r="F113">
            <v>3.4050872761696924E-3</v>
          </cell>
          <cell r="G113">
            <v>6.5922427741052989E-3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1.4243642687805453</v>
          </cell>
          <cell r="C115">
            <v>1.5811154135929939</v>
          </cell>
          <cell r="D115">
            <v>1.5269741761844895</v>
          </cell>
          <cell r="E115">
            <v>1.391126019254634</v>
          </cell>
          <cell r="F115">
            <v>1.0574257814841133</v>
          </cell>
          <cell r="G115">
            <v>1.0775432978765556</v>
          </cell>
        </row>
        <row r="116">
          <cell r="B116">
            <v>0.69261858765598827</v>
          </cell>
          <cell r="C116">
            <v>0.75155995928339303</v>
          </cell>
          <cell r="D116">
            <v>0.86397546063403663</v>
          </cell>
          <cell r="E116">
            <v>1.5366252577445372</v>
          </cell>
          <cell r="F116">
            <v>1.3894831145704956</v>
          </cell>
          <cell r="G116">
            <v>2.4949642212355339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0.3964349679025081</v>
          </cell>
          <cell r="F117">
            <v>0.27000015773271002</v>
          </cell>
          <cell r="G117">
            <v>0.4688560805050967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1.5438895297953698E-2</v>
          </cell>
          <cell r="F118">
            <v>1.6743212528584708E-2</v>
          </cell>
          <cell r="G118">
            <v>4.5083197675448543E-2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7.4175325087329755E-2</v>
          </cell>
          <cell r="F119">
            <v>7.102254681907022E-2</v>
          </cell>
          <cell r="G119">
            <v>0.1919007994165042</v>
          </cell>
        </row>
        <row r="123">
          <cell r="B123">
            <v>0</v>
          </cell>
          <cell r="C123">
            <v>2.2906122914658171</v>
          </cell>
          <cell r="D123">
            <v>2.371606305340165</v>
          </cell>
          <cell r="E123">
            <v>2.4930873258282356</v>
          </cell>
          <cell r="F123">
            <v>2.7549312194786344</v>
          </cell>
          <cell r="G123">
            <v>3.0472544300671225</v>
          </cell>
        </row>
      </sheetData>
      <sheetData sheetId="33">
        <row r="13">
          <cell r="B13">
            <v>16.05241899141437</v>
          </cell>
          <cell r="C13">
            <v>20.2684974963759</v>
          </cell>
          <cell r="D13">
            <v>3.8918466891896371</v>
          </cell>
          <cell r="E13">
            <v>15.851946701364971</v>
          </cell>
          <cell r="F13">
            <v>15.616647236220633</v>
          </cell>
          <cell r="G13">
            <v>15.784866982010225</v>
          </cell>
        </row>
        <row r="14">
          <cell r="B14">
            <v>250.94835991128483</v>
          </cell>
          <cell r="C14">
            <v>252.22646167742272</v>
          </cell>
          <cell r="D14">
            <v>140.40147427545008</v>
          </cell>
          <cell r="E14">
            <v>133.49164859927049</v>
          </cell>
          <cell r="F14">
            <v>32.610416143614927</v>
          </cell>
          <cell r="G14">
            <v>0</v>
          </cell>
        </row>
        <row r="15">
          <cell r="B15">
            <v>66.745698638364672</v>
          </cell>
          <cell r="C15">
            <v>49.798812204249479</v>
          </cell>
          <cell r="D15">
            <v>68.388472471740826</v>
          </cell>
          <cell r="E15">
            <v>70.077365527232743</v>
          </cell>
          <cell r="F15">
            <v>72.487964079525113</v>
          </cell>
          <cell r="G15">
            <v>72.99253135675005</v>
          </cell>
        </row>
        <row r="16">
          <cell r="B16">
            <v>66.632437741613856</v>
          </cell>
          <cell r="C16">
            <v>55.76405393673749</v>
          </cell>
          <cell r="D16">
            <v>65.696683962395781</v>
          </cell>
          <cell r="E16">
            <v>64.621299465500627</v>
          </cell>
          <cell r="F16">
            <v>62.484857198495774</v>
          </cell>
          <cell r="G16">
            <v>60.322022701694763</v>
          </cell>
        </row>
        <row r="18">
          <cell r="B18">
            <v>0.66542370307468557</v>
          </cell>
          <cell r="C18">
            <v>0.11082733472440591</v>
          </cell>
          <cell r="D18">
            <v>0.4680975600916279</v>
          </cell>
          <cell r="E18">
            <v>0.34560561033255605</v>
          </cell>
          <cell r="F18">
            <v>0.33899003258176585</v>
          </cell>
          <cell r="G18">
            <v>0.35636340495241609</v>
          </cell>
        </row>
        <row r="19">
          <cell r="B19">
            <v>18.203643794535189</v>
          </cell>
          <cell r="C19">
            <v>20.429855149836328</v>
          </cell>
          <cell r="D19">
            <v>22.775667915076411</v>
          </cell>
          <cell r="E19">
            <v>20.950707236468524</v>
          </cell>
          <cell r="F19">
            <v>21.666052713369993</v>
          </cell>
          <cell r="G19">
            <v>22.699015949586055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27.121469704115732</v>
          </cell>
          <cell r="G21">
            <v>29.394799525698847</v>
          </cell>
        </row>
        <row r="22">
          <cell r="B22">
            <v>0</v>
          </cell>
          <cell r="C22">
            <v>5.9791652712705839E-2</v>
          </cell>
          <cell r="D22">
            <v>1.847794216529228</v>
          </cell>
          <cell r="E22">
            <v>2.7970141651906668</v>
          </cell>
          <cell r="F22">
            <v>1.0289910521026115</v>
          </cell>
          <cell r="G22">
            <v>1.8954708247330123</v>
          </cell>
          <cell r="L22">
            <v>3.174647628542306</v>
          </cell>
          <cell r="M22">
            <v>0.56583312192906277</v>
          </cell>
          <cell r="N22">
            <v>2.9015389571289498</v>
          </cell>
          <cell r="O22">
            <v>6.6118645104483198</v>
          </cell>
          <cell r="P22">
            <v>35.118213682027573</v>
          </cell>
          <cell r="Q22">
            <v>41.170870056043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4.0602256255937191E-2</v>
          </cell>
          <cell r="G23">
            <v>8.3404733071656925E-2</v>
          </cell>
          <cell r="L23">
            <v>7.682116759509898E-2</v>
          </cell>
          <cell r="M23">
            <v>8.0076869072046152E-3</v>
          </cell>
          <cell r="N23">
            <v>3.9894737156502762E-2</v>
          </cell>
          <cell r="O23">
            <v>0.15639078071854856</v>
          </cell>
          <cell r="P23">
            <v>0.17783077424507859</v>
          </cell>
          <cell r="Q23">
            <v>0.20366282731797475</v>
          </cell>
        </row>
        <row r="24">
          <cell r="B24">
            <v>4.9557265128580967</v>
          </cell>
          <cell r="C24">
            <v>6.7750510239066628E-2</v>
          </cell>
          <cell r="D24">
            <v>1.1964362359066441</v>
          </cell>
          <cell r="E24">
            <v>10.515408607168176</v>
          </cell>
          <cell r="F24">
            <v>74.927808163538003</v>
          </cell>
          <cell r="G24">
            <v>68.290818333585307</v>
          </cell>
        </row>
        <row r="25">
          <cell r="B25">
            <v>4.1782260449189099</v>
          </cell>
          <cell r="C25">
            <v>3.8485485690922778</v>
          </cell>
          <cell r="D25">
            <v>4.4095533961760731</v>
          </cell>
          <cell r="E25">
            <v>2.8851560486268482</v>
          </cell>
          <cell r="F25">
            <v>9.1446841606530693</v>
          </cell>
          <cell r="G25">
            <v>8.7696455251639751</v>
          </cell>
        </row>
        <row r="26">
          <cell r="B26">
            <v>39.681219098198632</v>
          </cell>
          <cell r="C26">
            <v>37.44011413589989</v>
          </cell>
          <cell r="D26">
            <v>35.455569159782044</v>
          </cell>
          <cell r="E26">
            <v>37.264275951996545</v>
          </cell>
          <cell r="F26">
            <v>36.768891555983629</v>
          </cell>
          <cell r="G26">
            <v>36.271327890069429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0.58786919495117729</v>
          </cell>
          <cell r="C28">
            <v>0.14160998529385824</v>
          </cell>
          <cell r="D28">
            <v>0.5060637649004992</v>
          </cell>
          <cell r="E28">
            <v>0.44703207824380392</v>
          </cell>
          <cell r="F28">
            <v>0.39933069208898236</v>
          </cell>
          <cell r="G28">
            <v>0.50933931860858517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6.4455325036677493</v>
          </cell>
          <cell r="G29">
            <v>26.132419721665048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0.17293106467044678</v>
          </cell>
          <cell r="G30">
            <v>0.30159254802278124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1.1320917269559713E-2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1.3588521317093476</v>
          </cell>
          <cell r="G32">
            <v>2.868589401284936</v>
          </cell>
        </row>
        <row r="33">
          <cell r="B33">
            <v>0.52400000000000047</v>
          </cell>
          <cell r="C33">
            <v>0.5452951736453473</v>
          </cell>
          <cell r="D33">
            <v>0.55164447624018675</v>
          </cell>
          <cell r="E33">
            <v>0.71916078334307287</v>
          </cell>
          <cell r="F33">
            <v>1.1714841140286241</v>
          </cell>
          <cell r="G33">
            <v>1.9088056348830473</v>
          </cell>
        </row>
        <row r="34">
          <cell r="B34">
            <v>0</v>
          </cell>
          <cell r="C34">
            <v>0</v>
          </cell>
          <cell r="D34">
            <v>0.13256234628578081</v>
          </cell>
          <cell r="E34">
            <v>0.23831838543949663</v>
          </cell>
          <cell r="F34">
            <v>0.24832094323558526</v>
          </cell>
          <cell r="G34">
            <v>0.51643085615815087</v>
          </cell>
        </row>
        <row r="35">
          <cell r="B35">
            <v>3.517953999707534</v>
          </cell>
          <cell r="C35">
            <v>4.8498387183246621</v>
          </cell>
          <cell r="D35">
            <v>10.814818130798479</v>
          </cell>
          <cell r="E35">
            <v>11.727338183039031</v>
          </cell>
          <cell r="F35">
            <v>6.8069357507613173</v>
          </cell>
          <cell r="G35">
            <v>0.52988213812700269</v>
          </cell>
        </row>
        <row r="36">
          <cell r="B36">
            <v>2.1349390887346629</v>
          </cell>
          <cell r="C36">
            <v>3.3914789314106408</v>
          </cell>
          <cell r="D36">
            <v>4.0716720538863456</v>
          </cell>
          <cell r="E36">
            <v>4.3847270086268768</v>
          </cell>
          <cell r="F36">
            <v>1.9814182241490412</v>
          </cell>
          <cell r="G36">
            <v>0.35311410440060009</v>
          </cell>
        </row>
        <row r="37">
          <cell r="B37">
            <v>0.86248322578584768</v>
          </cell>
          <cell r="C37">
            <v>1.2884367337650451</v>
          </cell>
          <cell r="D37">
            <v>1.5618824423085169</v>
          </cell>
          <cell r="E37">
            <v>2.0046491779043611</v>
          </cell>
          <cell r="F37">
            <v>2.6942680602259732</v>
          </cell>
          <cell r="G37">
            <v>3.6305874835736489</v>
          </cell>
        </row>
        <row r="38">
          <cell r="B38">
            <v>2.8396236857719668</v>
          </cell>
          <cell r="C38">
            <v>3.2944569591606845</v>
          </cell>
          <cell r="D38">
            <v>3.6860222497547168</v>
          </cell>
          <cell r="E38">
            <v>4.7295296577384045</v>
          </cell>
          <cell r="F38">
            <v>6.3561416013414354</v>
          </cell>
          <cell r="G38">
            <v>8.5425342327893823</v>
          </cell>
        </row>
        <row r="39">
          <cell r="B39">
            <v>0</v>
          </cell>
          <cell r="C39">
            <v>5.1508482530541903E-2</v>
          </cell>
          <cell r="D39">
            <v>0.53061596255259535</v>
          </cell>
          <cell r="E39">
            <v>1.1079624679174442</v>
          </cell>
          <cell r="F39">
            <v>0.73350212528571113</v>
          </cell>
          <cell r="G39">
            <v>1.0596920551948565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2.3985934658452959E-2</v>
          </cell>
          <cell r="G40">
            <v>4.5142268627171557E-2</v>
          </cell>
        </row>
        <row r="41">
          <cell r="B41">
            <v>0</v>
          </cell>
          <cell r="C41">
            <v>5.7379304226544615E-2</v>
          </cell>
          <cell r="D41">
            <v>0.25284331602785642</v>
          </cell>
          <cell r="E41">
            <v>0.22869636445317787</v>
          </cell>
          <cell r="F41">
            <v>0.18124913021480191</v>
          </cell>
          <cell r="G41">
            <v>0.24722706564466373</v>
          </cell>
        </row>
        <row r="42">
          <cell r="B42">
            <v>0</v>
          </cell>
          <cell r="C42">
            <v>0.22623602435644455</v>
          </cell>
          <cell r="D42">
            <v>0.44758471821579598</v>
          </cell>
          <cell r="E42">
            <v>0.53063954368195543</v>
          </cell>
          <cell r="F42">
            <v>0.51491424401387842</v>
          </cell>
          <cell r="G42">
            <v>0.93887597425140579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1.5144580928915441E-2</v>
          </cell>
          <cell r="G43">
            <v>4.3235774298429556E-2</v>
          </cell>
        </row>
        <row r="44">
          <cell r="B44">
            <v>0</v>
          </cell>
          <cell r="C44">
            <v>9.752138776267566E-2</v>
          </cell>
          <cell r="D44">
            <v>0.35115738515772171</v>
          </cell>
          <cell r="E44">
            <v>0</v>
          </cell>
          <cell r="F44">
            <v>0.39495521562873598</v>
          </cell>
          <cell r="G44">
            <v>0.63960549495653785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0.40432750766497738</v>
          </cell>
          <cell r="F46">
            <v>0.62474805222415464</v>
          </cell>
          <cell r="G46">
            <v>1.3373343240876616</v>
          </cell>
        </row>
        <row r="47">
          <cell r="B47">
            <v>0</v>
          </cell>
        </row>
        <row r="48">
          <cell r="B48">
            <v>1.0201951131335965</v>
          </cell>
          <cell r="C48">
            <v>4.3315003570602008E-2</v>
          </cell>
          <cell r="D48">
            <v>1.0176921060875235</v>
          </cell>
          <cell r="E48">
            <v>0.94578442585763489</v>
          </cell>
          <cell r="F48">
            <v>0.86107992740498585</v>
          </cell>
          <cell r="G48">
            <v>1.6116918110078142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5.26726247146607E-2</v>
          </cell>
          <cell r="F49">
            <v>6.1909804171858575E-2</v>
          </cell>
          <cell r="G49">
            <v>0.18280230002831563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0.5429973246970965</v>
          </cell>
          <cell r="F50">
            <v>0.49945799276786962</v>
          </cell>
          <cell r="G50">
            <v>0.86809413486955911</v>
          </cell>
        </row>
        <row r="51">
          <cell r="B51">
            <v>1.042423121610121</v>
          </cell>
          <cell r="C51">
            <v>5.6493007505375115E-2</v>
          </cell>
          <cell r="D51">
            <v>2.9944152958852355</v>
          </cell>
          <cell r="E51">
            <v>3.6311901448752595</v>
          </cell>
          <cell r="F51">
            <v>3.3355979276384993</v>
          </cell>
          <cell r="G51">
            <v>5.2265632411020446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0.19313496810259284</v>
          </cell>
          <cell r="F52">
            <v>0.24555423670181836</v>
          </cell>
          <cell r="G52">
            <v>0.73834316705672398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0.10565206641568943</v>
          </cell>
          <cell r="F53">
            <v>0.10818909869447632</v>
          </cell>
          <cell r="G53">
            <v>0.17446619459186663</v>
          </cell>
        </row>
        <row r="54">
          <cell r="B54">
            <v>2.6471486322793809</v>
          </cell>
          <cell r="C54">
            <v>3.1024131795889187</v>
          </cell>
          <cell r="D54">
            <v>3.2365350208519246</v>
          </cell>
          <cell r="E54">
            <v>3.220681475273087</v>
          </cell>
          <cell r="F54">
            <v>3.1372775476921575</v>
          </cell>
          <cell r="G54">
            <v>3.1480974564439301</v>
          </cell>
        </row>
        <row r="55">
          <cell r="B55">
            <v>2.6588470952282175</v>
          </cell>
          <cell r="C55">
            <v>1.7639028356196778</v>
          </cell>
          <cell r="D55">
            <v>2.1245912708714147</v>
          </cell>
          <cell r="E55">
            <v>3.4939266118783174</v>
          </cell>
          <cell r="F55">
            <v>2.8133575549539036</v>
          </cell>
          <cell r="G55">
            <v>5.089687694027627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0.78271607359713458</v>
          </cell>
          <cell r="F56">
            <v>0.5506152026513198</v>
          </cell>
          <cell r="G56">
            <v>0.95025375104962051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0.20748342681770565</v>
          </cell>
          <cell r="F57">
            <v>0.20888984358550033</v>
          </cell>
          <cell r="G57">
            <v>0.59046399820462803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8.5771640544187122E-2</v>
          </cell>
          <cell r="F58">
            <v>9.3017847381025906E-2</v>
          </cell>
          <cell r="G58">
            <v>0.25046220930804786</v>
          </cell>
        </row>
        <row r="63">
          <cell r="B63">
            <v>9.9503309641493093E-3</v>
          </cell>
          <cell r="C63">
            <v>0.13166935509467659</v>
          </cell>
          <cell r="D63">
            <v>0.13458137138039405</v>
          </cell>
          <cell r="E63">
            <v>0.11055675596947574</v>
          </cell>
          <cell r="F63">
            <v>7.3220312559463457E-2</v>
          </cell>
          <cell r="G63">
            <v>0.12431213274417723</v>
          </cell>
        </row>
        <row r="64">
          <cell r="B64">
            <v>1.8319054333956971E-2</v>
          </cell>
          <cell r="C64">
            <v>0.18250814394027573</v>
          </cell>
          <cell r="D64">
            <v>1.9103609506599102E-5</v>
          </cell>
          <cell r="E64">
            <v>1.910360922643935E-5</v>
          </cell>
          <cell r="F64">
            <v>1.9103609226304492E-5</v>
          </cell>
          <cell r="G64">
            <v>1.9103609225432173E-5</v>
          </cell>
        </row>
        <row r="65">
          <cell r="B65">
            <v>2.1077883777198832E-2</v>
          </cell>
          <cell r="C65">
            <v>0.15200501525328841</v>
          </cell>
          <cell r="D65">
            <v>1.9103608945663781E-5</v>
          </cell>
          <cell r="E65">
            <v>1.9103609258561252E-5</v>
          </cell>
          <cell r="F65">
            <v>1.9103609169837671E-5</v>
          </cell>
          <cell r="G65">
            <v>1.9103609734081205E-5</v>
          </cell>
        </row>
        <row r="66">
          <cell r="B66">
            <v>2.3117870298183504E-2</v>
          </cell>
          <cell r="C66">
            <v>9.2018270273196326E-2</v>
          </cell>
          <cell r="D66">
            <v>9.776428971436088E-2</v>
          </cell>
          <cell r="E66">
            <v>8.3069212298832351E-2</v>
          </cell>
          <cell r="F66">
            <v>6.6073815080436138E-2</v>
          </cell>
          <cell r="G66">
            <v>0.15404898085229493</v>
          </cell>
        </row>
        <row r="67">
          <cell r="B67">
            <v>4.6842919914877129E-2</v>
          </cell>
          <cell r="C67">
            <v>0.20596453994529121</v>
          </cell>
          <cell r="D67">
            <v>0.21330065824116773</v>
          </cell>
          <cell r="E67">
            <v>0.16076887470372977</v>
          </cell>
          <cell r="F67">
            <v>0.11640208513351366</v>
          </cell>
          <cell r="G67">
            <v>0.27006460195420101</v>
          </cell>
        </row>
        <row r="68">
          <cell r="B68">
            <v>4.6843039570826306E-2</v>
          </cell>
          <cell r="C68">
            <v>0.20625874124678889</v>
          </cell>
          <cell r="D68">
            <v>0.21389511818740864</v>
          </cell>
          <cell r="E68">
            <v>0.16118269818043368</v>
          </cell>
          <cell r="F68">
            <v>0.1168983134200883</v>
          </cell>
          <cell r="G68">
            <v>0.27076877538174043</v>
          </cell>
        </row>
        <row r="69">
          <cell r="B69">
            <v>2.2963615744374642E-2</v>
          </cell>
          <cell r="C69">
            <v>9.2315703373263475E-2</v>
          </cell>
          <cell r="D69">
            <v>9.8199375988430593E-2</v>
          </cell>
          <cell r="E69">
            <v>8.3577795198789981E-2</v>
          </cell>
          <cell r="F69">
            <v>6.603427942625939E-2</v>
          </cell>
          <cell r="G69">
            <v>0.15400136533753081</v>
          </cell>
        </row>
        <row r="90">
          <cell r="B90">
            <v>2.0280958232646338</v>
          </cell>
          <cell r="C90">
            <v>2.3192719304139253E-2</v>
          </cell>
          <cell r="D90">
            <v>0.87984051398616037</v>
          </cell>
          <cell r="E90">
            <v>1.1421454246838911</v>
          </cell>
          <cell r="F90">
            <v>9.0148383658025626</v>
          </cell>
          <cell r="G90">
            <v>8.2691166870594834</v>
          </cell>
        </row>
        <row r="91">
          <cell r="B91">
            <v>1.1839741591666468</v>
          </cell>
          <cell r="C91">
            <v>3.4111980750619678E-2</v>
          </cell>
          <cell r="D91">
            <v>7.4988970425703516E-2</v>
          </cell>
          <cell r="E91">
            <v>1.9086784551960372E-2</v>
          </cell>
          <cell r="F91">
            <v>2.4500933351665175E-2</v>
          </cell>
          <cell r="G91">
            <v>4.5174837647912164E-2</v>
          </cell>
        </row>
        <row r="92">
          <cell r="B92">
            <v>1.4500190934739705</v>
          </cell>
          <cell r="C92">
            <v>3.752059781398847</v>
          </cell>
          <cell r="D92">
            <v>3.7228897448093283</v>
          </cell>
          <cell r="E92">
            <v>0.90222035404233558</v>
          </cell>
          <cell r="F92">
            <v>0.17125342403665036</v>
          </cell>
          <cell r="G92">
            <v>0</v>
          </cell>
        </row>
        <row r="93">
          <cell r="B93">
            <v>0.21543844997771699</v>
          </cell>
          <cell r="C93">
            <v>0.31259821839596436</v>
          </cell>
          <cell r="D93">
            <v>0.50430542803959288</v>
          </cell>
          <cell r="E93">
            <v>0.15900408445331107</v>
          </cell>
          <cell r="F93">
            <v>0.10146561674650978</v>
          </cell>
          <cell r="G93">
            <v>0.17058003752992976</v>
          </cell>
        </row>
        <row r="94">
          <cell r="B94">
            <v>0.27593416315219721</v>
          </cell>
          <cell r="C94">
            <v>0.24907940093119033</v>
          </cell>
          <cell r="D94">
            <v>0.21610947789314069</v>
          </cell>
          <cell r="E94">
            <v>0.16877515629354595</v>
          </cell>
          <cell r="F94">
            <v>14.725662153968313</v>
          </cell>
          <cell r="G94">
            <v>12.415042384440804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6.5395416599499884E-6</v>
          </cell>
          <cell r="F95">
            <v>1.4883889464874409E-5</v>
          </cell>
          <cell r="G95">
            <v>5.8064002045654456E-5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7.1331551457896013E-3</v>
          </cell>
          <cell r="G96">
            <v>1.1910653448703297E-2</v>
          </cell>
        </row>
        <row r="97">
          <cell r="B97">
            <v>0</v>
          </cell>
          <cell r="C97">
            <v>0.76353743048860623</v>
          </cell>
          <cell r="D97">
            <v>0.79053543511338831</v>
          </cell>
          <cell r="E97">
            <v>0.83102910860941226</v>
          </cell>
          <cell r="F97">
            <v>0.91831040649287798</v>
          </cell>
          <cell r="G97">
            <v>1.0157514766890401</v>
          </cell>
        </row>
      </sheetData>
      <sheetData sheetId="34">
        <row r="14">
          <cell r="B14">
            <v>3.0805584748195116</v>
          </cell>
          <cell r="C14">
            <v>3.079827036097428</v>
          </cell>
          <cell r="D14">
            <v>1.8735103576859649</v>
          </cell>
          <cell r="E14">
            <v>1.6990496783325633</v>
          </cell>
          <cell r="F14">
            <v>0.44150694718404321</v>
          </cell>
          <cell r="G14">
            <v>0</v>
          </cell>
        </row>
        <row r="15">
          <cell r="B15">
            <v>7.3394300010600002</v>
          </cell>
          <cell r="C15">
            <v>7.4290198346329648</v>
          </cell>
          <cell r="D15">
            <v>7.4528911914135145</v>
          </cell>
          <cell r="E15">
            <v>7.4570676806176666</v>
          </cell>
          <cell r="F15">
            <v>7.4752991598588681</v>
          </cell>
          <cell r="G15">
            <v>7.5126951088051559</v>
          </cell>
        </row>
        <row r="16">
          <cell r="B16">
            <v>4.7247299999999992</v>
          </cell>
          <cell r="C16">
            <v>4.8319971357372049</v>
          </cell>
          <cell r="D16">
            <v>4.8851889821567092</v>
          </cell>
          <cell r="E16">
            <v>4.8891438844793997</v>
          </cell>
          <cell r="F16">
            <v>4.8898392158530708</v>
          </cell>
          <cell r="G16">
            <v>4.8918609209519719</v>
          </cell>
        </row>
        <row r="17">
          <cell r="B17">
            <v>3.3394499999999998</v>
          </cell>
          <cell r="C17">
            <v>4.0019526979810509</v>
          </cell>
          <cell r="D17">
            <v>4.3904014816720931</v>
          </cell>
          <cell r="E17">
            <v>4.3904266428279266</v>
          </cell>
          <cell r="F17">
            <v>4.3904914046077481</v>
          </cell>
          <cell r="G17">
            <v>4.4022242783520786</v>
          </cell>
        </row>
        <row r="18">
          <cell r="B18">
            <v>8.1893887483309807E-2</v>
          </cell>
          <cell r="C18">
            <v>7.8992129221159391E-2</v>
          </cell>
          <cell r="D18">
            <v>4.7743103207949923E-2</v>
          </cell>
          <cell r="E18">
            <v>2.7943733505530369E-2</v>
          </cell>
          <cell r="F18">
            <v>2.6484484168471729E-2</v>
          </cell>
          <cell r="G18">
            <v>3.4606744475180813E-2</v>
          </cell>
        </row>
        <row r="19">
          <cell r="B19">
            <v>0.30604831639908753</v>
          </cell>
          <cell r="C19">
            <v>0.30363522786743347</v>
          </cell>
          <cell r="D19">
            <v>0.3037203960836769</v>
          </cell>
          <cell r="E19">
            <v>0.27984081327387172</v>
          </cell>
          <cell r="F19">
            <v>0.28921492379414798</v>
          </cell>
          <cell r="G19">
            <v>0.30348196812507738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0.62629711414594502</v>
          </cell>
          <cell r="G21">
            <v>0.68287214614788971</v>
          </cell>
        </row>
        <row r="22">
          <cell r="B22">
            <v>0</v>
          </cell>
          <cell r="C22">
            <v>0.25001794521853599</v>
          </cell>
          <cell r="D22">
            <v>0.20263966995539823</v>
          </cell>
          <cell r="E22">
            <v>0.10782514485827599</v>
          </cell>
          <cell r="F22">
            <v>3.3264239172300009E-2</v>
          </cell>
          <cell r="G22">
            <v>5.5257790453982568E-2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0.1091115801439619</v>
          </cell>
          <cell r="C24">
            <v>3.2029630835926359E-3</v>
          </cell>
          <cell r="D24">
            <v>4.4829587072398688E-2</v>
          </cell>
          <cell r="E24">
            <v>0.13083955438898193</v>
          </cell>
          <cell r="F24">
            <v>0.88742916423122842</v>
          </cell>
          <cell r="G24">
            <v>0.88502497945401226</v>
          </cell>
        </row>
        <row r="25">
          <cell r="B25">
            <v>5.5915404365425386E-2</v>
          </cell>
          <cell r="C25">
            <v>4.7249086510993347E-2</v>
          </cell>
          <cell r="D25">
            <v>4.6008759245348113E-2</v>
          </cell>
          <cell r="E25">
            <v>3.0380828901616096E-2</v>
          </cell>
          <cell r="F25">
            <v>0.1099209239077576</v>
          </cell>
          <cell r="G25">
            <v>0.11011957611891145</v>
          </cell>
        </row>
        <row r="26">
          <cell r="B26">
            <v>7.6954646034474314E-2</v>
          </cell>
          <cell r="C26">
            <v>7.1380683287875835E-2</v>
          </cell>
          <cell r="D26">
            <v>7.1256843738776568E-2</v>
          </cell>
          <cell r="E26">
            <v>7.1368867723033039E-2</v>
          </cell>
          <cell r="F26">
            <v>7.080812749308181E-2</v>
          </cell>
          <cell r="G26">
            <v>7.1060827068698276E-2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1.0742072301405193E-2</v>
          </cell>
          <cell r="C28">
            <v>1.1184248819191823E-2</v>
          </cell>
          <cell r="D28">
            <v>1.5700008537128926E-2</v>
          </cell>
          <cell r="E28">
            <v>1.5645964537997121E-2</v>
          </cell>
          <cell r="F28">
            <v>1.0938749873213376E-2</v>
          </cell>
          <cell r="G28">
            <v>1.9542714245201528E-2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9.6959135552470099E-2</v>
          </cell>
          <cell r="G29">
            <v>0.39309150025535916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6.2924279367324197E-3</v>
          </cell>
          <cell r="G30">
            <v>1.8120736749270942E-2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8.24759472674641E-3</v>
          </cell>
          <cell r="G32">
            <v>1.8827916201475274E-2</v>
          </cell>
        </row>
        <row r="33">
          <cell r="B33">
            <v>8.7120000000000003E-2</v>
          </cell>
          <cell r="C33">
            <v>9.0660525816760776E-2</v>
          </cell>
          <cell r="D33">
            <v>9.1716157958101299E-2</v>
          </cell>
          <cell r="E33">
            <v>0.1195643657156467</v>
          </cell>
          <cell r="F33">
            <v>0.19476752637182035</v>
          </cell>
          <cell r="G33">
            <v>0.31735422457843898</v>
          </cell>
        </row>
        <row r="34">
          <cell r="B34">
            <v>0</v>
          </cell>
          <cell r="C34">
            <v>0</v>
          </cell>
          <cell r="D34">
            <v>4.2295337752150899E-2</v>
          </cell>
          <cell r="E34">
            <v>6.8698322809603876E-2</v>
          </cell>
          <cell r="F34">
            <v>7.1582078470579333E-2</v>
          </cell>
          <cell r="G34">
            <v>0.1488686993768458</v>
          </cell>
        </row>
        <row r="35">
          <cell r="B35">
            <v>1.1186210000000001</v>
          </cell>
          <cell r="C35">
            <v>1.6529280345245811</v>
          </cell>
          <cell r="D35">
            <v>3.4505278967100601</v>
          </cell>
          <cell r="E35">
            <v>3.3817431247470697</v>
          </cell>
          <cell r="F35">
            <v>1.962874982659093</v>
          </cell>
          <cell r="G35">
            <v>0.152796579515454</v>
          </cell>
        </row>
        <row r="36">
          <cell r="B36">
            <v>0.67885700000000004</v>
          </cell>
          <cell r="C36">
            <v>1.1561773412696532</v>
          </cell>
          <cell r="D36">
            <v>1.2990940358361434</v>
          </cell>
          <cell r="E36">
            <v>1.2639832409426013</v>
          </cell>
          <cell r="F36">
            <v>0.57117996740088339</v>
          </cell>
          <cell r="G36">
            <v>0.1017872591481325</v>
          </cell>
        </row>
        <row r="37">
          <cell r="B37">
            <v>0.27424799999999999</v>
          </cell>
          <cell r="C37">
            <v>0.43923650636361855</v>
          </cell>
          <cell r="D37">
            <v>0.49832067722005308</v>
          </cell>
          <cell r="E37">
            <v>0.57787620472642542</v>
          </cell>
          <cell r="F37">
            <v>0.77667366103286628</v>
          </cell>
          <cell r="G37">
            <v>1.0465872122836681</v>
          </cell>
        </row>
        <row r="38">
          <cell r="B38">
            <v>0.90292899999999998</v>
          </cell>
          <cell r="C38">
            <v>1.1231019165982059</v>
          </cell>
          <cell r="D38">
            <v>1.1760552998700726</v>
          </cell>
          <cell r="E38">
            <v>1.3633825288109021</v>
          </cell>
          <cell r="F38">
            <v>1.8322874235753521</v>
          </cell>
          <cell r="G38">
            <v>2.4625605588181099</v>
          </cell>
        </row>
        <row r="39">
          <cell r="B39">
            <v>2.8837601475095731E-6</v>
          </cell>
          <cell r="C39">
            <v>8.7469199117655577E-3</v>
          </cell>
          <cell r="D39">
            <v>3.3274790620926004E-2</v>
          </cell>
          <cell r="E39">
            <v>4.0796237543745902E-2</v>
          </cell>
          <cell r="F39">
            <v>3.297097434408245E-2</v>
          </cell>
          <cell r="G39">
            <v>5.257329789410721E-2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8.2616595418657478E-3</v>
          </cell>
          <cell r="C41">
            <v>6.15560510631959E-3</v>
          </cell>
          <cell r="D41">
            <v>1.0569459495048408E-2</v>
          </cell>
          <cell r="E41">
            <v>1.1398873678958265E-2</v>
          </cell>
          <cell r="F41">
            <v>7.221093541240532E-3</v>
          </cell>
          <cell r="G41">
            <v>1.2921451210193077E-2</v>
          </cell>
        </row>
        <row r="42">
          <cell r="B42">
            <v>6.6463938081513102E-3</v>
          </cell>
          <cell r="C42">
            <v>4.3939700439821787E-3</v>
          </cell>
          <cell r="D42">
            <v>5.5834899802081374E-3</v>
          </cell>
          <cell r="E42">
            <v>8.8278138291341141E-3</v>
          </cell>
          <cell r="F42">
            <v>9.7758627020565966E-3</v>
          </cell>
          <cell r="G42">
            <v>1.9663250986259432E-2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8.0280594766342986E-3</v>
          </cell>
          <cell r="C44">
            <v>4.8870880397699698E-3</v>
          </cell>
          <cell r="D44">
            <v>4.8474906495288989E-3</v>
          </cell>
          <cell r="E44">
            <v>2.973850701144809E-3</v>
          </cell>
          <cell r="F44">
            <v>3.2615822848318316E-3</v>
          </cell>
          <cell r="G44">
            <v>5.0464133755066505E-3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1.3710568240027801E-2</v>
          </cell>
          <cell r="F46">
            <v>1.6654588893962562E-2</v>
          </cell>
          <cell r="G46">
            <v>3.9899957073894175E-2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1.2751107118644901E-2</v>
          </cell>
          <cell r="F47">
            <v>1.0033066322571144E-2</v>
          </cell>
          <cell r="G47">
            <v>2.3371604151806065E-2</v>
          </cell>
        </row>
        <row r="48">
          <cell r="B48">
            <v>4.1878893375792573E-3</v>
          </cell>
          <cell r="C48">
            <v>2.7318275273402323E-3</v>
          </cell>
          <cell r="D48">
            <v>1.7978833820848496E-2</v>
          </cell>
          <cell r="E48">
            <v>1.9004608981709491E-2</v>
          </cell>
          <cell r="F48">
            <v>1.8334125388189803E-2</v>
          </cell>
          <cell r="G48">
            <v>3.4247949175791138E-2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1.9796349970937319E-3</v>
          </cell>
          <cell r="F49">
            <v>2.4327452817869974E-3</v>
          </cell>
          <cell r="G49">
            <v>7.3496624563069591E-3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9.5164166425341801E-3</v>
          </cell>
          <cell r="F50">
            <v>8.872371431056264E-3</v>
          </cell>
          <cell r="G50">
            <v>1.6391314395924665E-2</v>
          </cell>
        </row>
        <row r="51">
          <cell r="B51">
            <v>1.2102691356993852E-2</v>
          </cell>
          <cell r="C51">
            <v>4.2857654350547201E-3</v>
          </cell>
          <cell r="D51">
            <v>5.9526455719746588E-2</v>
          </cell>
          <cell r="E51">
            <v>7.7343616128334042E-2</v>
          </cell>
          <cell r="F51">
            <v>7.2433957712760011E-2</v>
          </cell>
          <cell r="G51">
            <v>0.11542122308866878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7.2606708081319506E-3</v>
          </cell>
          <cell r="F52">
            <v>9.6500550157831797E-3</v>
          </cell>
          <cell r="G52">
            <v>2.9679078994699591E-2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9.677648305587229E-5</v>
          </cell>
          <cell r="F53">
            <v>1.2732999901940171E-4</v>
          </cell>
          <cell r="G53">
            <v>1.8409246156410189E-4</v>
          </cell>
        </row>
        <row r="54">
          <cell r="B54">
            <v>7.3511937322457074E-2</v>
          </cell>
          <cell r="C54">
            <v>8.4932596109158098E-2</v>
          </cell>
          <cell r="D54">
            <v>8.7266039879077772E-2</v>
          </cell>
          <cell r="E54">
            <v>8.9386299404457456E-2</v>
          </cell>
          <cell r="F54">
            <v>8.9222486978503407E-2</v>
          </cell>
          <cell r="G54">
            <v>9.1257772557764461E-2</v>
          </cell>
        </row>
        <row r="55">
          <cell r="B55">
            <v>6.5091465813518518E-2</v>
          </cell>
          <cell r="C55">
            <v>3.8022255891825986E-2</v>
          </cell>
          <cell r="D55">
            <v>4.0613097355356315E-2</v>
          </cell>
          <cell r="E55">
            <v>6.845895486017177E-2</v>
          </cell>
          <cell r="F55">
            <v>5.4429939840287871E-2</v>
          </cell>
          <cell r="G55">
            <v>9.7879630403877635E-2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1.4907134231838899E-2</v>
          </cell>
          <cell r="F56">
            <v>1.0458541897607304E-2</v>
          </cell>
          <cell r="G56">
            <v>1.8865139473279172E-2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5.8244955189532396E-3</v>
          </cell>
          <cell r="F57">
            <v>6.6440745402237813E-3</v>
          </cell>
          <cell r="G57">
            <v>2.0706628243135194E-2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3.3883610750784598E-3</v>
          </cell>
          <cell r="F58">
            <v>3.6135797481274125E-3</v>
          </cell>
          <cell r="G58">
            <v>1.1153514940404053E-2</v>
          </cell>
        </row>
        <row r="63">
          <cell r="B63">
            <v>0.1</v>
          </cell>
          <cell r="C63">
            <v>9.9550246569083414E-2</v>
          </cell>
          <cell r="D63">
            <v>9.9017037375449105E-2</v>
          </cell>
          <cell r="E63">
            <v>9.4140783826667032E-2</v>
          </cell>
          <cell r="F63">
            <v>9.4079593342222503E-2</v>
          </cell>
          <cell r="G63">
            <v>9.4099436506578593E-2</v>
          </cell>
        </row>
        <row r="64">
          <cell r="B64">
            <v>3.4737613992117299E-2</v>
          </cell>
          <cell r="C64">
            <v>3.4817742714134084E-2</v>
          </cell>
          <cell r="D64">
            <v>3.4771499536828072E-2</v>
          </cell>
          <cell r="E64">
            <v>2.5235853631979915E-2</v>
          </cell>
          <cell r="F64">
            <v>2.5369620420908998E-2</v>
          </cell>
          <cell r="G64">
            <v>4.3889232419154982E-2</v>
          </cell>
        </row>
        <row r="65">
          <cell r="B65">
            <v>2.88202429074952E-2</v>
          </cell>
          <cell r="C65">
            <v>2.8883312327473015E-2</v>
          </cell>
          <cell r="D65">
            <v>2.8867572144979047E-2</v>
          </cell>
          <cell r="E65">
            <v>2.1082271128646701E-2</v>
          </cell>
          <cell r="F65">
            <v>1.3565621250392694E-2</v>
          </cell>
          <cell r="G65">
            <v>3.7376371482018805E-2</v>
          </cell>
        </row>
        <row r="66">
          <cell r="B66">
            <v>3.4766565089095126E-2</v>
          </cell>
          <cell r="C66">
            <v>3.4861033284023339E-2</v>
          </cell>
          <cell r="D66">
            <v>3.6576593395462376E-2</v>
          </cell>
          <cell r="E66">
            <v>3.0784912018110604E-2</v>
          </cell>
          <cell r="F66">
            <v>2.4477124986148166E-2</v>
          </cell>
          <cell r="G66">
            <v>5.7100480881883124E-2</v>
          </cell>
        </row>
        <row r="67">
          <cell r="B67">
            <v>7.7819862871518763E-2</v>
          </cell>
          <cell r="C67">
            <v>7.7995807431050196E-2</v>
          </cell>
          <cell r="D67">
            <v>7.9844121149594868E-2</v>
          </cell>
          <cell r="E67">
            <v>5.9976494333975686E-2</v>
          </cell>
          <cell r="F67">
            <v>4.319340599337039E-2</v>
          </cell>
          <cell r="G67">
            <v>0.1002861197423508</v>
          </cell>
        </row>
        <row r="68">
          <cell r="B68">
            <v>7.7939956820463341E-2</v>
          </cell>
          <cell r="C68">
            <v>7.8125479444178442E-2</v>
          </cell>
          <cell r="D68">
            <v>8.0034226972890615E-2</v>
          </cell>
          <cell r="E68">
            <v>5.9903528815887758E-2</v>
          </cell>
          <cell r="F68">
            <v>4.3373563511891235E-2</v>
          </cell>
          <cell r="G68">
            <v>0.10054698958268926</v>
          </cell>
        </row>
        <row r="69">
          <cell r="B69">
            <v>3.4871824960779105E-2</v>
          </cell>
          <cell r="C69">
            <v>3.4965386084769699E-2</v>
          </cell>
          <cell r="D69">
            <v>3.6729846704713846E-2</v>
          </cell>
          <cell r="E69">
            <v>3.0969751427982306E-2</v>
          </cell>
          <cell r="F69">
            <v>2.4474473237504686E-2</v>
          </cell>
          <cell r="G69">
            <v>5.7093918505255956E-2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3.1931448689389716</v>
          </cell>
          <cell r="F72">
            <v>4.5739552185358843</v>
          </cell>
          <cell r="G72">
            <v>10.959481825946922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0.19846908268412017</v>
          </cell>
          <cell r="F157">
            <v>0.32913245618977871</v>
          </cell>
          <cell r="G157">
            <v>0.52355970055458867</v>
          </cell>
        </row>
      </sheetData>
      <sheetData sheetId="42">
        <row r="5">
          <cell r="B5">
            <v>2.3035632864601262E-3</v>
          </cell>
          <cell r="C5">
            <v>0.12000588804431456</v>
          </cell>
          <cell r="D5">
            <v>0.30209232359303073</v>
          </cell>
          <cell r="E5">
            <v>6.4356638394988536E-2</v>
          </cell>
          <cell r="F5">
            <v>7.5103415072001897E-2</v>
          </cell>
          <cell r="G5">
            <v>0.24476010443415519</v>
          </cell>
        </row>
        <row r="12">
          <cell r="B12">
            <v>0.11809392035318098</v>
          </cell>
          <cell r="C12">
            <v>7.7967213471859028E-3</v>
          </cell>
          <cell r="D12">
            <v>1.3942611545013242E-2</v>
          </cell>
          <cell r="E12">
            <v>6.3406435654123558E-3</v>
          </cell>
          <cell r="F12">
            <v>6.0460249677817806E-3</v>
          </cell>
          <cell r="G12">
            <v>1.0381816375733235E-2</v>
          </cell>
        </row>
        <row r="19">
          <cell r="B19">
            <v>1.32801493014794</v>
          </cell>
          <cell r="C19">
            <v>1.8789913159328377</v>
          </cell>
          <cell r="D19">
            <v>2.0096715685759481</v>
          </cell>
          <cell r="E19">
            <v>2.2575366857707189</v>
          </cell>
          <cell r="F19">
            <v>2.2598091433707794</v>
          </cell>
          <cell r="G19">
            <v>2.3187230912063423</v>
          </cell>
        </row>
        <row r="20">
          <cell r="B20">
            <v>5.6284923506936675</v>
          </cell>
          <cell r="C20">
            <v>5.6371619396087596</v>
          </cell>
          <cell r="D20">
            <v>5.4289250647451084</v>
          </cell>
          <cell r="E20">
            <v>5.4578476023579938</v>
          </cell>
          <cell r="F20">
            <v>5.3177031269211597</v>
          </cell>
          <cell r="G20">
            <v>4.9968591422968744</v>
          </cell>
        </row>
        <row r="21">
          <cell r="B21">
            <v>0</v>
          </cell>
          <cell r="C21">
            <v>1.336855436071082E-2</v>
          </cell>
          <cell r="D21">
            <v>2.6500746005055652E-2</v>
          </cell>
          <cell r="E21">
            <v>2.9498021974084417E-2</v>
          </cell>
          <cell r="F21">
            <v>3.1712562171531185E-2</v>
          </cell>
          <cell r="G21">
            <v>3.9348813151637962E-2</v>
          </cell>
        </row>
        <row r="28">
          <cell r="B28">
            <v>4.1934437133143701E-3</v>
          </cell>
          <cell r="C28">
            <v>7.4112389229143247E-2</v>
          </cell>
          <cell r="D28">
            <v>0.12386823176818983</v>
          </cell>
          <cell r="E28">
            <v>0.2839404707315637</v>
          </cell>
          <cell r="F28">
            <v>0.40345079206829515</v>
          </cell>
          <cell r="G28">
            <v>0.77405461271381371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2.5900365850982294</v>
          </cell>
          <cell r="F29">
            <v>3.7461186836336386</v>
          </cell>
          <cell r="G29">
            <v>8.7698699389119241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4.8702789948143969E-2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8">
          <cell r="B38">
            <v>1.2890958697103134</v>
          </cell>
          <cell r="C38">
            <v>0.94191245744163954</v>
          </cell>
          <cell r="D38">
            <v>0.79913738895731334</v>
          </cell>
          <cell r="E38">
            <v>2.6861496720927063</v>
          </cell>
          <cell r="F38">
            <v>3.0853310339083655</v>
          </cell>
          <cell r="G38">
            <v>3.4776404405865975</v>
          </cell>
        </row>
        <row r="39">
          <cell r="B39">
            <v>1.1764940528428496</v>
          </cell>
          <cell r="C39">
            <v>0.85963692112961809</v>
          </cell>
          <cell r="D39">
            <v>0.72933317653396779</v>
          </cell>
          <cell r="E39">
            <v>2.4515159721774675</v>
          </cell>
          <cell r="F39">
            <v>2.815829061077026</v>
          </cell>
          <cell r="G39">
            <v>3.173870456349642</v>
          </cell>
        </row>
      </sheetData>
      <sheetData sheetId="43"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-2.2766709488736499E-2</v>
          </cell>
          <cell r="G19">
            <v>-3.6259133021997118E-2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>
        <row r="3">
          <cell r="B3">
            <v>56.994774574912441</v>
          </cell>
          <cell r="C3">
            <v>58.701913218774038</v>
          </cell>
          <cell r="D3">
            <v>59.663292747430781</v>
          </cell>
          <cell r="E3">
            <v>60.549809932031444</v>
          </cell>
          <cell r="F3">
            <v>60.834822118721263</v>
          </cell>
          <cell r="G3">
            <v>62.01310784302845</v>
          </cell>
        </row>
        <row r="6">
          <cell r="B6">
            <v>0</v>
          </cell>
          <cell r="C6">
            <v>5.5831920768583183</v>
          </cell>
          <cell r="D6">
            <v>5.5846678740637703</v>
          </cell>
          <cell r="E6">
            <v>5.5858351288776431</v>
          </cell>
          <cell r="F6">
            <v>5.5965057388112784</v>
          </cell>
          <cell r="G6">
            <v>2.9859552542778309</v>
          </cell>
        </row>
        <row r="11">
          <cell r="B11">
            <v>60.950026877700658</v>
          </cell>
          <cell r="C11">
            <v>60.772382479055238</v>
          </cell>
          <cell r="D11">
            <v>61.565237927499005</v>
          </cell>
          <cell r="E11">
            <v>62.181230993658595</v>
          </cell>
          <cell r="F11">
            <v>61.199099849478621</v>
          </cell>
          <cell r="G11">
            <v>62.557440241824331</v>
          </cell>
        </row>
        <row r="12">
          <cell r="B12">
            <v>30.256656719211421</v>
          </cell>
          <cell r="C12">
            <v>27.850002086407006</v>
          </cell>
          <cell r="D12">
            <v>21.527633763421637</v>
          </cell>
          <cell r="E12">
            <v>18.288471928264837</v>
          </cell>
          <cell r="F12">
            <v>0.51800143983125713</v>
          </cell>
          <cell r="G12">
            <v>0.17566632625647438</v>
          </cell>
        </row>
        <row r="13">
          <cell r="B13">
            <v>0</v>
          </cell>
          <cell r="C13">
            <v>0</v>
          </cell>
          <cell r="D13">
            <v>2.7540817050134943E-2</v>
          </cell>
          <cell r="E13">
            <v>1.6082079745466698E-2</v>
          </cell>
          <cell r="F13">
            <v>9.0433476504928004E-3</v>
          </cell>
          <cell r="G13">
            <v>1.7782913904812802E-2</v>
          </cell>
        </row>
        <row r="14">
          <cell r="B14">
            <v>25.284040189608508</v>
          </cell>
          <cell r="C14">
            <v>26.489505835577599</v>
          </cell>
          <cell r="D14">
            <v>34.991234835952525</v>
          </cell>
          <cell r="E14">
            <v>34.845245053027178</v>
          </cell>
          <cell r="F14">
            <v>60.536237393749801</v>
          </cell>
          <cell r="G14">
            <v>57.235436689768989</v>
          </cell>
        </row>
        <row r="15">
          <cell r="B15">
            <v>0.26466641432812127</v>
          </cell>
          <cell r="C15">
            <v>0.22386731078126845</v>
          </cell>
          <cell r="D15">
            <v>0.14707614008255465</v>
          </cell>
          <cell r="E15">
            <v>0.46902024568221273</v>
          </cell>
          <cell r="F15">
            <v>0.5431043790407023</v>
          </cell>
          <cell r="G15">
            <v>0.50911576081215537</v>
          </cell>
        </row>
        <row r="16">
          <cell r="B16">
            <v>1.4022981780194961</v>
          </cell>
          <cell r="C16">
            <v>1.5372444775235108</v>
          </cell>
          <cell r="D16">
            <v>1.4702331034937459</v>
          </cell>
          <cell r="E16">
            <v>0.41368546722464961</v>
          </cell>
          <cell r="F16">
            <v>0.81476897611197985</v>
          </cell>
          <cell r="G16">
            <v>0.83393861133768143</v>
          </cell>
        </row>
        <row r="17">
          <cell r="B17">
            <v>7.7269393734621605</v>
          </cell>
          <cell r="C17">
            <v>8.3697475459627579</v>
          </cell>
          <cell r="D17">
            <v>9.6165934586589117</v>
          </cell>
          <cell r="E17">
            <v>10.147453395756809</v>
          </cell>
          <cell r="F17">
            <v>7.6791918055648862</v>
          </cell>
          <cell r="G17">
            <v>9.7366096532906941</v>
          </cell>
        </row>
        <row r="19">
          <cell r="B19">
            <v>0.62699335417326996</v>
          </cell>
          <cell r="C19">
            <v>0.68733127363266378</v>
          </cell>
          <cell r="D19">
            <v>0.71411115981831352</v>
          </cell>
          <cell r="E19">
            <v>0.71450468915803345</v>
          </cell>
          <cell r="F19">
            <v>9.7209465673355089E-2</v>
          </cell>
          <cell r="G19">
            <v>0.26593591264704586</v>
          </cell>
        </row>
        <row r="20">
          <cell r="B20">
            <v>0</v>
          </cell>
          <cell r="C20">
            <v>0</v>
          </cell>
          <cell r="D20">
            <v>6.229778087994204E-3</v>
          </cell>
          <cell r="E20">
            <v>7.7497838320906384E-2</v>
          </cell>
          <cell r="F20">
            <v>0.10067085936080764</v>
          </cell>
          <cell r="G20">
            <v>0.17423732270896258</v>
          </cell>
        </row>
        <row r="21">
          <cell r="B21">
            <v>2.9295912201613588</v>
          </cell>
          <cell r="C21">
            <v>3.1924610691559456</v>
          </cell>
          <cell r="D21">
            <v>3.2018747809491135</v>
          </cell>
          <cell r="E21">
            <v>3.2499632710828799</v>
          </cell>
          <cell r="F21">
            <v>0.56117952525091785</v>
          </cell>
          <cell r="G21">
            <v>0.79471391863196006</v>
          </cell>
        </row>
        <row r="28">
          <cell r="B28">
            <v>3.9552523027882138</v>
          </cell>
          <cell r="C28">
            <v>2.0704692602812012</v>
          </cell>
          <cell r="D28">
            <v>1.9019451800682201</v>
          </cell>
          <cell r="E28">
            <v>1.6314210616271494</v>
          </cell>
          <cell r="F28">
            <v>0.36427773075735592</v>
          </cell>
          <cell r="G28">
            <v>0.54433239879587769</v>
          </cell>
        </row>
        <row r="47">
          <cell r="B47">
            <v>4.2612235929619766</v>
          </cell>
          <cell r="C47">
            <v>4.6176669036005631</v>
          </cell>
          <cell r="D47">
            <v>4.426415764219648</v>
          </cell>
          <cell r="E47">
            <v>4.4354655795426652</v>
          </cell>
          <cell r="F47">
            <v>0.54846585260307934</v>
          </cell>
          <cell r="G47">
            <v>0.56148792305979534</v>
          </cell>
        </row>
        <row r="48">
          <cell r="B48">
            <v>24.843088237587803</v>
          </cell>
          <cell r="C48">
            <v>22.912317286288324</v>
          </cell>
          <cell r="D48">
            <v>17.786105214339241</v>
          </cell>
          <cell r="E48">
            <v>15.178281170008519</v>
          </cell>
          <cell r="F48">
            <v>0.44140000951596553</v>
          </cell>
          <cell r="G48">
            <v>0.16201373863507784</v>
          </cell>
        </row>
        <row r="49">
          <cell r="B49">
            <v>24.189732848408152</v>
          </cell>
          <cell r="C49">
            <v>25.29244904282918</v>
          </cell>
          <cell r="D49">
            <v>33.162308947707366</v>
          </cell>
          <cell r="E49">
            <v>33.345575172713062</v>
          </cell>
          <cell r="F49">
            <v>57.716996847977477</v>
          </cell>
          <cell r="G49">
            <v>54.428316391632144</v>
          </cell>
        </row>
        <row r="50">
          <cell r="B50">
            <v>0</v>
          </cell>
          <cell r="C50">
            <v>0</v>
          </cell>
          <cell r="D50">
            <v>0.23597786903686582</v>
          </cell>
          <cell r="E50">
            <v>0.23351407544965028</v>
          </cell>
          <cell r="F50">
            <v>0.30736296938032659</v>
          </cell>
          <cell r="G50">
            <v>0.67863126854719802</v>
          </cell>
        </row>
        <row r="51">
          <cell r="B51">
            <v>2.0957509148061133</v>
          </cell>
          <cell r="C51">
            <v>2.2700956693909218</v>
          </cell>
          <cell r="D51">
            <v>2.1943981449005605</v>
          </cell>
          <cell r="E51">
            <v>3.0983580151227121</v>
          </cell>
          <cell r="F51">
            <v>2.4430591375322677</v>
          </cell>
          <cell r="G51">
            <v>3.7774812115622964</v>
          </cell>
        </row>
        <row r="52">
          <cell r="B52">
            <v>5.5539190649214287</v>
          </cell>
          <cell r="C52">
            <v>6.0159544011122019</v>
          </cell>
          <cell r="D52">
            <v>7.3260293791717643</v>
          </cell>
          <cell r="E52">
            <v>6.9476208466765348</v>
          </cell>
          <cell r="F52">
            <v>5.1593407499769617</v>
          </cell>
          <cell r="G52">
            <v>5.8617623451954861</v>
          </cell>
        </row>
        <row r="53">
          <cell r="B53">
            <v>6.1735633004228241</v>
          </cell>
          <cell r="C53">
            <v>7.1755655101178499</v>
          </cell>
          <cell r="D53">
            <v>4.4631615124656863</v>
          </cell>
          <cell r="E53">
            <v>6.0618215737195591</v>
          </cell>
          <cell r="F53">
            <v>0.6725785873463811</v>
          </cell>
          <cell r="G53">
            <v>0.21223533349449278</v>
          </cell>
        </row>
        <row r="54">
          <cell r="B54">
            <v>1.8770887904869311</v>
          </cell>
          <cell r="C54">
            <v>2.1601007297004076</v>
          </cell>
          <cell r="D54">
            <v>1.8436587401319904</v>
          </cell>
          <cell r="E54">
            <v>1.844937258652634</v>
          </cell>
          <cell r="F54">
            <v>0.25772042549846053</v>
          </cell>
          <cell r="G54">
            <v>0.26959558154822505</v>
          </cell>
        </row>
        <row r="55">
          <cell r="B55">
            <v>0.62699335417326996</v>
          </cell>
          <cell r="C55">
            <v>0.68733127363266378</v>
          </cell>
          <cell r="D55">
            <v>0.71411115981831352</v>
          </cell>
          <cell r="E55">
            <v>0.71450468915803345</v>
          </cell>
          <cell r="F55">
            <v>9.7209465673355089E-2</v>
          </cell>
          <cell r="G55">
            <v>0.26593591264704586</v>
          </cell>
        </row>
        <row r="56">
          <cell r="B56">
            <v>1.2230844708686046</v>
          </cell>
          <cell r="C56">
            <v>1.3407846332960041</v>
          </cell>
          <cell r="D56">
            <v>1.2823373128672442</v>
          </cell>
          <cell r="E56">
            <v>0.36081646451333971</v>
          </cell>
          <cell r="F56">
            <v>0.71064150096486844</v>
          </cell>
          <cell r="G56">
            <v>0.72736125680872621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5.5268394476175597E-2</v>
          </cell>
          <cell r="F57">
            <v>7.4031147146260481E-2</v>
          </cell>
          <cell r="G57">
            <v>0.12787359481490965</v>
          </cell>
        </row>
        <row r="58">
          <cell r="B58">
            <v>0</v>
          </cell>
          <cell r="C58">
            <v>5.5831920768583183</v>
          </cell>
          <cell r="D58">
            <v>5.5846678740637703</v>
          </cell>
          <cell r="E58">
            <v>5.5858351288776431</v>
          </cell>
          <cell r="F58">
            <v>5.5965057388112784</v>
          </cell>
          <cell r="G58">
            <v>2.9859552542778309</v>
          </cell>
        </row>
        <row r="59">
          <cell r="B59">
            <v>73.238497760750775</v>
          </cell>
          <cell r="C59">
            <v>78.645873561466914</v>
          </cell>
          <cell r="D59">
            <v>79.534229664008066</v>
          </cell>
          <cell r="E59">
            <v>78.164355303540063</v>
          </cell>
          <cell r="F59">
            <v>74.223993155896309</v>
          </cell>
          <cell r="G59">
            <v>70.435393610314364</v>
          </cell>
        </row>
      </sheetData>
      <sheetData sheetId="52">
        <row r="3">
          <cell r="B3">
            <v>44.576924301572838</v>
          </cell>
          <cell r="C3">
            <v>44.827356896922247</v>
          </cell>
          <cell r="D3">
            <v>44.633509426207318</v>
          </cell>
          <cell r="E3">
            <v>44.838291183437093</v>
          </cell>
          <cell r="F3">
            <v>44.325547458702708</v>
          </cell>
          <cell r="G3">
            <v>43.18119193491578</v>
          </cell>
        </row>
        <row r="10">
          <cell r="B10">
            <v>3.2134731119791127</v>
          </cell>
          <cell r="C10">
            <v>6.5955894906809611</v>
          </cell>
          <cell r="D10">
            <v>6.6292104683649393</v>
          </cell>
          <cell r="E10">
            <v>6.6316173981984807</v>
          </cell>
          <cell r="F10">
            <v>6.6340769516268541</v>
          </cell>
          <cell r="G10">
            <v>3.1200548491848203</v>
          </cell>
        </row>
        <row r="15">
          <cell r="B15">
            <v>69.470101707093761</v>
          </cell>
          <cell r="C15">
            <v>70.028548295206377</v>
          </cell>
          <cell r="D15">
            <v>60.380979059661293</v>
          </cell>
          <cell r="E15">
            <v>55.929230096100156</v>
          </cell>
          <cell r="F15">
            <v>46.415596327558511</v>
          </cell>
          <cell r="G15">
            <v>45.562248355493189</v>
          </cell>
        </row>
        <row r="16">
          <cell r="B16">
            <v>60.231884233633082</v>
          </cell>
          <cell r="C16">
            <v>51.320105958092974</v>
          </cell>
          <cell r="D16">
            <v>59.321737045565293</v>
          </cell>
          <cell r="E16">
            <v>58.67529399268291</v>
          </cell>
          <cell r="F16">
            <v>5.009763263204297</v>
          </cell>
          <cell r="G16">
            <v>0.48153406646875069</v>
          </cell>
        </row>
        <row r="17">
          <cell r="B17">
            <v>0</v>
          </cell>
          <cell r="C17">
            <v>0</v>
          </cell>
          <cell r="D17">
            <v>2.98133896732002E-2</v>
          </cell>
          <cell r="E17">
            <v>2.4635865227831077E-2</v>
          </cell>
          <cell r="F17">
            <v>1.3497354408869913E-2</v>
          </cell>
          <cell r="G17">
            <v>2.0794839252712371E-2</v>
          </cell>
        </row>
        <row r="18">
          <cell r="B18">
            <v>46.719671102103135</v>
          </cell>
          <cell r="C18">
            <v>47.930627769790831</v>
          </cell>
          <cell r="D18">
            <v>48.077053978746363</v>
          </cell>
          <cell r="E18">
            <v>50.371053423708545</v>
          </cell>
          <cell r="F18">
            <v>83.802178855846719</v>
          </cell>
          <cell r="G18">
            <v>83.816737076659749</v>
          </cell>
        </row>
        <row r="19">
          <cell r="B19">
            <v>0.28230354223209903</v>
          </cell>
          <cell r="C19">
            <v>0.25297992459759505</v>
          </cell>
          <cell r="D19">
            <v>0.14983119978817644</v>
          </cell>
          <cell r="E19">
            <v>0.48890374817747922</v>
          </cell>
          <cell r="F19">
            <v>0.54931716152128052</v>
          </cell>
          <cell r="G19">
            <v>0.51247814448788531</v>
          </cell>
        </row>
        <row r="20">
          <cell r="B20">
            <v>0.10002515055386475</v>
          </cell>
          <cell r="C20">
            <v>0.10001814511644359</v>
          </cell>
          <cell r="D20">
            <v>7.3989991466408486E-2</v>
          </cell>
          <cell r="E20">
            <v>6.7251126581952758E-2</v>
          </cell>
          <cell r="F20">
            <v>8.1179082038073062E-3</v>
          </cell>
          <cell r="G20">
            <v>0</v>
          </cell>
        </row>
        <row r="21">
          <cell r="B21">
            <v>6.1363803205791152</v>
          </cell>
          <cell r="C21">
            <v>9.7070219376087383</v>
          </cell>
          <cell r="D21">
            <v>14.96983046613753</v>
          </cell>
          <cell r="E21">
            <v>16.915873506744983</v>
          </cell>
          <cell r="F21">
            <v>73.293783578041428</v>
          </cell>
          <cell r="G21">
            <v>78.889786856251746</v>
          </cell>
        </row>
        <row r="22">
          <cell r="B22">
            <v>16.991344803380159</v>
          </cell>
          <cell r="C22">
            <v>19.728945074528351</v>
          </cell>
          <cell r="D22">
            <v>19.096419804731202</v>
          </cell>
          <cell r="E22">
            <v>18.938380019436625</v>
          </cell>
          <cell r="F22">
            <v>2.3844059057608313</v>
          </cell>
          <cell r="G22">
            <v>1.3142522905510916</v>
          </cell>
        </row>
        <row r="23">
          <cell r="B23">
            <v>2.5068244970084019</v>
          </cell>
          <cell r="C23">
            <v>2.9279869274558936</v>
          </cell>
          <cell r="D23">
            <v>3.1271219750691164</v>
          </cell>
          <cell r="E23">
            <v>3.1316845354238585</v>
          </cell>
          <cell r="F23">
            <v>0.57474998387781684</v>
          </cell>
          <cell r="G23">
            <v>1.3236691752172405</v>
          </cell>
        </row>
        <row r="24">
          <cell r="B24">
            <v>0</v>
          </cell>
          <cell r="C24">
            <v>0</v>
          </cell>
          <cell r="D24">
            <v>7.1513083998051641E-3</v>
          </cell>
          <cell r="E24">
            <v>2.0414511609299187E-2</v>
          </cell>
          <cell r="F24">
            <v>2.4575326904205309E-2</v>
          </cell>
          <cell r="G24">
            <v>4.4709769463198309E-2</v>
          </cell>
        </row>
        <row r="25">
          <cell r="B25">
            <v>15.195004834977301</v>
          </cell>
          <cell r="C25">
            <v>17.741353760676912</v>
          </cell>
          <cell r="D25">
            <v>18.653096619527737</v>
          </cell>
          <cell r="E25">
            <v>19.003871517542905</v>
          </cell>
          <cell r="F25">
            <v>2.9735956396065513</v>
          </cell>
          <cell r="G25">
            <v>4.0738351018344456</v>
          </cell>
        </row>
        <row r="26">
          <cell r="B26">
            <v>217.63354019156094</v>
          </cell>
          <cell r="C26">
            <v>219.73758779307408</v>
          </cell>
          <cell r="D26">
            <v>223.88702483876611</v>
          </cell>
          <cell r="E26">
            <v>223.56659234323655</v>
          </cell>
          <cell r="F26">
            <v>215.04958130493432</v>
          </cell>
          <cell r="G26">
            <v>216.04004567568003</v>
          </cell>
        </row>
        <row r="102">
          <cell r="B102">
            <v>8.9080366513152747</v>
          </cell>
          <cell r="C102">
            <v>7.8706975714306848</v>
          </cell>
          <cell r="D102">
            <v>5.3917311018186016</v>
          </cell>
          <cell r="E102">
            <v>2.634501067997896</v>
          </cell>
          <cell r="F102">
            <v>0.95250061577294787</v>
          </cell>
          <cell r="G102">
            <v>1.1655055339747733</v>
          </cell>
        </row>
        <row r="104">
          <cell r="B104">
            <v>19.060363843688499</v>
          </cell>
          <cell r="C104">
            <v>22.223227218491314</v>
          </cell>
          <cell r="D104">
            <v>22.228709785254395</v>
          </cell>
          <cell r="E104">
            <v>22.275003744413954</v>
          </cell>
          <cell r="F104">
            <v>2.6544016937913768</v>
          </cell>
          <cell r="G104">
            <v>1.9158253533846064</v>
          </cell>
        </row>
        <row r="105">
          <cell r="B105">
            <v>45.124423641147615</v>
          </cell>
          <cell r="C105">
            <v>38.742980496001572</v>
          </cell>
          <cell r="D105">
            <v>44.714937360900969</v>
          </cell>
          <cell r="E105">
            <v>44.464406446909081</v>
          </cell>
          <cell r="F105">
            <v>3.7656393254331388</v>
          </cell>
          <cell r="G105">
            <v>0.41534017976484905</v>
          </cell>
        </row>
        <row r="106">
          <cell r="B106">
            <v>36.56995038038648</v>
          </cell>
          <cell r="C106">
            <v>38.793762343694851</v>
          </cell>
          <cell r="D106">
            <v>37.247437274851862</v>
          </cell>
          <cell r="E106">
            <v>39.717868784289259</v>
          </cell>
          <cell r="F106">
            <v>62.423260408315976</v>
          </cell>
          <cell r="G106">
            <v>64.532217072332358</v>
          </cell>
        </row>
        <row r="107">
          <cell r="B107">
            <v>0</v>
          </cell>
          <cell r="C107">
            <v>0</v>
          </cell>
          <cell r="D107">
            <v>0.87881607766482828</v>
          </cell>
          <cell r="E107">
            <v>0.93007065549801538</v>
          </cell>
          <cell r="F107">
            <v>0.89754984972412222</v>
          </cell>
          <cell r="G107">
            <v>2.2902303432406286</v>
          </cell>
        </row>
        <row r="108">
          <cell r="B108">
            <v>7.2018108398782615E-2</v>
          </cell>
          <cell r="C108">
            <v>7.2013064483839401E-2</v>
          </cell>
          <cell r="D108">
            <v>5.3272793855814099E-2</v>
          </cell>
          <cell r="E108">
            <v>4.8420811139005988E-2</v>
          </cell>
          <cell r="F108">
            <v>5.8448939067412614E-3</v>
          </cell>
          <cell r="G108">
            <v>0</v>
          </cell>
        </row>
        <row r="109">
          <cell r="B109">
            <v>9.493872378504048E-2</v>
          </cell>
          <cell r="C109">
            <v>4.0104829200332669E-2</v>
          </cell>
          <cell r="D109">
            <v>1.2592944879601045</v>
          </cell>
          <cell r="E109">
            <v>1.5723681989791716</v>
          </cell>
          <cell r="F109">
            <v>1.6419255206358994</v>
          </cell>
          <cell r="G109">
            <v>2.4956858988736639</v>
          </cell>
        </row>
        <row r="110">
          <cell r="B110">
            <v>4.2867187409929937</v>
          </cell>
          <cell r="C110">
            <v>7.6932139401614137</v>
          </cell>
          <cell r="D110">
            <v>7.3860510918282429</v>
          </cell>
          <cell r="E110">
            <v>7.4477591048438363</v>
          </cell>
          <cell r="F110">
            <v>58.960344312372911</v>
          </cell>
          <cell r="G110">
            <v>62.584324661509825</v>
          </cell>
        </row>
        <row r="111">
          <cell r="B111">
            <v>9.1311079595985785</v>
          </cell>
          <cell r="C111">
            <v>10.585694783692544</v>
          </cell>
          <cell r="D111">
            <v>10.401636797920002</v>
          </cell>
          <cell r="E111">
            <v>10.414195609310806</v>
          </cell>
          <cell r="F111">
            <v>1.1937611414100895</v>
          </cell>
          <cell r="G111">
            <v>0.42783949046544034</v>
          </cell>
        </row>
        <row r="112">
          <cell r="B112">
            <v>2.6969192433762696</v>
          </cell>
          <cell r="C112">
            <v>3.1682742568396924</v>
          </cell>
          <cell r="D112">
            <v>3.0177955407864361</v>
          </cell>
          <cell r="E112">
            <v>2.9664204975578157</v>
          </cell>
          <cell r="F112">
            <v>0.4514182332124817</v>
          </cell>
          <cell r="G112">
            <v>0.38180886493303173</v>
          </cell>
        </row>
        <row r="113">
          <cell r="B113">
            <v>0.78533647234855097</v>
          </cell>
          <cell r="C113">
            <v>0.94126964318275208</v>
          </cell>
          <cell r="D113">
            <v>1.1226586832694929</v>
          </cell>
          <cell r="E113">
            <v>1.1270312009101597</v>
          </cell>
          <cell r="F113">
            <v>0.32414278905937299</v>
          </cell>
          <cell r="G113">
            <v>0.68670826932192408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129.94328687701719</v>
          </cell>
          <cell r="C116">
            <v>136.72682763785994</v>
          </cell>
          <cell r="D116">
            <v>140.33155146447567</v>
          </cell>
          <cell r="E116">
            <v>140.22966352004747</v>
          </cell>
          <cell r="F116">
            <v>139.90486573526192</v>
          </cell>
          <cell r="G116">
            <v>140.01554051698585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26.978407429771995</v>
          </cell>
          <cell r="C224">
            <v>26.15507990838945</v>
          </cell>
          <cell r="D224">
            <v>26.601846822705106</v>
          </cell>
          <cell r="E224">
            <v>26.595576534040859</v>
          </cell>
          <cell r="F224">
            <v>25.896896045168802</v>
          </cell>
          <cell r="G224">
            <v>25.696325565982171</v>
          </cell>
        </row>
        <row r="231">
          <cell r="B231">
            <v>15.552749861817368</v>
          </cell>
          <cell r="C231">
            <v>14.839424949799231</v>
          </cell>
          <cell r="D231">
            <v>7.0776037703153047</v>
          </cell>
          <cell r="E231">
            <v>3.1260696852120726</v>
          </cell>
          <cell r="F231">
            <v>1.1347271324893133</v>
          </cell>
          <cell r="G231">
            <v>1.4929229501626839</v>
          </cell>
        </row>
        <row r="233">
          <cell r="B233">
            <v>22.300272174520796</v>
          </cell>
          <cell r="C233">
            <v>25.858702141917945</v>
          </cell>
          <cell r="D233">
            <v>25.865322260930448</v>
          </cell>
          <cell r="E233">
            <v>25.916839972036485</v>
          </cell>
          <cell r="F233">
            <v>3.0909714022370012</v>
          </cell>
          <cell r="G233">
            <v>2.7385122200773706</v>
          </cell>
        </row>
        <row r="234">
          <cell r="B234">
            <v>52.108898140769114</v>
          </cell>
          <cell r="C234">
            <v>44.511188436396147</v>
          </cell>
          <cell r="D234">
            <v>51.54707821355229</v>
          </cell>
          <cell r="E234">
            <v>51.168909519858573</v>
          </cell>
          <cell r="F234">
            <v>4.3847260800120482</v>
          </cell>
          <cell r="G234">
            <v>0.44456172482419681</v>
          </cell>
        </row>
        <row r="235">
          <cell r="B235">
            <v>42.950417905438059</v>
          </cell>
          <cell r="C235">
            <v>44.334205906162758</v>
          </cell>
          <cell r="D235">
            <v>43.448442759123218</v>
          </cell>
          <cell r="E235">
            <v>46.025662809345071</v>
          </cell>
          <cell r="F235">
            <v>76.604266406533043</v>
          </cell>
          <cell r="G235">
            <v>76.191010111888659</v>
          </cell>
        </row>
        <row r="236">
          <cell r="B236">
            <v>0</v>
          </cell>
          <cell r="C236">
            <v>0</v>
          </cell>
          <cell r="D236">
            <v>1.6061330516177468</v>
          </cell>
          <cell r="E236">
            <v>1.6704991280908663</v>
          </cell>
          <cell r="F236">
            <v>1.4618055443557336</v>
          </cell>
          <cell r="G236">
            <v>3.9620259812401222</v>
          </cell>
        </row>
        <row r="238">
          <cell r="B238">
            <v>0.1234758049286459</v>
          </cell>
          <cell r="C238">
            <v>4.7693962860570649E-2</v>
          </cell>
          <cell r="D238">
            <v>1.9633929635982872</v>
          </cell>
          <cell r="E238">
            <v>2.6335473728915306</v>
          </cell>
          <cell r="F238">
            <v>1.9004703898859909</v>
          </cell>
          <cell r="G238">
            <v>2.8941365043917697</v>
          </cell>
        </row>
        <row r="239">
          <cell r="B239">
            <v>5.5752387007568389</v>
          </cell>
          <cell r="C239">
            <v>9.1490193888530325</v>
          </cell>
          <cell r="D239">
            <v>11.515750192763843</v>
          </cell>
          <cell r="E239">
            <v>12.474194299544138</v>
          </cell>
          <cell r="F239">
            <v>68.244501431313992</v>
          </cell>
          <cell r="G239">
            <v>72.576271992932661</v>
          </cell>
        </row>
        <row r="240">
          <cell r="B240">
            <v>9.6515964617198033</v>
          </cell>
          <cell r="C240">
            <v>11.182954031432422</v>
          </cell>
          <cell r="D240">
            <v>10.920576484318929</v>
          </cell>
          <cell r="E240">
            <v>10.890973637105111</v>
          </cell>
          <cell r="F240">
            <v>1.2740636476029268</v>
          </cell>
          <cell r="G240">
            <v>0.53112737953493239</v>
          </cell>
        </row>
        <row r="241">
          <cell r="B241">
            <v>2.8667295394522716</v>
          </cell>
          <cell r="C241">
            <v>3.3631292462066091</v>
          </cell>
          <cell r="D241">
            <v>3.1794933536708627</v>
          </cell>
          <cell r="E241">
            <v>3.1068208852431556</v>
          </cell>
          <cell r="F241">
            <v>0.49155791658925108</v>
          </cell>
          <cell r="G241">
            <v>0.43757319351363211</v>
          </cell>
        </row>
        <row r="242">
          <cell r="B242">
            <v>2.5068244970084019</v>
          </cell>
          <cell r="C242">
            <v>2.9279869274558936</v>
          </cell>
          <cell r="D242">
            <v>3.1271219750691164</v>
          </cell>
          <cell r="E242">
            <v>3.1316845354238585</v>
          </cell>
          <cell r="F242">
            <v>0.57474998387781684</v>
          </cell>
          <cell r="G242">
            <v>1.3236691752172405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3.2134731119791127</v>
          </cell>
          <cell r="C244">
            <v>6.5955894906809611</v>
          </cell>
          <cell r="D244">
            <v>6.6292104683649393</v>
          </cell>
          <cell r="E244">
            <v>6.6316173981984807</v>
          </cell>
          <cell r="F244">
            <v>6.6340769516268541</v>
          </cell>
          <cell r="G244">
            <v>3.1200548491848203</v>
          </cell>
        </row>
        <row r="245">
          <cell r="B245">
            <v>156.92169430678922</v>
          </cell>
          <cell r="C245">
            <v>162.88190754624935</v>
          </cell>
          <cell r="D245">
            <v>166.93339828718081</v>
          </cell>
          <cell r="E245">
            <v>166.82524005408834</v>
          </cell>
          <cell r="F245">
            <v>165.8017617804307</v>
          </cell>
          <cell r="G245">
            <v>165.71186608296804</v>
          </cell>
        </row>
      </sheetData>
      <sheetData sheetId="53">
        <row r="21">
          <cell r="B21">
            <v>77.446826863410479</v>
          </cell>
          <cell r="C21">
            <v>80.710420782157598</v>
          </cell>
          <cell r="D21">
            <v>80.410142157392272</v>
          </cell>
          <cell r="E21">
            <v>61.490178103741641</v>
          </cell>
          <cell r="F21">
            <v>49.915091853081144</v>
          </cell>
          <cell r="G21">
            <v>38.436269921945446</v>
          </cell>
        </row>
        <row r="22">
          <cell r="B22">
            <v>119.85540713999633</v>
          </cell>
          <cell r="C22">
            <v>111.02997773914772</v>
          </cell>
          <cell r="D22">
            <v>93.778256571567567</v>
          </cell>
          <cell r="E22">
            <v>73.166991839932251</v>
          </cell>
          <cell r="F22">
            <v>53.462433244896125</v>
          </cell>
          <cell r="G22">
            <v>51.032861908781285</v>
          </cell>
        </row>
        <row r="24">
          <cell r="B24">
            <v>0.42276416679402146</v>
          </cell>
          <cell r="C24">
            <v>4.4607815936523973</v>
          </cell>
          <cell r="D24">
            <v>4.7608424088694781</v>
          </cell>
          <cell r="E24">
            <v>4.6058722374100807</v>
          </cell>
          <cell r="F24">
            <v>1.4515427849794951</v>
          </cell>
          <cell r="G24">
            <v>2.1562191909454622</v>
          </cell>
        </row>
        <row r="25">
          <cell r="B25">
            <v>4.4853609102178877</v>
          </cell>
          <cell r="C25">
            <v>4.6996196232497809</v>
          </cell>
          <cell r="D25">
            <v>4.7025270061542557</v>
          </cell>
          <cell r="E25">
            <v>4.0129124711396136</v>
          </cell>
          <cell r="F25">
            <v>3.1576924824949422</v>
          </cell>
          <cell r="G25">
            <v>2.5095878026416449</v>
          </cell>
        </row>
        <row r="26">
          <cell r="B26">
            <v>2.9735209063356516</v>
          </cell>
          <cell r="C26">
            <v>3.0429749658305072</v>
          </cell>
          <cell r="D26">
            <v>3.0480585999592806</v>
          </cell>
          <cell r="E26">
            <v>2.4617403643415563</v>
          </cell>
          <cell r="F26">
            <v>1.3047442796753697</v>
          </cell>
          <cell r="G26">
            <v>1.4656584611439389</v>
          </cell>
        </row>
        <row r="27">
          <cell r="B27">
            <v>3.8085166409169861E-2</v>
          </cell>
          <cell r="C27">
            <v>0.16594503971334679</v>
          </cell>
          <cell r="D27">
            <v>9.5514505183133896E-2</v>
          </cell>
          <cell r="E27">
            <v>0.3637233983006371</v>
          </cell>
          <cell r="F27">
            <v>0.22114759344855153</v>
          </cell>
          <cell r="G27">
            <v>0.29142116409357505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4.2777976494010179</v>
          </cell>
          <cell r="F32">
            <v>2.7036321411104707</v>
          </cell>
          <cell r="G32">
            <v>4.4843734937130799</v>
          </cell>
        </row>
      </sheetData>
      <sheetData sheetId="54">
        <row r="53">
          <cell r="B53">
            <v>2.7286498651252709</v>
          </cell>
          <cell r="C53">
            <v>2.2855532731396582</v>
          </cell>
          <cell r="D53">
            <v>2.5948217081898011</v>
          </cell>
          <cell r="E53">
            <v>3.1280621467757865</v>
          </cell>
          <cell r="F53">
            <v>9.0271838124814128</v>
          </cell>
          <cell r="G53">
            <v>9.9663382819929094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0.18067039644143601</v>
          </cell>
          <cell r="F54">
            <v>0.25879687346444002</v>
          </cell>
          <cell r="G54">
            <v>0.62008843420041604</v>
          </cell>
        </row>
        <row r="55">
          <cell r="B55">
            <v>4.1213229660486865</v>
          </cell>
          <cell r="C55">
            <v>3.5449901920637603</v>
          </cell>
          <cell r="D55">
            <v>3.710213258018733</v>
          </cell>
          <cell r="E55">
            <v>3.7148116129867623</v>
          </cell>
          <cell r="F55">
            <v>2.9823484080210383</v>
          </cell>
          <cell r="G55">
            <v>3.0921064028014671</v>
          </cell>
        </row>
        <row r="56">
          <cell r="B56">
            <v>3.8472454065433697</v>
          </cell>
          <cell r="C56">
            <v>3.6851537640019094</v>
          </cell>
          <cell r="D56">
            <v>3.71302832590071</v>
          </cell>
          <cell r="E56">
            <v>3.5420417383345302</v>
          </cell>
          <cell r="F56">
            <v>3.6268935153804409</v>
          </cell>
          <cell r="G56">
            <v>3.5508337788893529</v>
          </cell>
        </row>
        <row r="57">
          <cell r="B57">
            <v>7.2831584714808919</v>
          </cell>
          <cell r="C57">
            <v>6.5733243045618144</v>
          </cell>
          <cell r="D57">
            <v>7.3995781530153364</v>
          </cell>
          <cell r="E57">
            <v>7.5241607418101175</v>
          </cell>
          <cell r="F57">
            <v>5.3708650891060845</v>
          </cell>
          <cell r="G57">
            <v>5.2145557752034666</v>
          </cell>
        </row>
        <row r="58">
          <cell r="B58">
            <v>14.70422764329601</v>
          </cell>
          <cell r="C58">
            <v>14.659793314447072</v>
          </cell>
          <cell r="D58">
            <v>13.400965281198602</v>
          </cell>
          <cell r="E58">
            <v>10.460162721292763</v>
          </cell>
          <cell r="F58">
            <v>7.8315985462283688</v>
          </cell>
          <cell r="G58">
            <v>6.8110638229758287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-2.5121739250920183</v>
          </cell>
          <cell r="C60">
            <v>-2.4903396184425111</v>
          </cell>
          <cell r="D60">
            <v>-2.5308115356840366</v>
          </cell>
          <cell r="E60">
            <v>-1.0424794681192799</v>
          </cell>
          <cell r="F60">
            <v>-2.2185215400472389</v>
          </cell>
          <cell r="G60">
            <v>-1.2307965598471766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2.1758884761382382</v>
          </cell>
          <cell r="C77">
            <v>0.94897429659610888</v>
          </cell>
        </row>
        <row r="78">
          <cell r="B78">
            <v>2.1610094617204121E-2</v>
          </cell>
          <cell r="C78">
            <v>4.6848340352672616E-2</v>
          </cell>
        </row>
        <row r="79">
          <cell r="B79">
            <v>2.102296929179704E-2</v>
          </cell>
          <cell r="C79">
            <v>0.23497392289839461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STEM_to_Premise_SPS_BAU_AEGIS</v>
      </c>
      <c r="C2" s="2" t="s">
        <v>7</v>
      </c>
      <c r="D2" s="2" t="s">
        <v>15</v>
      </c>
      <c r="E2" s="2" t="s">
        <v>8</v>
      </c>
      <c r="F2" s="3">
        <f>F3+F8+F11+F12+F16+F17+F18+F19</f>
        <v>294.31985718008724</v>
      </c>
      <c r="G2" s="3">
        <f t="shared" ref="G2:K2" si="0">G3+G8+G11+G12+G16+G17+G18+G19</f>
        <v>280.79197924665607</v>
      </c>
      <c r="H2" s="3">
        <f t="shared" si="0"/>
        <v>301.81546276164954</v>
      </c>
      <c r="I2" s="3">
        <f t="shared" si="0"/>
        <v>314.46098745190756</v>
      </c>
      <c r="J2" s="3">
        <f t="shared" si="0"/>
        <v>293.15473419039847</v>
      </c>
      <c r="K2" s="3">
        <f t="shared" si="0"/>
        <v>292.29875978411189</v>
      </c>
    </row>
    <row r="3" spans="1:13" x14ac:dyDescent="0.3">
      <c r="A3" s="5" t="str">
        <f>A2</f>
        <v>STEM</v>
      </c>
      <c r="B3" s="5" t="str">
        <f t="shared" ref="B3" ca="1" si="1">B2</f>
        <v>STEM_to_Premise_SPS_BAU_AEGIS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41.739759923732493</v>
      </c>
      <c r="G3" s="1">
        <f t="shared" ref="G3:K3" si="3">SUM(G4:G7)</f>
        <v>42.00426383822132</v>
      </c>
      <c r="H3" s="1">
        <f t="shared" si="3"/>
        <v>42.011732912335034</v>
      </c>
      <c r="I3" s="1">
        <f t="shared" si="3"/>
        <v>42.026962512407557</v>
      </c>
      <c r="J3" s="1">
        <f t="shared" si="3"/>
        <v>42.065944459626905</v>
      </c>
      <c r="K3" s="1">
        <f t="shared" si="3"/>
        <v>42.089776938133205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STEM_to_Premise_SPS_BAU_AEGIS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10.181807307530313</v>
      </c>
      <c r="G4" s="1" cm="1">
        <f t="array" ref="G4">SUMPRODUCT(("RNWWOD1"=[1]OUT_PrimaryEnergyCons!$A$1:$A$1000)*1,[1]OUT_PrimaryEnergyCons!E$1:E$1000)</f>
        <v>11.152789063829426</v>
      </c>
      <c r="H4" s="1" cm="1">
        <f t="array" ref="H4">SUMPRODUCT(("RNWWOD1"=[1]OUT_PrimaryEnergyCons!$A$1:$A$1000)*1,[1]OUT_PrimaryEnergyCons!F$1:F$1000)</f>
        <v>12.608685738186633</v>
      </c>
      <c r="I4" s="1" cm="1">
        <f t="array" ref="I4">SUMPRODUCT(("RNWWOD1"=[1]OUT_PrimaryEnergyCons!$A$1:$A$1000)*1,[1]OUT_PrimaryEnergyCons!G$1:G$1000)</f>
        <v>15.035284786308804</v>
      </c>
      <c r="J4" s="1" cm="1">
        <f t="array" ref="J4">SUMPRODUCT(("RNWWOD1"=[1]OUT_PrimaryEnergyCons!$A$1:$A$1000)*1,[1]OUT_PrimaryEnergyCons!H$1:H$1000)</f>
        <v>17.4618529381688</v>
      </c>
      <c r="K4" s="1" cm="1">
        <f t="array" ref="K4">SUMPRODUCT(("RNWWOD1"=[1]OUT_PrimaryEnergyCons!$A$1:$A$1000)*1,[1]OUT_PrimaryEnergyCons!I$1:I$1000)</f>
        <v>17.461776917679</v>
      </c>
    </row>
    <row r="5" spans="1:13" x14ac:dyDescent="0.3">
      <c r="A5" s="5" t="str">
        <f t="shared" si="4"/>
        <v>STEM</v>
      </c>
      <c r="B5" s="5" t="str">
        <f t="shared" ca="1" si="5"/>
        <v>STEM_to_Premise_SPS_BAU_AEGIS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7.4586880228213293</v>
      </c>
      <c r="G5" s="1" cm="1">
        <f t="array" ref="G5">SUMPRODUCT(("RNWWOD2"=[1]OUT_PrimaryEnergyCons!$A$1:$A$1000)*1,[1]OUT_PrimaryEnergyCons!E$1:E$1000)</f>
        <v>8.0028597142593263</v>
      </c>
      <c r="H5" s="1" cm="1">
        <f t="array" ref="H5">SUMPRODUCT(("RNWWOD2"=[1]OUT_PrimaryEnergyCons!$A$1:$A$1000)*1,[1]OUT_PrimaryEnergyCons!F$1:F$1000)</f>
        <v>8.8185854828098105</v>
      </c>
      <c r="I5" s="1" cm="1">
        <f t="array" ref="I5">SUMPRODUCT(("RNWWOD2"=[1]OUT_PrimaryEnergyCons!$A$1:$A$1000)*1,[1]OUT_PrimaryEnergyCons!G$1:G$1000)</f>
        <v>10.178217443729968</v>
      </c>
      <c r="J5" s="1" cm="1">
        <f t="array" ref="J5">SUMPRODUCT(("RNWWOD2"=[1]OUT_PrimaryEnergyCons!$A$1:$A$1000)*1,[1]OUT_PrimaryEnergyCons!H$1:H$1000)</f>
        <v>10.230712261640432</v>
      </c>
      <c r="K5" s="1" cm="1">
        <f t="array" ref="K5">SUMPRODUCT(("RNWWOD2"=[1]OUT_PrimaryEnergyCons!$A$1:$A$1000)*1,[1]OUT_PrimaryEnergyCons!I$1:I$1000)</f>
        <v>7.616420628759375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STEM_to_Premise_SPS_BAU_AEGIS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2.6218188240239608</v>
      </c>
      <c r="G6" s="1" cm="1">
        <f t="array" ref="G6">SUMPRODUCT(("RNWWOD3"=[1]OUT_PrimaryEnergyCons!$A$1:$A$1000)*1,[1]OUT_PrimaryEnergyCons!E$1:E$1000)</f>
        <v>3.2645945058547774</v>
      </c>
      <c r="H6" s="1" cm="1">
        <f t="array" ref="H6">SUMPRODUCT(("RNWWOD3"=[1]OUT_PrimaryEnergyCons!$A$1:$A$1000)*1,[1]OUT_PrimaryEnergyCons!F$1:F$1000)</f>
        <v>4.2284294372320161</v>
      </c>
      <c r="I6" s="1" cm="1">
        <f t="array" ref="I6">SUMPRODUCT(("RNWWOD3"=[1]OUT_PrimaryEnergyCons!$A$1:$A$1000)*1,[1]OUT_PrimaryEnergyCons!G$1:G$1000)</f>
        <v>5.8346723240121907</v>
      </c>
      <c r="J6" s="1" cm="1">
        <f t="array" ref="J6">SUMPRODUCT(("RNWWOD3"=[1]OUT_PrimaryEnergyCons!$A$1:$A$1000)*1,[1]OUT_PrimaryEnergyCons!H$1:H$1000)</f>
        <v>6.3804474321404054</v>
      </c>
      <c r="K6" s="1" cm="1">
        <f t="array" ref="K6">SUMPRODUCT(("RNWWOD3"=[1]OUT_PrimaryEnergyCons!$A$1:$A$1000)*1,[1]OUT_PrimaryEnergyCons!I$1:I$1000)</f>
        <v>4.25938814890345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STEM_to_Premise_SPS_BAU_AEGIS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21.477445769356887</v>
      </c>
      <c r="G7" s="1" cm="1">
        <f t="array" ref="G7">SUMPRODUCT(("RNWWOD4"=[1]OUT_PrimaryEnergyCons!$A$1:$A$1000)*1+("RNWWOD5"=[1]OUT_PrimaryEnergyCons!$A$1:$A$1000)*1,[1]OUT_PrimaryEnergyCons!E$1:E$1000)</f>
        <v>19.584020554277792</v>
      </c>
      <c r="H7" s="1" cm="1">
        <f t="array" ref="H7">SUMPRODUCT(("RNWWOD4"=[1]OUT_PrimaryEnergyCons!$A$1:$A$1000)*1+("RNWWOD5"=[1]OUT_PrimaryEnergyCons!$A$1:$A$1000)*1,[1]OUT_PrimaryEnergyCons!F$1:F$1000)</f>
        <v>16.356032254106569</v>
      </c>
      <c r="I7" s="1" cm="1">
        <f t="array" ref="I7">SUMPRODUCT(("RNWWOD4"=[1]OUT_PrimaryEnergyCons!$A$1:$A$1000)*1+("RNWWOD5"=[1]OUT_PrimaryEnergyCons!$A$1:$A$1000)*1,[1]OUT_PrimaryEnergyCons!G$1:G$1000)</f>
        <v>10.978787958356596</v>
      </c>
      <c r="J7" s="1" cm="1">
        <f t="array" ref="J7">SUMPRODUCT(("RNWWOD4"=[1]OUT_PrimaryEnergyCons!$A$1:$A$1000)*1+("RNWWOD5"=[1]OUT_PrimaryEnergyCons!$A$1:$A$1000)*1,[1]OUT_PrimaryEnergyCons!H$1:H$1000)</f>
        <v>7.9929318276772667</v>
      </c>
      <c r="K7" s="1" cm="1">
        <f t="array" ref="K7">SUMPRODUCT(("RNWWOD4"=[1]OUT_PrimaryEnergyCons!$A$1:$A$1000)*1+("RNWWOD5"=[1]OUT_PrimaryEnergyCons!$A$1:$A$1000)*1,[1]OUT_PrimaryEnergyCons!I$1:I$1000)</f>
        <v>12.752191242791378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STEM_to_Premise_SPS_BAU_AEGIS</v>
      </c>
      <c r="C8" s="5" t="str">
        <f t="shared" si="6"/>
        <v>CH</v>
      </c>
      <c r="D8" t="s">
        <v>772</v>
      </c>
      <c r="E8" t="s">
        <v>8</v>
      </c>
      <c r="F8" s="1">
        <f>SUM(F9:F10)</f>
        <v>68.213909764035293</v>
      </c>
      <c r="G8" s="1">
        <f t="shared" ref="G8:K8" si="7">SUM(G9:G10)</f>
        <v>69.66370194500837</v>
      </c>
      <c r="H8" s="1">
        <f t="shared" si="7"/>
        <v>69.564165088626893</v>
      </c>
      <c r="I8" s="1">
        <f t="shared" si="7"/>
        <v>65.523027966005657</v>
      </c>
      <c r="J8" s="1">
        <f t="shared" si="7"/>
        <v>69.204887058677002</v>
      </c>
      <c r="K8" s="1">
        <f t="shared" si="7"/>
        <v>69.657870654622826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STEM_to_Premise_SPS_BAU_AEGIS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34.432583036743459</v>
      </c>
      <c r="G9" s="1" cm="1">
        <f t="array" ref="G9">SUMPRODUCT(("RNNWWST1"=[1]OUT_PrimaryEnergyCons!$A$1:$A$1000)*1,[1]OUT_PrimaryEnergyCons!E$1:E$1000)</f>
        <v>35.88236865177376</v>
      </c>
      <c r="H9" s="1" cm="1">
        <f t="array" ref="H9">SUMPRODUCT(("RNNWWST1"=[1]OUT_PrimaryEnergyCons!$A$1:$A$1000)*1,[1]OUT_PrimaryEnergyCons!F$1:F$1000)</f>
        <v>35.78122211696396</v>
      </c>
      <c r="I9" s="1" cm="1">
        <f t="array" ref="I9">SUMPRODUCT(("RNNWWST1"=[1]OUT_PrimaryEnergyCons!$A$1:$A$1000)*1,[1]OUT_PrimaryEnergyCons!G$1:G$1000)</f>
        <v>31.723346818774502</v>
      </c>
      <c r="J9" s="1" cm="1">
        <f t="array" ref="J9">SUMPRODUCT(("RNNWWST1"=[1]OUT_PrimaryEnergyCons!$A$1:$A$1000)*1,[1]OUT_PrimaryEnergyCons!H$1:H$1000)</f>
        <v>35.404655984077934</v>
      </c>
      <c r="K9" s="1" cm="1">
        <f t="array" ref="K9">SUMPRODUCT(("RNNWWST1"=[1]OUT_PrimaryEnergyCons!$A$1:$A$1000)*1,[1]OUT_PrimaryEnergyCons!I$1:I$1000)</f>
        <v>35.856226470548634</v>
      </c>
    </row>
    <row r="10" spans="1:13" x14ac:dyDescent="0.3">
      <c r="A10" s="5" t="str">
        <f t="shared" si="4"/>
        <v>STEM</v>
      </c>
      <c r="B10" s="5" t="str">
        <f t="shared" ca="1" si="5"/>
        <v>STEM_to_Premise_SPS_BAU_AEGIS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33.781326727291827</v>
      </c>
      <c r="G10" s="1" cm="1">
        <f t="array" ref="G10">SUMPRODUCT(("RNWWST1"=[1]OUT_PrimaryEnergyCons!$A$1:$A$1000)*1,[1]OUT_PrimaryEnergyCons!E$1:E$1000)</f>
        <v>33.781333293234603</v>
      </c>
      <c r="H10" s="1" cm="1">
        <f t="array" ref="H10">SUMPRODUCT(("RNWWST1"=[1]OUT_PrimaryEnergyCons!$A$1:$A$1000)*1,[1]OUT_PrimaryEnergyCons!F$1:F$1000)</f>
        <v>33.782942971662933</v>
      </c>
      <c r="I10" s="1" cm="1">
        <f t="array" ref="I10">SUMPRODUCT(("RNWWST1"=[1]OUT_PrimaryEnergyCons!$A$1:$A$1000)*1,[1]OUT_PrimaryEnergyCons!G$1:G$1000)</f>
        <v>33.799681147231162</v>
      </c>
      <c r="J10" s="1" cm="1">
        <f t="array" ref="J10">SUMPRODUCT(("RNWWST1"=[1]OUT_PrimaryEnergyCons!$A$1:$A$1000)*1,[1]OUT_PrimaryEnergyCons!H$1:H$1000)</f>
        <v>33.800231074599068</v>
      </c>
      <c r="K10" s="1" cm="1">
        <f t="array" ref="K10">SUMPRODUCT(("RNWWST1"=[1]OUT_PrimaryEnergyCons!$A$1:$A$1000)*1,[1]OUT_PrimaryEnergyCons!I$1:I$1000)</f>
        <v>33.801644184074199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STEM_to_Premise_SPS_BAU_AEGIS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3.7981227002231033</v>
      </c>
      <c r="G11" s="1" cm="1">
        <f t="array" ref="G11">SUMPRODUCT(("mnr"=[1]OUT_PrimaryEnergyCons!$C$1:$C$1000)*1,[1]OUT_PrimaryEnergyCons!E$1:E$1000)</f>
        <v>5.3739151635679079</v>
      </c>
      <c r="H11" s="1" cm="1">
        <f t="array" ref="H11">SUMPRODUCT(("mnr"=[1]OUT_PrimaryEnergyCons!$C$1:$C$1000)*1,[1]OUT_PrimaryEnergyCons!F$1:F$1000)</f>
        <v>5.7476606861272055</v>
      </c>
      <c r="I11" s="1" cm="1">
        <f t="array" ref="I11">SUMPRODUCT(("mnr"=[1]OUT_PrimaryEnergyCons!$C$1:$C$1000)*1,[1]OUT_PrimaryEnergyCons!G$1:G$1000)</f>
        <v>6.4565549213042441</v>
      </c>
      <c r="J11" s="1" cm="1">
        <f t="array" ref="J11">SUMPRODUCT(("mnr"=[1]OUT_PrimaryEnergyCons!$C$1:$C$1000)*1,[1]OUT_PrimaryEnergyCons!H$1:H$1000)</f>
        <v>6.4630541500404206</v>
      </c>
      <c r="K11" s="1" cm="1">
        <f t="array" ref="K11">SUMPRODUCT(("mnr"=[1]OUT_PrimaryEnergyCons!$C$1:$C$1000)*1,[1]OUT_PrimaryEnergyCons!I$1:I$1000)</f>
        <v>6.6315480408501335</v>
      </c>
    </row>
    <row r="12" spans="1:13" x14ac:dyDescent="0.3">
      <c r="A12" s="5" t="str">
        <f t="shared" si="4"/>
        <v>STEM</v>
      </c>
      <c r="B12" s="5" t="str">
        <f t="shared" ca="1" si="5"/>
        <v>STEM_to_Premise_SPS_BAU_AEGIS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149.43055537139287</v>
      </c>
      <c r="G12" s="1">
        <f t="shared" ref="G12:K12" si="8">SUM(G13:G15)</f>
        <v>125.83136363736287</v>
      </c>
      <c r="H12" s="1">
        <f t="shared" si="8"/>
        <v>137.97700312332623</v>
      </c>
      <c r="I12" s="1">
        <f t="shared" si="8"/>
        <v>150.55061169409834</v>
      </c>
      <c r="J12" s="1">
        <f t="shared" si="8"/>
        <v>150.58946851424153</v>
      </c>
      <c r="K12" s="1">
        <f t="shared" si="8"/>
        <v>149.09942104045501</v>
      </c>
    </row>
    <row r="13" spans="1:13" x14ac:dyDescent="0.3">
      <c r="A13" s="5" t="str">
        <f t="shared" si="4"/>
        <v>STEM</v>
      </c>
      <c r="B13" s="5" t="str">
        <f t="shared" ca="1" si="5"/>
        <v>STEM_to_Premise_SPS_BAU_AEGIS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66.745698638364672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49.798812204249479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68.388472471740826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70.077365527232743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72.487964079525113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72.99253135675005</v>
      </c>
    </row>
    <row r="14" spans="1:13" x14ac:dyDescent="0.3">
      <c r="A14" s="5" t="str">
        <f t="shared" si="4"/>
        <v>STEM</v>
      </c>
      <c r="B14" s="5" t="str">
        <f t="shared" ca="1" si="5"/>
        <v>STEM_to_Premise_SPS_BAU_AEGIS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66.632437741613856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55.76405393673749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65.696683962395781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64.621299465500627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62.484857198495774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60.322022701694763</v>
      </c>
    </row>
    <row r="15" spans="1:13" x14ac:dyDescent="0.3">
      <c r="A15" s="5" t="str">
        <f t="shared" si="4"/>
        <v>STEM</v>
      </c>
      <c r="B15" s="5" t="str">
        <f t="shared" ca="1" si="5"/>
        <v>STEM_to_Premise_SPS_BAU_AEGIS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16.05241899141437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20.2684974963759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3.8918466891896371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15.851946701364971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15.616647236220633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15.784866982010225</v>
      </c>
    </row>
    <row r="16" spans="1:13" x14ac:dyDescent="0.3">
      <c r="A16" s="5" t="str">
        <f t="shared" si="4"/>
        <v>STEM</v>
      </c>
      <c r="B16" s="5" t="str">
        <f t="shared" ca="1" si="5"/>
        <v>STEM_to_Premise_SPS_BAU_AEGIS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12.488817851181677</v>
      </c>
      <c r="G16" s="1" cm="1">
        <f t="array" ref="G16">SUMPRODUCT(ISNUMBER(SEARCH("SOL",[1]OUT_PrimaryEnergyCons!$C$1:$C$1000))*1,[1]OUT_PrimaryEnergyCons!E$1:E$1000)</f>
        <v>16.439529543749597</v>
      </c>
      <c r="H16" s="1" cm="1">
        <f t="array" ref="H16">SUMPRODUCT(ISNUMBER(SEARCH("SOL",[1]OUT_PrimaryEnergyCons!$C$1:$C$1000))*1,[1]OUT_PrimaryEnergyCons!F$1:F$1000)</f>
        <v>24.108190357921252</v>
      </c>
      <c r="I16" s="1" cm="1">
        <f t="array" ref="I16">SUMPRODUCT(ISNUMBER(SEARCH("SOL",[1]OUT_PrimaryEnergyCons!$C$1:$C$1000))*1,[1]OUT_PrimaryEnergyCons!G$1:G$1000)</f>
        <v>26.93075837168621</v>
      </c>
      <c r="J16" s="1" cm="1">
        <f t="array" ref="J16">SUMPRODUCT(ISNUMBER(SEARCH("SOL",[1]OUT_PrimaryEnergyCons!$C$1:$C$1000))*1,[1]OUT_PrimaryEnergyCons!H$1:H$1000)</f>
        <v>18.759059027634748</v>
      </c>
      <c r="K16" s="1" cm="1">
        <f t="array" ref="K16">SUMPRODUCT(ISNUMBER(SEARCH("SOL",[1]OUT_PrimaryEnergyCons!$C$1:$C$1000))*1,[1]OUT_PrimaryEnergyCons!I$1:I$1000)</f>
        <v>15.162211985531012</v>
      </c>
    </row>
    <row r="17" spans="1:18" x14ac:dyDescent="0.3">
      <c r="A17" s="5" t="str">
        <f t="shared" si="4"/>
        <v>STEM</v>
      </c>
      <c r="B17" s="5" t="str">
        <f t="shared" ca="1" si="5"/>
        <v>STEM_to_Premise_SPS_BAU_AEGIS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0.52409551438309088</v>
      </c>
      <c r="G17" s="1" cm="1">
        <f t="array" ref="G17">SUMPRODUCT(ISNUMBER(SEARCH("wnd",[1]OUT_PrimaryEnergyCons!$C$1:$C$1000))*1,[1]OUT_PrimaryEnergyCons!E$1:E$1000)</f>
        <v>0.54539028891317853</v>
      </c>
      <c r="H17" s="1" cm="1">
        <f t="array" ref="H17">SUMPRODUCT(ISNUMBER(SEARCH("wnd",[1]OUT_PrimaryEnergyCons!$C$1:$C$1000))*1,[1]OUT_PrimaryEnergyCons!F$1:F$1000)</f>
        <v>0.55173919283605011</v>
      </c>
      <c r="I17" s="1" cm="1">
        <f t="array" ref="I17">SUMPRODUCT(ISNUMBER(SEARCH("wnd",[1]OUT_PrimaryEnergyCons!$C$1:$C$1000))*1,[1]OUT_PrimaryEnergyCons!G$1:G$1000)</f>
        <v>0.71923719777968387</v>
      </c>
      <c r="J17" s="1" cm="1">
        <f t="array" ref="J17">SUMPRODUCT(ISNUMBER(SEARCH("wnd",[1]OUT_PrimaryEnergyCons!$C$1:$C$1000))*1,[1]OUT_PrimaryEnergyCons!H$1:H$1000)</f>
        <v>1.1715605284652357</v>
      </c>
      <c r="K17" s="1" cm="1">
        <f t="array" ref="K17">SUMPRODUCT(ISNUMBER(SEARCH("wnd",[1]OUT_PrimaryEnergyCons!$C$1:$C$1000))*1,[1]OUT_PrimaryEnergyCons!I$1:I$1000)</f>
        <v>1.9088820493196577</v>
      </c>
    </row>
    <row r="18" spans="1:18" x14ac:dyDescent="0.3">
      <c r="A18" s="5" t="str">
        <f t="shared" si="4"/>
        <v>STEM</v>
      </c>
      <c r="B18" s="5" t="str">
        <f t="shared" ca="1" si="5"/>
        <v>STEM_to_Premise_SPS_BAU_AEGIS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18.12459605513866</v>
      </c>
      <c r="G18" s="1">
        <f>[1]Overview!C$9-G19</f>
        <v>20.933814829832858</v>
      </c>
      <c r="H18" s="1">
        <f>[1]Overview!D$9-H19</f>
        <v>21.854971400476849</v>
      </c>
      <c r="I18" s="1">
        <f>[1]Overview!E$9-I19</f>
        <v>22.253834788625785</v>
      </c>
      <c r="J18" s="1">
        <f>[1]Overview!F$9-J19</f>
        <v>3.5347751648574697</v>
      </c>
      <c r="K18" s="1">
        <f>[1]Overview!G$9-K19</f>
        <v>4.8685490204664053</v>
      </c>
    </row>
    <row r="19" spans="1:18" x14ac:dyDescent="0.3">
      <c r="A19" s="5" t="str">
        <f t="shared" si="4"/>
        <v>STEM</v>
      </c>
      <c r="B19" s="5" t="str">
        <f t="shared" ca="1" si="5"/>
        <v>STEM_to_Premise_SPS_BAU_AEGIS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1.3659852868551372</v>
      </c>
      <c r="K19" s="1">
        <f>+[1]Overview!G$28</f>
        <v>2.8805000547336395</v>
      </c>
    </row>
    <row r="20" spans="1:18" x14ac:dyDescent="0.3">
      <c r="A20" s="9" t="str">
        <f t="shared" si="4"/>
        <v>STEM</v>
      </c>
      <c r="B20" s="9" t="str">
        <f t="shared" ca="1" si="5"/>
        <v>STEM_to_Premise_SPS_BAU_AEGIS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785.70600560963635</v>
      </c>
      <c r="G20" s="3">
        <f t="shared" si="9"/>
        <v>707.18199110977014</v>
      </c>
      <c r="H20" s="3">
        <f t="shared" si="9"/>
        <v>602.46206147737644</v>
      </c>
      <c r="I20" s="3">
        <f t="shared" si="9"/>
        <v>571.96712926055636</v>
      </c>
      <c r="J20" s="3">
        <f t="shared" si="9"/>
        <v>484.69717190469225</v>
      </c>
      <c r="K20" s="3">
        <f t="shared" si="9"/>
        <v>458.1571261590683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STEM_to_Premise_SPS_BAU_AEGIS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3.8338204098525921</v>
      </c>
      <c r="G21" s="1" cm="1">
        <f t="array" ref="G21">SUMPRODUCT(("COA"=[1]OUT_PrimaryEnergyCons!$C$4:$C$10000)*1,[1]OUT_PrimaryEnergyCons!E$4:E$10000)</f>
        <v>3.8378373755765014</v>
      </c>
      <c r="H21" s="1" cm="1">
        <f t="array" ref="H21">SUMPRODUCT(("COA"=[1]OUT_PrimaryEnergyCons!$C$4:$C$10000)*1,[1]OUT_PrimaryEnergyCons!F$4:F$10000)</f>
        <v>3.8113256142307486</v>
      </c>
      <c r="I21" s="1" cm="1">
        <f t="array" ref="I21">SUMPRODUCT(("COA"=[1]OUT_PrimaryEnergyCons!$C$4:$C$10000)*1,[1]OUT_PrimaryEnergyCons!G$4:G$10000)</f>
        <v>10.531692649638151</v>
      </c>
      <c r="J21" s="1" cm="1">
        <f t="array" ref="J21">SUMPRODUCT(("COA"=[1]OUT_PrimaryEnergyCons!$C$4:$C$10000)*1,[1]OUT_PrimaryEnergyCons!H$4:H$10000)</f>
        <v>1.3321275587394596</v>
      </c>
      <c r="K21" s="1" cm="1">
        <f t="array" ref="K21">SUMPRODUCT(("COA"=[1]OUT_PrimaryEnergyCons!$C$4:$C$10000)*1,[1]OUT_PrimaryEnergyCons!I$4:I$10000)</f>
        <v>1.8990412908078873</v>
      </c>
    </row>
    <row r="22" spans="1:18" x14ac:dyDescent="0.3">
      <c r="A22" s="5" t="str">
        <f t="shared" si="4"/>
        <v>STEM</v>
      </c>
      <c r="B22" s="5" t="str">
        <f t="shared" ca="1" si="5"/>
        <v>STEM_to_Premise_SPS_BAU_AEGIS</v>
      </c>
      <c r="C22" s="5" t="str">
        <f t="shared" si="6"/>
        <v>CH</v>
      </c>
      <c r="D22" t="s">
        <v>780</v>
      </c>
      <c r="E22" t="s">
        <v>8</v>
      </c>
      <c r="F22" s="1">
        <f>F23+F29</f>
        <v>312.5399058364406</v>
      </c>
      <c r="G22" s="1">
        <f t="shared" ref="G22:K22" si="10">G23+G29</f>
        <v>293.91112193291247</v>
      </c>
      <c r="H22" s="1">
        <f t="shared" si="10"/>
        <v>275.33836208600292</v>
      </c>
      <c r="I22" s="1">
        <f t="shared" si="10"/>
        <v>227.53831251579075</v>
      </c>
      <c r="J22" s="1">
        <f t="shared" si="10"/>
        <v>119.0878207831847</v>
      </c>
      <c r="K22" s="1">
        <f t="shared" si="10"/>
        <v>99.045612894261268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STEM_to_Premise_SPS_BAU_AEGIS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305.09017000307108</v>
      </c>
      <c r="G23" s="1">
        <f t="shared" ref="G23:K23" si="14">SUM(G24:G28)</f>
        <v>286.18084682004235</v>
      </c>
      <c r="H23" s="1">
        <f t="shared" si="14"/>
        <v>267.70984690070958</v>
      </c>
      <c r="I23" s="1">
        <f t="shared" si="14"/>
        <v>220.45819339878759</v>
      </c>
      <c r="J23" s="1">
        <f t="shared" si="14"/>
        <v>112.90472602761258</v>
      </c>
      <c r="K23" s="1">
        <f t="shared" si="14"/>
        <v>93.671774759555191</v>
      </c>
    </row>
    <row r="24" spans="1:18" x14ac:dyDescent="0.3">
      <c r="A24" s="5" t="str">
        <f>A22</f>
        <v>STEM</v>
      </c>
      <c r="B24" s="5" t="str">
        <f ca="1">B22</f>
        <v>STEM_to_Premise_SPS_BAU_AEGIS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103.50993617872236</v>
      </c>
      <c r="G24" s="1" cm="1">
        <f t="array" ref="G24">SUMPRODUCT(("LFO"=[1]OUT_PrimaryEnergyCons!$C$4:$C$10000)*1,[1]OUT_PrimaryEnergyCons!E$4:E$10000)</f>
        <v>90.148247844945317</v>
      </c>
      <c r="H24" s="1" cm="1">
        <f t="array" ref="H24">SUMPRODUCT(("LFO"=[1]OUT_PrimaryEnergyCons!$C$4:$C$10000)*1,[1]OUT_PrimaryEnergyCons!F$4:F$10000)</f>
        <v>89.028548590382755</v>
      </c>
      <c r="I24" s="1" cm="1">
        <f t="array" ref="I24">SUMPRODUCT(("LFO"=[1]OUT_PrimaryEnergyCons!$C$4:$C$10000)*1,[1]OUT_PrimaryEnergyCons!G$4:G$10000)</f>
        <v>81.830485697536574</v>
      </c>
      <c r="J24" s="1" cm="1">
        <f t="array" ref="J24">SUMPRODUCT(("LFO"=[1]OUT_PrimaryEnergyCons!$C$4:$C$10000)*1,[1]OUT_PrimaryEnergyCons!H$4:H$10000)</f>
        <v>7.7817719003747436</v>
      </c>
      <c r="K24" s="1" cm="1">
        <f t="array" ref="K24">SUMPRODUCT(("LFO"=[1]OUT_PrimaryEnergyCons!$C$4:$C$10000)*1,[1]OUT_PrimaryEnergyCons!I$4:I$10000)</f>
        <v>3.2458193471908205</v>
      </c>
    </row>
    <row r="25" spans="1:18" x14ac:dyDescent="0.3">
      <c r="A25" s="5" t="str">
        <f t="shared" si="4"/>
        <v>STEM</v>
      </c>
      <c r="B25" s="5" t="str">
        <f t="shared" ca="1" si="5"/>
        <v>STEM_to_Premise_SPS_BAU_AEGIS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0.22579163735316843</v>
      </c>
      <c r="G25" s="1" cm="1">
        <f t="array" ref="G25">SUMPRODUCT(("HFO"=[1]OUT_PrimaryEnergyCons!$C$4:$C$10000)*1,[1]OUT_PrimaryEnergyCons!E$4:E$10000)</f>
        <v>2.7119704355819334E-2</v>
      </c>
      <c r="H25" s="1" cm="1">
        <f t="array" ref="H25">SUMPRODUCT(("HFO"=[1]OUT_PrimaryEnergyCons!$C$4:$C$10000)*1,[1]OUT_PrimaryEnergyCons!F$4:F$10000)</f>
        <v>4.5867926117105967E-2</v>
      </c>
      <c r="I25" s="1" cm="1">
        <f t="array" ref="I25">SUMPRODUCT(("HFO"=[1]OUT_PrimaryEnergyCons!$C$4:$C$10000)*1,[1]OUT_PrimaryEnergyCons!G$4:G$10000)</f>
        <v>2.7764427990704665E-2</v>
      </c>
      <c r="J25" s="1" cm="1">
        <f t="array" ref="J25">SUMPRODUCT(("HFO"=[1]OUT_PrimaryEnergyCons!$C$4:$C$10000)*1,[1]OUT_PrimaryEnergyCons!H$4:H$10000)</f>
        <v>1.8077086471736802E-2</v>
      </c>
      <c r="K25" s="1" cm="1">
        <f t="array" ref="K25">SUMPRODUCT(("HFO"=[1]OUT_PrimaryEnergyCons!$C$4:$C$10000)*1,[1]OUT_PrimaryEnergyCons!I$4:I$10000)</f>
        <v>3.4954754122198652E-2</v>
      </c>
    </row>
    <row r="26" spans="1:18" x14ac:dyDescent="0.3">
      <c r="A26" s="5" t="str">
        <f t="shared" si="4"/>
        <v>STEM</v>
      </c>
      <c r="B26" s="5" t="str">
        <f t="shared" ca="1" si="5"/>
        <v>STEM_to_Premise_SPS_BAU_AEGIS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121.64308668152495</v>
      </c>
      <c r="G26" s="1" cm="1">
        <f t="array" ref="G26">SUMPRODUCT(("DSL"=[1]OUT_PrimaryEnergyCons!$C$4:$C$10000)*1,[1]OUT_PrimaryEnergyCons!E$4:E$10000)</f>
        <v>112.68602333973385</v>
      </c>
      <c r="H26" s="1" cm="1">
        <f t="array" ref="H26">SUMPRODUCT(("DSL"=[1]OUT_PrimaryEnergyCons!$C$4:$C$10000)*1,[1]OUT_PrimaryEnergyCons!F$4:F$10000)</f>
        <v>95.176987548447258</v>
      </c>
      <c r="I26" s="1" cm="1">
        <f t="array" ref="I26">SUMPRODUCT(("DSL"=[1]OUT_PrimaryEnergyCons!$C$4:$C$10000)*1,[1]OUT_PrimaryEnergyCons!G$4:G$10000)</f>
        <v>74.205369722825139</v>
      </c>
      <c r="J26" s="1" cm="1">
        <f t="array" ref="J26">SUMPRODUCT(("DSL"=[1]OUT_PrimaryEnergyCons!$C$4:$C$10000)*1,[1]OUT_PrimaryEnergyCons!H$4:H$10000)</f>
        <v>54.15618622713783</v>
      </c>
      <c r="K26" s="1" cm="1">
        <f t="array" ref="K26">SUMPRODUCT(("DSL"=[1]OUT_PrimaryEnergyCons!$C$4:$C$10000)*1,[1]OUT_PrimaryEnergyCons!I$4:I$10000)</f>
        <v>51.566081511179974</v>
      </c>
    </row>
    <row r="27" spans="1:18" x14ac:dyDescent="0.3">
      <c r="A27" s="5" t="str">
        <f t="shared" si="4"/>
        <v>STEM</v>
      </c>
      <c r="B27" s="5" t="str">
        <f t="shared" ca="1" si="5"/>
        <v>STEM_to_Premise_SPS_BAU_AEGIS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78.601970139091449</v>
      </c>
      <c r="G27" s="1" cm="1">
        <f t="array" ref="G27">SUMPRODUCT(("GSL"=[1]OUT_PrimaryEnergyCons!$C$4:$C$10000)*1,[1]OUT_PrimaryEnergyCons!E$4:E$10000)</f>
        <v>81.914241047453629</v>
      </c>
      <c r="H27" s="1" cm="1">
        <f t="array" ref="H27">SUMPRODUCT(("GSL"=[1]OUT_PrimaryEnergyCons!$C$4:$C$10000)*1,[1]OUT_PrimaryEnergyCons!F$4:F$10000)</f>
        <v>81.6094836764468</v>
      </c>
      <c r="I27" s="1" cm="1">
        <f t="array" ref="I27">SUMPRODUCT(("GSL"=[1]OUT_PrimaryEnergyCons!$C$4:$C$10000)*1,[1]OUT_PrimaryEnergyCons!G$4:G$10000)</f>
        <v>62.33211866546911</v>
      </c>
      <c r="J27" s="1" cm="1">
        <f t="array" ref="J27">SUMPRODUCT(("GSL"=[1]OUT_PrimaryEnergyCons!$C$4:$C$10000)*1,[1]OUT_PrimaryEnergyCons!H$4:H$10000)</f>
        <v>50.502293732785233</v>
      </c>
      <c r="K27" s="1" cm="1">
        <f t="array" ref="K27">SUMPRODUCT(("GSL"=[1]OUT_PrimaryEnergyCons!$C$4:$C$10000)*1,[1]OUT_PrimaryEnergyCons!I$4:I$10000)</f>
        <v>38.663890563425468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STEM_to_Premise_SPS_BAU_AEGIS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2.0624548849660691</v>
      </c>
      <c r="J28" s="1" cm="1">
        <f t="array" ref="J28">SUMPRODUCT(("KER"=[1]OUT_PrimaryEnergyCons!$C$4:$C$10000)*1,[1]OUT_PrimaryEnergyCons!H$4:H$10000)</f>
        <v>0.44639708084303487</v>
      </c>
      <c r="K28" s="1" cm="1">
        <f t="array" ref="K28">SUMPRODUCT(("KER"=[1]OUT_PrimaryEnergyCons!$C$4:$C$10000)*1,[1]OUT_PrimaryEnergyCons!I$4:I$10000)</f>
        <v>0.16102858363672892</v>
      </c>
    </row>
    <row r="29" spans="1:18" x14ac:dyDescent="0.3">
      <c r="A29" s="5" t="str">
        <f>A48</f>
        <v>STEM</v>
      </c>
      <c r="B29" s="5" t="str">
        <f ca="1">B48</f>
        <v>STEM_to_Premise_SPS_BAU_AEGIS</v>
      </c>
      <c r="C29" s="5" t="str">
        <f>C48</f>
        <v>CH</v>
      </c>
      <c r="D29" t="s">
        <v>782</v>
      </c>
      <c r="E29" t="s">
        <v>8</v>
      </c>
      <c r="F29" s="1">
        <f>SUM(F30:F31)</f>
        <v>7.4497358333695161</v>
      </c>
      <c r="G29" s="1">
        <f t="shared" ref="G29:K29" si="18">SUM(G30:G31)</f>
        <v>7.7302751128700979</v>
      </c>
      <c r="H29" s="1">
        <f t="shared" si="18"/>
        <v>7.6285151852933417</v>
      </c>
      <c r="I29" s="1">
        <f t="shared" si="18"/>
        <v>7.0801191170031714</v>
      </c>
      <c r="J29" s="1">
        <f t="shared" si="18"/>
        <v>6.1830947555721103</v>
      </c>
      <c r="K29" s="1">
        <f t="shared" si="18"/>
        <v>5.3738381347060749</v>
      </c>
    </row>
    <row r="30" spans="1:18" x14ac:dyDescent="0.3">
      <c r="A30" s="5" t="str">
        <f>A35</f>
        <v>STEM</v>
      </c>
      <c r="B30" s="5" t="str">
        <f ca="1">B35</f>
        <v>STEM_to_Premise_SPS_BAU_AEGIS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3.0155683040730481</v>
      </c>
      <c r="G30" s="1" cm="1">
        <f t="array" ref="G30">SUMPRODUCT(ISNUMBER(SEARCH("IMPBDS",[1]OUT_SyntheticFuels!$C$4:$C$1000))*1,("Var_Fout"=[1]OUT_SyntheticFuels!$B$4:$B$1000)*1,[1]OUT_SyntheticFuels!F$4:F$1000)</f>
        <v>2.9683559670522279</v>
      </c>
      <c r="H30" s="1" cm="1">
        <f t="array" ref="H30">SUMPRODUCT(ISNUMBER(SEARCH("IMPBDS",[1]OUT_SyntheticFuels!$C$4:$C$1000))*1,("Var_Fout"=[1]OUT_SyntheticFuels!$B$4:$B$1000)*1,[1]OUT_SyntheticFuels!G$4:G$1000)</f>
        <v>2.8697911822760376</v>
      </c>
      <c r="I30" s="1" cm="1">
        <f t="array" ref="I30">SUMPRODUCT(ISNUMBER(SEARCH("IMPBDS",[1]OUT_SyntheticFuels!$C$4:$C$1000))*1,("Var_Fout"=[1]OUT_SyntheticFuels!$B$4:$B$1000)*1,[1]OUT_SyntheticFuels!H$4:H$1000)</f>
        <v>3.0136934897733352</v>
      </c>
      <c r="J30" s="1" cm="1">
        <f t="array" ref="J30">SUMPRODUCT(ISNUMBER(SEARCH("IMPBDS",[1]OUT_SyntheticFuels!$C$4:$C$1000))*1,("Var_Fout"=[1]OUT_SyntheticFuels!$B$4:$B$1000)*1,[1]OUT_SyntheticFuels!I$4:I$1000)</f>
        <v>2.9843503624232222</v>
      </c>
      <c r="K30" s="1" cm="1">
        <f t="array" ref="K30">SUMPRODUCT(ISNUMBER(SEARCH("IMPBDS",[1]OUT_SyntheticFuels!$C$4:$C$1000))*1,("Var_Fout"=[1]OUT_SyntheticFuels!$B$4:$B$1000)*1,[1]OUT_SyntheticFuels!J$4:J$1000)</f>
        <v>2.8372008895632725</v>
      </c>
    </row>
    <row r="31" spans="1:18" x14ac:dyDescent="0.3">
      <c r="A31" s="5" t="str">
        <f>A30</f>
        <v>STEM</v>
      </c>
      <c r="B31" s="5" t="str">
        <f ca="1">B30</f>
        <v>STEM_to_Premise_SPS_BAU_AEGIS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4.4341675292964684</v>
      </c>
      <c r="G31" s="1" cm="1">
        <f t="array" ref="G31">SUMPRODUCT(ISNUMBER(SEARCH("IMPeth",[1]OUT_SyntheticFuels!$C$4:$C$1000))*1,("Var_Fout"=[1]OUT_SyntheticFuels!$B$4:$B$1000)*1,[1]OUT_SyntheticFuels!F$4:F$1000)</f>
        <v>4.7619191458178705</v>
      </c>
      <c r="H31" s="1" cm="1">
        <f t="array" ref="H31">SUMPRODUCT(ISNUMBER(SEARCH("IMPeth",[1]OUT_SyntheticFuels!$C$4:$C$1000))*1,("Var_Fout"=[1]OUT_SyntheticFuels!$B$4:$B$1000)*1,[1]OUT_SyntheticFuels!G$4:G$1000)</f>
        <v>4.7587240030173037</v>
      </c>
      <c r="I31" s="1" cm="1">
        <f t="array" ref="I31">SUMPRODUCT(ISNUMBER(SEARCH("IMPeth",[1]OUT_SyntheticFuels!$C$4:$C$1000))*1,("Var_Fout"=[1]OUT_SyntheticFuels!$B$4:$B$1000)*1,[1]OUT_SyntheticFuels!H$4:H$1000)</f>
        <v>4.0664256272298367</v>
      </c>
      <c r="J31" s="1" cm="1">
        <f t="array" ref="J31">SUMPRODUCT(ISNUMBER(SEARCH("IMPeth",[1]OUT_SyntheticFuels!$C$4:$C$1000))*1,("Var_Fout"=[1]OUT_SyntheticFuels!$B$4:$B$1000)*1,[1]OUT_SyntheticFuels!I$4:I$1000)</f>
        <v>3.1987443931488886</v>
      </c>
      <c r="K31" s="1" cm="1">
        <f t="array" ref="K31">SUMPRODUCT(ISNUMBER(SEARCH("IMPeth",[1]OUT_SyntheticFuels!$C$4:$C$1000))*1,("Var_Fout"=[1]OUT_SyntheticFuels!$B$4:$B$1000)*1,[1]OUT_SyntheticFuels!J$4:J$1000)</f>
        <v>2.5366372451428023</v>
      </c>
    </row>
    <row r="32" spans="1:18" x14ac:dyDescent="0.3">
      <c r="A32" s="5" t="str">
        <f>A29</f>
        <v>STEM</v>
      </c>
      <c r="B32" s="5" t="str">
        <f ca="1">B29</f>
        <v>STEM_to_Premise_SPS_BAU_AEGIS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7.4497358333695161</v>
      </c>
      <c r="G32" s="1">
        <f t="shared" si="19"/>
        <v>7.7302751128700979</v>
      </c>
      <c r="H32" s="1">
        <f t="shared" si="19"/>
        <v>7.6285151852933417</v>
      </c>
      <c r="I32" s="1">
        <f t="shared" si="19"/>
        <v>7.0801191170031714</v>
      </c>
      <c r="J32" s="1">
        <f t="shared" si="19"/>
        <v>6.1830947555721103</v>
      </c>
      <c r="K32" s="1">
        <f t="shared" si="19"/>
        <v>5.3738381347060749</v>
      </c>
    </row>
    <row r="33" spans="1:11" x14ac:dyDescent="0.3">
      <c r="A33" s="5" t="str">
        <f>A31</f>
        <v>STEM</v>
      </c>
      <c r="B33" s="5" t="str">
        <f ca="1">B31</f>
        <v>STEM_to_Premise_SPS_BAU_AEGIS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3.0155683040730481</v>
      </c>
      <c r="G33" s="1">
        <f t="shared" si="20"/>
        <v>2.9683559670522279</v>
      </c>
      <c r="H33" s="1">
        <f t="shared" si="20"/>
        <v>2.8697911822760376</v>
      </c>
      <c r="I33" s="1">
        <f t="shared" si="20"/>
        <v>3.0136934897733352</v>
      </c>
      <c r="J33" s="1">
        <f>IF(J30-MAX(F30:I30)&lt;0,J30,MAX(F30:I30))</f>
        <v>2.9843503624232222</v>
      </c>
      <c r="K33" s="1">
        <f>IF(K30-MAX(F30:J30)&lt;0,K30,MAX(F30:J30))</f>
        <v>2.8372008895632725</v>
      </c>
    </row>
    <row r="34" spans="1:11" x14ac:dyDescent="0.3">
      <c r="A34" s="5" t="str">
        <f>A33</f>
        <v>STEM</v>
      </c>
      <c r="B34" s="5" t="str">
        <f ca="1">B33</f>
        <v>STEM_to_Premise_SPS_BAU_AEGIS</v>
      </c>
      <c r="C34" s="5" t="str">
        <f>C33</f>
        <v>CH</v>
      </c>
      <c r="D34" t="s">
        <v>534</v>
      </c>
      <c r="E34" t="s">
        <v>8</v>
      </c>
      <c r="F34" s="1">
        <f t="shared" si="20"/>
        <v>4.4341675292964684</v>
      </c>
      <c r="G34" s="1">
        <f t="shared" si="20"/>
        <v>4.7619191458178705</v>
      </c>
      <c r="H34" s="1">
        <f t="shared" si="20"/>
        <v>4.7587240030173037</v>
      </c>
      <c r="I34" s="1">
        <f t="shared" si="20"/>
        <v>4.0664256272298367</v>
      </c>
      <c r="J34" s="1">
        <f>IF(J31-MAX(F31:I31)&lt;0,J31,MAX(F31:I31))</f>
        <v>3.1987443931488886</v>
      </c>
      <c r="K34" s="1">
        <f>IF(K31-MAX(F31:J31)&lt;0,K31,MAX(F31:J31))</f>
        <v>2.5366372451428023</v>
      </c>
    </row>
    <row r="35" spans="1:11" x14ac:dyDescent="0.3">
      <c r="A35" s="5" t="str">
        <f>A32</f>
        <v>STEM</v>
      </c>
      <c r="B35" s="5" t="str">
        <f ca="1">B32</f>
        <v>STEM_to_Premise_SPS_BAU_AEGIS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</v>
      </c>
      <c r="K35" s="1">
        <f t="shared" si="21"/>
        <v>0</v>
      </c>
    </row>
    <row r="36" spans="1:11" x14ac:dyDescent="0.3">
      <c r="A36" s="5" t="str">
        <f>A34</f>
        <v>STEM</v>
      </c>
      <c r="B36" s="5" t="str">
        <f ca="1">B34</f>
        <v>STEM_to_Premise_SPS_BAU_AEGIS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</v>
      </c>
      <c r="K36" s="1">
        <f>K30-K33</f>
        <v>0</v>
      </c>
    </row>
    <row r="37" spans="1:11" x14ac:dyDescent="0.3">
      <c r="A37" s="5" t="str">
        <f>A36</f>
        <v>STEM</v>
      </c>
      <c r="B37" s="5" t="str">
        <f ca="1">B36</f>
        <v>STEM_to_Premise_SPS_BAU_AEGIS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3">
      <c r="A38" s="5"/>
      <c r="B38" s="5" t="str">
        <f ca="1">B37</f>
        <v>STEM_to_Premise_SPS_BAU_AEGIS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STEM_to_Premise_SPS_BAU_AEGIS</v>
      </c>
      <c r="C39" s="5" t="str">
        <f t="shared" si="22"/>
        <v>CH</v>
      </c>
      <c r="D39" t="s">
        <v>784</v>
      </c>
      <c r="E39" t="s">
        <v>8</v>
      </c>
      <c r="F39" s="1">
        <f>F40+F43</f>
        <v>121.22384371683451</v>
      </c>
      <c r="G39" s="1">
        <f t="shared" ref="G39:K39" si="23">G40+G43</f>
        <v>106.74714691848607</v>
      </c>
      <c r="H39" s="1">
        <f t="shared" si="23"/>
        <v>132.30147541742366</v>
      </c>
      <c r="I39" s="1">
        <f t="shared" si="23"/>
        <v>149.70786426475192</v>
      </c>
      <c r="J39" s="1">
        <f t="shared" si="23"/>
        <v>309.52243869955987</v>
      </c>
      <c r="K39" s="1">
        <f t="shared" si="23"/>
        <v>336.33735372326402</v>
      </c>
    </row>
    <row r="40" spans="1:11" x14ac:dyDescent="0.3">
      <c r="A40" s="5" t="str">
        <f t="shared" si="22"/>
        <v>STEM</v>
      </c>
      <c r="B40" s="5" t="str">
        <f t="shared" ca="1" si="22"/>
        <v>STEM_to_Premise_SPS_BAU_AEGIS</v>
      </c>
      <c r="C40" s="5" t="str">
        <f t="shared" si="22"/>
        <v>CH</v>
      </c>
      <c r="D40" t="s">
        <v>549</v>
      </c>
      <c r="E40" t="s">
        <v>8</v>
      </c>
      <c r="F40" s="1">
        <f>F41+F42</f>
        <v>121.22384371683451</v>
      </c>
      <c r="G40" s="1">
        <f t="shared" ref="G40:K40" si="24">G41+G42</f>
        <v>106.71996584683625</v>
      </c>
      <c r="H40" s="1">
        <f t="shared" si="24"/>
        <v>132.24314732577997</v>
      </c>
      <c r="I40" s="1">
        <f t="shared" si="24"/>
        <v>149.03949746627592</v>
      </c>
      <c r="J40" s="1">
        <f t="shared" si="24"/>
        <v>307.99048760259558</v>
      </c>
      <c r="K40" s="1">
        <f t="shared" si="24"/>
        <v>333.86142718930165</v>
      </c>
    </row>
    <row r="41" spans="1:11" x14ac:dyDescent="0.3">
      <c r="A41" s="5" t="str">
        <f>A27</f>
        <v>STEM</v>
      </c>
      <c r="B41" s="5" t="str">
        <f ca="1">B27</f>
        <v>STEM_to_Premise_SPS_BAU_AEGIS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121.22384371683451</v>
      </c>
      <c r="G41" s="1" cm="1">
        <f t="array" ref="G41">SUMPRODUCT(("NGA"=[1]OUT_PrimaryEnergyCons!$C$4:$C$10000)*1,[1]OUT_PrimaryEnergyCons!E$4:E$10000)</f>
        <v>106.71996584683625</v>
      </c>
      <c r="H41" s="1" cm="1">
        <f t="array" ref="H41">SUMPRODUCT(("NGA"=[1]OUT_PrimaryEnergyCons!$C$4:$C$10000)*1,[1]OUT_PrimaryEnergyCons!F$4:F$10000)</f>
        <v>132.24314732577997</v>
      </c>
      <c r="I41" s="1" cm="1">
        <f t="array" ref="I41">SUMPRODUCT(("NGA"=[1]OUT_PrimaryEnergyCons!$C$4:$C$10000)*1,[1]OUT_PrimaryEnergyCons!G$4:G$10000)</f>
        <v>148.89978929713646</v>
      </c>
      <c r="J41" s="1" cm="1">
        <f t="array" ref="J41">SUMPRODUCT(("NGA"=[1]OUT_PrimaryEnergyCons!$C$4:$C$10000)*1,[1]OUT_PrimaryEnergyCons!H$4:H$10000)</f>
        <v>307.89883706082429</v>
      </c>
      <c r="K41" s="1" cm="1">
        <f t="array" ref="K41">SUMPRODUCT(("NGA"=[1]OUT_PrimaryEnergyCons!$C$4:$C$10000)*1,[1]OUT_PrimaryEnergyCons!I$4:I$10000)</f>
        <v>333.6981822165954</v>
      </c>
    </row>
    <row r="42" spans="1:11" x14ac:dyDescent="0.3">
      <c r="A42" s="5" t="str">
        <f t="shared" si="4"/>
        <v>STEM</v>
      </c>
      <c r="B42" s="5" t="str">
        <f t="shared" ca="1" si="5"/>
        <v>STEM_to_Premise_SPS_BAU_AEGIS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0.13970816913945303</v>
      </c>
      <c r="J42" s="1" cm="1">
        <f t="array" ref="J42">SUMPRODUCT(("LNGA"=[1]OUT_PrimaryEnergyCons!$C$4:$C$10000)*1,[1]OUT_PrimaryEnergyCons!H$4:H$10000)</f>
        <v>9.1650541771288924E-2</v>
      </c>
      <c r="K42" s="1" cm="1">
        <f t="array" ref="K42">SUMPRODUCT(("LNGA"=[1]OUT_PrimaryEnergyCons!$C$4:$C$10000)*1,[1]OUT_PrimaryEnergyCons!I$4:I$10000)</f>
        <v>0.16324497270627383</v>
      </c>
    </row>
    <row r="43" spans="1:11" x14ac:dyDescent="0.3">
      <c r="A43" s="5" t="str">
        <f>A37</f>
        <v>STEM</v>
      </c>
      <c r="B43" s="5" t="str">
        <f ca="1">B37</f>
        <v>STEM_to_Premise_SPS_BAU_AEGIS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2.7181071649816674E-2</v>
      </c>
      <c r="H43" s="1" cm="1">
        <f t="array" ref="H43">SUMPRODUCT(("BIO"=[1]OUT_PrimaryEnergyCons!$C$4:$C$10000)*1+("LBIO"=[1]OUT_PrimaryEnergyCons!$C$4:$C$10000)*1,[1]OUT_PrimaryEnergyCons!F$4:F$10000)</f>
        <v>5.8328091643680968E-2</v>
      </c>
      <c r="I43" s="1" cm="1">
        <f t="array" ref="I43">SUMPRODUCT(("BIO"=[1]OUT_PrimaryEnergyCons!$C$4:$C$10000)*1+("LBIO"=[1]OUT_PrimaryEnergyCons!$C$4:$C$10000)*1,[1]OUT_PrimaryEnergyCons!G$4:G$10000)</f>
        <v>0.66836679847599179</v>
      </c>
      <c r="J43" s="1" cm="1">
        <f t="array" ref="J43">SUMPRODUCT(("BIO"=[1]OUT_PrimaryEnergyCons!$C$4:$C$10000)*1+("LBIO"=[1]OUT_PrimaryEnergyCons!$C$4:$C$10000)*1,[1]OUT_PrimaryEnergyCons!H$4:H$10000)</f>
        <v>1.531951096964312</v>
      </c>
      <c r="K43" s="1" cm="1">
        <f t="array" ref="K43">SUMPRODUCT(("BIO"=[1]OUT_PrimaryEnergyCons!$C$4:$C$10000)*1+("LBIO"=[1]OUT_PrimaryEnergyCons!$C$4:$C$10000)*1,[1]OUT_PrimaryEnergyCons!I$4:I$10000)</f>
        <v>2.4759265339623733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STEM_to_Premise_SPS_BAU_AEGIS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2.7181071649816674E-2</v>
      </c>
      <c r="H44" s="1">
        <f t="shared" si="26"/>
        <v>5.8328091643680968E-2</v>
      </c>
      <c r="I44" s="1">
        <f t="shared" si="26"/>
        <v>0.66836679847599179</v>
      </c>
      <c r="J44" s="1">
        <f t="shared" si="26"/>
        <v>0.66836679847599179</v>
      </c>
      <c r="K44" s="1">
        <f t="shared" si="26"/>
        <v>1.531951096964312</v>
      </c>
    </row>
    <row r="45" spans="1:11" x14ac:dyDescent="0.3">
      <c r="A45" s="5" t="str">
        <f t="shared" si="25"/>
        <v>STEM</v>
      </c>
      <c r="B45" s="5" t="str">
        <f t="shared" ca="1" si="25"/>
        <v>STEM_to_Premise_SPS_BAU_AEGIS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2.7181071649816674E-2</v>
      </c>
      <c r="H45" s="1">
        <f>H43</f>
        <v>5.8328091643680968E-2</v>
      </c>
      <c r="I45" s="1">
        <f>I43</f>
        <v>0.66836679847599179</v>
      </c>
      <c r="J45" s="1">
        <f>IF(J43-MAX(F43:I43)&lt;0,J43,MAX(F43:I43))</f>
        <v>0.66836679847599179</v>
      </c>
      <c r="K45" s="1">
        <f>IF(K43-MAX(G43:J43)&lt;0,K43,MAX(G43:J43))</f>
        <v>1.531951096964312</v>
      </c>
    </row>
    <row r="46" spans="1:11" x14ac:dyDescent="0.3">
      <c r="A46" s="5" t="str">
        <f>A44</f>
        <v>STEM</v>
      </c>
      <c r="B46" s="5" t="str">
        <f ca="1">B44</f>
        <v>STEM_to_Premise_SPS_BAU_AEGIS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0.86358429848832019</v>
      </c>
      <c r="K46" s="1">
        <f t="shared" si="27"/>
        <v>0.9439754369980613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STEM_to_Premise_SPS_BAU_AEGIS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0.86358429848832019</v>
      </c>
      <c r="K47" s="1">
        <f>K43-K45</f>
        <v>0.9439754369980613</v>
      </c>
    </row>
    <row r="48" spans="1:11" x14ac:dyDescent="0.3">
      <c r="A48" s="5" t="str">
        <f>A42</f>
        <v>STEM</v>
      </c>
      <c r="B48" s="5" t="str">
        <f ca="1">B42</f>
        <v>STEM_to_Premise_SPS_BAU_AEGIS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250.9483599112848</v>
      </c>
      <c r="G48" s="1" cm="1">
        <f t="array" ref="G48">SUMPRODUCT(("urn"=[1]OUT_PrimaryEnergyCons!$C$4:$C$10000)*1,[1]OUT_PrimaryEnergyCons!E$4:E$10000)</f>
        <v>252.22646167742255</v>
      </c>
      <c r="H48" s="1" cm="1">
        <f t="array" ref="H48">SUMPRODUCT(("urn"=[1]OUT_PrimaryEnergyCons!$C$4:$C$10000)*1,[1]OUT_PrimaryEnergyCons!F$4:F$10000)</f>
        <v>140.4014742754502</v>
      </c>
      <c r="I48" s="1" cm="1">
        <f t="array" ref="I48">SUMPRODUCT(("urn"=[1]OUT_PrimaryEnergyCons!$C$4:$C$10000)*1,[1]OUT_PrimaryEnergyCons!G$4:G$10000)</f>
        <v>133.49164859927058</v>
      </c>
      <c r="J48" s="1" cm="1">
        <f t="array" ref="J48">SUMPRODUCT(("urn"=[1]OUT_PrimaryEnergyCons!$C$4:$C$10000)*1,[1]OUT_PrimaryEnergyCons!H$4:H$10000)</f>
        <v>32.541421079260658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STEM_to_Premise_SPS_BAU_AEGIS</v>
      </c>
      <c r="C49" s="5" t="str">
        <f>C37</f>
        <v>CH</v>
      </c>
      <c r="D49" t="s">
        <v>789</v>
      </c>
      <c r="E49" t="s">
        <v>8</v>
      </c>
      <c r="F49" s="1">
        <f>SUM(F50:F53)</f>
        <v>97.160075735223941</v>
      </c>
      <c r="G49" s="1">
        <f t="shared" ref="G49:K49" si="31">SUM(G50:G53)</f>
        <v>50.459423205372531</v>
      </c>
      <c r="H49" s="1">
        <f t="shared" si="31"/>
        <v>50.609424084268959</v>
      </c>
      <c r="I49" s="1">
        <f t="shared" si="31"/>
        <v>50.697611231104965</v>
      </c>
      <c r="J49" s="1">
        <f t="shared" si="31"/>
        <v>22.198947203112237</v>
      </c>
      <c r="K49" s="1">
        <f t="shared" si="31"/>
        <v>20.830370843810769</v>
      </c>
    </row>
    <row r="50" spans="1:19" x14ac:dyDescent="0.3">
      <c r="A50" s="5" t="str">
        <f t="shared" si="4"/>
        <v>STEM</v>
      </c>
      <c r="B50" s="5" t="str">
        <f t="shared" ca="1" si="5"/>
        <v>STEM_to_Premise_SPS_BAU_AEGIS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15.013824485107451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1.0118286528110492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0.85365047139837258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0.80733035578086232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0.41006264979037199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0.3176743142075924</v>
      </c>
    </row>
    <row r="51" spans="1:19" x14ac:dyDescent="0.3">
      <c r="A51" s="5" t="str">
        <f t="shared" si="4"/>
        <v>STEM</v>
      </c>
      <c r="B51" s="5" t="str">
        <f t="shared" ca="1" si="5"/>
        <v>STEM_to_Premise_SPS_BAU_AEGIS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28.94863996902723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14.081104629981233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16.319305601628191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11.669722905705923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11.094412931862621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9.4575907917108744</v>
      </c>
    </row>
    <row r="52" spans="1:19" x14ac:dyDescent="0.3">
      <c r="A52" s="5" t="str">
        <f t="shared" si="4"/>
        <v>STEM</v>
      </c>
      <c r="B52" s="5" t="str">
        <f t="shared" ca="1" si="5"/>
        <v>STEM_to_Premise_SPS_BAU_AEGIS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46.398494337814398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35.326292473429135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33.400659427176059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38.205744400200068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10.678291904808059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11.034356188391005</v>
      </c>
    </row>
    <row r="53" spans="1:19" x14ac:dyDescent="0.3">
      <c r="A53" s="5" t="str">
        <f t="shared" si="4"/>
        <v>STEM</v>
      </c>
      <c r="B53" s="5" t="str">
        <f t="shared" ca="1" si="5"/>
        <v>STEM_to_Premise_SPS_BAU_AEGIS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6.7991169432748482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4.0197449151114818E-2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3.5808584066334512E-2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1.4813569418110474E-2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1.6179716651183628E-2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2.0749549501297565E-2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STEM_to_Premise_SPS_BAU_AEGIS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1.4416580835294278E-2</v>
      </c>
      <c r="K54" s="1" cm="1">
        <f t="array" ref="K54">SUMPRODUCT(("h2"=[1]OUT_PrimaryEnergyCons!$C$4:$C$10000)*1,[1]OUT_PrimaryEnergyCons!I$4:I$10000)</f>
        <v>4.4747406924304955E-2</v>
      </c>
    </row>
    <row r="55" spans="1:19" x14ac:dyDescent="0.3">
      <c r="A55" s="9" t="str">
        <f>A53</f>
        <v>STEM</v>
      </c>
      <c r="B55" s="9" t="str">
        <f ca="1">B53</f>
        <v>STEM_to_Premise_SPS_BAU_AEGIS</v>
      </c>
      <c r="C55" s="2" t="str">
        <f>C53</f>
        <v>CH</v>
      </c>
      <c r="D55" s="2" t="s">
        <v>24</v>
      </c>
      <c r="E55" s="2" t="s">
        <v>8</v>
      </c>
      <c r="F55" s="3">
        <f>F56</f>
        <v>117.17007559509911</v>
      </c>
      <c r="G55" s="3">
        <f t="shared" ref="G55:K55" si="35">G56</f>
        <v>32.024959604789807</v>
      </c>
      <c r="H55" s="3">
        <f t="shared" si="35"/>
        <v>53.225714817727528</v>
      </c>
      <c r="I55" s="3">
        <f t="shared" si="35"/>
        <v>53.792679953740894</v>
      </c>
      <c r="J55" s="3">
        <f t="shared" si="35"/>
        <v>25.630760440766323</v>
      </c>
      <c r="K55" s="3">
        <f t="shared" si="35"/>
        <v>17.022698406987409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STEM_to_Premise_SPS_BAU_AEGIS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117.17007559509911</v>
      </c>
      <c r="G56" s="1">
        <f t="shared" ref="G56:K56" si="36">SUM(G57:G60)</f>
        <v>32.024959604789807</v>
      </c>
      <c r="H56" s="1">
        <f t="shared" si="36"/>
        <v>53.225714817727528</v>
      </c>
      <c r="I56" s="1">
        <f t="shared" si="36"/>
        <v>53.792679953740894</v>
      </c>
      <c r="J56" s="1">
        <f t="shared" si="36"/>
        <v>25.630760440766323</v>
      </c>
      <c r="K56" s="1">
        <f t="shared" si="36"/>
        <v>17.022698406987409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STEM_to_Premise_SPS_BAU_AEGIS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6.229573525671313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5.7458832129195093E-2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7.7568618921770319E-2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1.2581038169959811E-2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1.3923227400170072E-2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1.2829437371638471E-2</v>
      </c>
    </row>
    <row r="58" spans="1:19" x14ac:dyDescent="0.3">
      <c r="A58" s="5" t="str">
        <f t="shared" si="37"/>
        <v>STEM</v>
      </c>
      <c r="B58" s="5" t="str">
        <f t="shared" ca="1" si="5"/>
        <v>STEM_to_Premise_SPS_BAU_AEGIS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12.753377556502938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4.5802549179852992E-2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4.4321683131198678E-2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2.3473128193798747E-2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2.816327998282693E-2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3.9872921461689588E-2</v>
      </c>
    </row>
    <row r="59" spans="1:19" x14ac:dyDescent="0.3">
      <c r="A59" s="5" t="str">
        <f t="shared" si="37"/>
        <v>STEM</v>
      </c>
      <c r="B59" s="5" t="str">
        <f t="shared" ca="1" si="5"/>
        <v>STEM_to_Premise_SPS_BAU_AEGIS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26.492998173091667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3.6336409194732765E-2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3.8761002652664363E-2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2.5100916373398039E-2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2.2419105417092418E-2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9.2007812245773792E-3</v>
      </c>
    </row>
    <row r="60" spans="1:19" x14ac:dyDescent="0.3">
      <c r="A60" s="5" t="str">
        <f t="shared" si="37"/>
        <v>STEM</v>
      </c>
      <c r="B60" s="5" t="str">
        <f t="shared" ca="1" si="5"/>
        <v>STEM_to_Premise_SPS_BAU_AEGIS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71.69412633983319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31.885361814286028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53.065063513021897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53.731524871003735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25.566254827966233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16.960795266929505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STEM_to_Premise_SPS_BAU_AEGIS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250.71408348923308</v>
      </c>
      <c r="G61" s="3">
        <f t="shared" ref="G61:K61" si="41">SUM(G62,G64,G72,G80,G128,G149,G157,G159,G167,G171,G165)</f>
        <v>230.03760588599806</v>
      </c>
      <c r="H61" s="3">
        <f t="shared" si="41"/>
        <v>218.75600904315246</v>
      </c>
      <c r="I61" s="3">
        <f t="shared" si="41"/>
        <v>234.41905711968991</v>
      </c>
      <c r="J61" s="3">
        <f t="shared" si="41"/>
        <v>233.5898739984757</v>
      </c>
      <c r="K61" s="3">
        <f t="shared" si="41"/>
        <v>230.09447142851423</v>
      </c>
    </row>
    <row r="62" spans="1:19" x14ac:dyDescent="0.3">
      <c r="A62" s="5" t="str">
        <f>A61</f>
        <v>STEM</v>
      </c>
      <c r="B62" s="5" t="str">
        <f t="shared" ca="1" si="39"/>
        <v>STEM_to_Premise_SPS_BAU_AEGIS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82.76005673242139</v>
      </c>
      <c r="G62" s="1">
        <f t="shared" ref="G62:K62" si="42">+G63</f>
        <v>82.420410212208679</v>
      </c>
      <c r="H62" s="1">
        <f t="shared" si="42"/>
        <v>45.337084698782881</v>
      </c>
      <c r="I62" s="1">
        <f t="shared" si="42"/>
        <v>43.980687678028303</v>
      </c>
      <c r="J62" s="1">
        <f t="shared" si="42"/>
        <v>10.760259720464237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STEM_to_Premise_SPS_BAU_AEGIS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82.76005673242139</v>
      </c>
      <c r="G63" s="1">
        <f>'[1]Electricity and CHPs'!C14</f>
        <v>82.420410212208679</v>
      </c>
      <c r="H63" s="1">
        <f>'[1]Electricity and CHPs'!D14</f>
        <v>45.337084698782881</v>
      </c>
      <c r="I63" s="1">
        <f>'[1]Electricity and CHPs'!E14</f>
        <v>43.980687678028303</v>
      </c>
      <c r="J63" s="1">
        <f>'[1]Electricity and CHPs'!F14</f>
        <v>10.760259720464237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STEM_to_Premise_SPS_BAU_AEGIS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146.22006646322137</v>
      </c>
      <c r="G64" s="1">
        <f t="shared" ref="G64:K64" si="46">SUM(G65:G67)</f>
        <v>121.77765904349759</v>
      </c>
      <c r="H64" s="1">
        <f t="shared" si="46"/>
        <v>137.19863505484852</v>
      </c>
      <c r="I64" s="1">
        <f t="shared" si="46"/>
        <v>147.38022362657318</v>
      </c>
      <c r="J64" s="1">
        <f t="shared" si="46"/>
        <v>147.46614034064186</v>
      </c>
      <c r="K64" s="1">
        <f t="shared" si="46"/>
        <v>145.94244891635634</v>
      </c>
    </row>
    <row r="65" spans="1:11" x14ac:dyDescent="0.3">
      <c r="A65" s="5" t="str">
        <f t="shared" si="43"/>
        <v>STEM</v>
      </c>
      <c r="B65" s="5" t="str">
        <f t="shared" ca="1" si="44"/>
        <v>STEM_to_Premise_SPS_BAU_AEGIS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66.745698638364672</v>
      </c>
      <c r="G65" s="1">
        <f>'[1]Electricity and CHPs'!C15</f>
        <v>49.798812204249479</v>
      </c>
      <c r="H65" s="1">
        <f>'[1]Electricity and CHPs'!D15</f>
        <v>68.388472471740826</v>
      </c>
      <c r="I65" s="1">
        <f>'[1]Electricity and CHPs'!E15</f>
        <v>70.077365527232743</v>
      </c>
      <c r="J65" s="1">
        <f>'[1]Electricity and CHPs'!F15</f>
        <v>72.487964079525113</v>
      </c>
      <c r="K65" s="1">
        <f>'[1]Electricity and CHPs'!G15</f>
        <v>72.99253135675005</v>
      </c>
    </row>
    <row r="66" spans="1:11" x14ac:dyDescent="0.3">
      <c r="A66" s="5" t="str">
        <f t="shared" si="43"/>
        <v>STEM</v>
      </c>
      <c r="B66" s="5" t="str">
        <f t="shared" ca="1" si="44"/>
        <v>STEM_to_Premise_SPS_BAU_AEGIS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66.632437741613856</v>
      </c>
      <c r="G66" s="1">
        <f>'[1]Electricity and CHPs'!C16</f>
        <v>55.76405393673749</v>
      </c>
      <c r="H66" s="1">
        <f>'[1]Electricity and CHPs'!D16</f>
        <v>65.696683962395781</v>
      </c>
      <c r="I66" s="1">
        <f>'[1]Electricity and CHPs'!E16</f>
        <v>64.621299465500627</v>
      </c>
      <c r="J66" s="1">
        <f>'[1]Electricity and CHPs'!F16</f>
        <v>62.484857198495774</v>
      </c>
      <c r="K66" s="1">
        <f>'[1]Electricity and CHPs'!G16</f>
        <v>60.322022701694763</v>
      </c>
    </row>
    <row r="67" spans="1:11" x14ac:dyDescent="0.3">
      <c r="A67" s="5" t="str">
        <f t="shared" si="43"/>
        <v>STEM</v>
      </c>
      <c r="B67" s="5" t="str">
        <f t="shared" ca="1" si="44"/>
        <v>STEM_to_Premise_SPS_BAU_AEGIS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12.841930083242849</v>
      </c>
      <c r="G67" s="1">
        <f>'[1]Electricity and CHPs'!C17</f>
        <v>16.214792902510624</v>
      </c>
      <c r="H67" s="1">
        <f>'[1]Electricity and CHPs'!D17</f>
        <v>3.1134786207119323</v>
      </c>
      <c r="I67" s="1">
        <f>'[1]Electricity and CHPs'!E17</f>
        <v>12.681558633839826</v>
      </c>
      <c r="J67" s="1">
        <f>'[1]Electricity and CHPs'!F17</f>
        <v>12.493319062620969</v>
      </c>
      <c r="K67" s="1">
        <f>'[1]Electricity and CHPs'!G17</f>
        <v>12.627894857911556</v>
      </c>
    </row>
    <row r="68" spans="1:11" x14ac:dyDescent="0.3">
      <c r="A68" s="5" t="str">
        <f>A59</f>
        <v>STEM</v>
      </c>
      <c r="B68" s="5" t="str">
        <f ca="1">B59</f>
        <v>STEM_to_Premise_SPS_BAU_AEGIS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4.143820692892633E-2</v>
      </c>
      <c r="G68" s="1">
        <f t="shared" ref="G68" si="48">SUM(G69:G71)</f>
        <v>2.8394384501128314E-2</v>
      </c>
      <c r="H68" s="1">
        <f t="shared" ref="H68" si="49">SUM(H69:H71)</f>
        <v>0.171555485072799</v>
      </c>
      <c r="I68" s="1">
        <f t="shared" ref="I68" si="50">SUM(I69:I71)</f>
        <v>0.17156544643703311</v>
      </c>
      <c r="J68" s="1">
        <f t="shared" ref="J68" si="51">SUM(J69:J71)</f>
        <v>0.17155087687171597</v>
      </c>
      <c r="K68" s="1">
        <f t="shared" ref="K68" si="52">SUM(K69:K71)</f>
        <v>0.1715697312353141</v>
      </c>
    </row>
    <row r="69" spans="1:11" x14ac:dyDescent="0.3">
      <c r="A69" s="5" t="str">
        <f>A68</f>
        <v>STEM</v>
      </c>
      <c r="B69" s="5" t="str">
        <f ca="1">B68</f>
        <v>STEM_to_Premise_SPS_BAU_AEGIS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3.9619103332355257E-2</v>
      </c>
      <c r="G69" s="1">
        <f>'[1]Electricity and CHPs'!C18</f>
        <v>1.299034820298847E-2</v>
      </c>
      <c r="H69" s="1">
        <f>'[1]Electricity and CHPs'!D18</f>
        <v>9.8867359585986817E-2</v>
      </c>
      <c r="I69" s="1">
        <f>'[1]Electricity and CHPs'!E18</f>
        <v>8.7894508708060495E-2</v>
      </c>
      <c r="J69" s="1">
        <f>'[1]Electricity and CHPs'!F18</f>
        <v>9.5340533240995493E-2</v>
      </c>
      <c r="K69" s="1">
        <f>'[1]Electricity and CHPs'!G18</f>
        <v>8.2723459036306068E-2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STEM_to_Premise_SPS_BAU_AEGIS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1.8191035965710737E-3</v>
      </c>
      <c r="G70" s="1">
        <f>'[1]Electricity and CHPs'!C28</f>
        <v>7.6392423568752803E-3</v>
      </c>
      <c r="H70" s="1">
        <f>'[1]Electricity and CHPs'!D28</f>
        <v>3.6496948177244352E-2</v>
      </c>
      <c r="I70" s="1">
        <f>'[1]Electricity and CHPs'!E28</f>
        <v>4.0235785802012494E-2</v>
      </c>
      <c r="J70" s="1">
        <f>'[1]Electricity and CHPs'!F28</f>
        <v>3.9118269041557872E-2</v>
      </c>
      <c r="K70" s="1">
        <f>'[1]Electricity and CHPs'!G28</f>
        <v>4.4068896614591485E-2</v>
      </c>
    </row>
    <row r="71" spans="1:11" x14ac:dyDescent="0.3">
      <c r="A71" s="5" t="str">
        <f t="shared" si="53"/>
        <v>STEM</v>
      </c>
      <c r="B71" s="5" t="str">
        <f t="shared" ca="1" si="54"/>
        <v>STEM_to_Premise_SPS_BAU_AEGIS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0</v>
      </c>
      <c r="G71" s="1">
        <f>'[1]Electricity and CHPs'!C41</f>
        <v>7.7647939412645662E-3</v>
      </c>
      <c r="H71" s="1">
        <f>'[1]Electricity and CHPs'!D41</f>
        <v>3.6191177309567842E-2</v>
      </c>
      <c r="I71" s="1">
        <f>'[1]Electricity and CHPs'!E41</f>
        <v>4.3435151926960125E-2</v>
      </c>
      <c r="J71" s="1">
        <f>'[1]Electricity and CHPs'!F41</f>
        <v>3.7092074589162617E-2</v>
      </c>
      <c r="K71" s="1">
        <f>'[1]Electricity and CHPs'!G41</f>
        <v>4.4777375584416537E-2</v>
      </c>
    </row>
    <row r="72" spans="1:11" x14ac:dyDescent="0.3">
      <c r="A72" s="5" t="str">
        <f>A67</f>
        <v>STEM</v>
      </c>
      <c r="B72" s="5" t="str">
        <f ca="1">B67</f>
        <v>STEM_to_Premise_SPS_BAU_AEGIS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4.143820692892633E-2</v>
      </c>
      <c r="G72" s="1">
        <f t="shared" ref="G72:K72" si="56">SUM(G73:G75)</f>
        <v>2.8394384501128314E-2</v>
      </c>
      <c r="H72" s="1">
        <f t="shared" si="56"/>
        <v>0.171555485072799</v>
      </c>
      <c r="I72" s="1">
        <f t="shared" si="56"/>
        <v>0.17156544643703311</v>
      </c>
      <c r="J72" s="1">
        <f t="shared" si="56"/>
        <v>0.17155087687171597</v>
      </c>
      <c r="K72" s="1">
        <f t="shared" si="56"/>
        <v>0.1715697312353141</v>
      </c>
    </row>
    <row r="73" spans="1:11" x14ac:dyDescent="0.3">
      <c r="A73" s="5" t="str">
        <f>A72</f>
        <v>STEM</v>
      </c>
      <c r="B73" s="5" t="str">
        <f ca="1">B72</f>
        <v>STEM_to_Premise_SPS_BAU_AEGIS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3.9619103332355257E-2</v>
      </c>
      <c r="G73" s="1">
        <f t="shared" ref="G73:K73" si="57">G69</f>
        <v>1.299034820298847E-2</v>
      </c>
      <c r="H73" s="1">
        <f t="shared" si="57"/>
        <v>9.8867359585986817E-2</v>
      </c>
      <c r="I73" s="1">
        <f t="shared" si="57"/>
        <v>8.7894508708060495E-2</v>
      </c>
      <c r="J73" s="1">
        <f t="shared" si="57"/>
        <v>9.5340533240995493E-2</v>
      </c>
      <c r="K73" s="1">
        <f t="shared" si="57"/>
        <v>8.2723459036306068E-2</v>
      </c>
    </row>
    <row r="74" spans="1:11" x14ac:dyDescent="0.3">
      <c r="A74" s="5" t="str">
        <f t="shared" si="43"/>
        <v>STEM</v>
      </c>
      <c r="B74" s="5" t="str">
        <f t="shared" ca="1" si="44"/>
        <v>STEM_to_Premise_SPS_BAU_AEGIS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1.8191035965710737E-3</v>
      </c>
      <c r="G74" s="1">
        <f>'[1]Electricity and CHPs'!C28</f>
        <v>7.6392423568752803E-3</v>
      </c>
      <c r="H74" s="1">
        <f>'[1]Electricity and CHPs'!D28</f>
        <v>3.6496948177244352E-2</v>
      </c>
      <c r="I74" s="1">
        <f>'[1]Electricity and CHPs'!E28</f>
        <v>4.0235785802012494E-2</v>
      </c>
      <c r="J74" s="1">
        <f>'[1]Electricity and CHPs'!F28</f>
        <v>3.9118269041557872E-2</v>
      </c>
      <c r="K74" s="1">
        <f>'[1]Electricity and CHPs'!G28</f>
        <v>4.4068896614591485E-2</v>
      </c>
    </row>
    <row r="75" spans="1:11" x14ac:dyDescent="0.3">
      <c r="A75" s="5" t="str">
        <f t="shared" si="43"/>
        <v>STEM</v>
      </c>
      <c r="B75" s="5" t="str">
        <f t="shared" ca="1" si="44"/>
        <v>STEM_to_Premise_SPS_BAU_AEGIS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0</v>
      </c>
      <c r="G75" s="1">
        <f>'[1]Electricity and CHPs'!C41</f>
        <v>7.7647939412645662E-3</v>
      </c>
      <c r="H75" s="1">
        <f>'[1]Electricity and CHPs'!D41</f>
        <v>3.6191177309567842E-2</v>
      </c>
      <c r="I75" s="1">
        <f>'[1]Electricity and CHPs'!E41</f>
        <v>4.3435151926960125E-2</v>
      </c>
      <c r="J75" s="1">
        <f>'[1]Electricity and CHPs'!F41</f>
        <v>3.7092074589162617E-2</v>
      </c>
      <c r="K75" s="1">
        <f>'[1]Electricity and CHPs'!G41</f>
        <v>4.4777375584416537E-2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STEM_to_Premise_SPS_BAU_AEGIS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STEM_to_Premise_SPS_BAU_AEGIS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STEM_to_Premise_SPS_BAU_AEGIS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STEM_to_Premise_SPS_BAU_AEGIS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STEM_to_Premise_SPS_BAU_AEGIS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2.6162385087203619</v>
      </c>
      <c r="G80" s="1">
        <f t="shared" ref="G80:K80" si="60">SUM(G81:G95)</f>
        <v>1.7897194543830268</v>
      </c>
      <c r="H80" s="1">
        <f t="shared" si="60"/>
        <v>3.8553305939128579</v>
      </c>
      <c r="I80" s="1">
        <f t="shared" si="60"/>
        <v>8.0600703032755181</v>
      </c>
      <c r="J80" s="1">
        <f t="shared" si="60"/>
        <v>42.419181499095075</v>
      </c>
      <c r="K80" s="1">
        <f t="shared" si="60"/>
        <v>52.909297648573563</v>
      </c>
    </row>
    <row r="81" spans="1:11" x14ac:dyDescent="0.3">
      <c r="A81" s="5" t="str">
        <f t="shared" si="43"/>
        <v>STEM</v>
      </c>
      <c r="B81" s="5" t="str">
        <f t="shared" ca="1" si="44"/>
        <v>STEM_to_Premise_SPS_BAU_AEGIS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16.907119864584345</v>
      </c>
      <c r="K81" s="1">
        <f>'[1]Electricity and CHPs'!G21</f>
        <v>18.430752135213574</v>
      </c>
    </row>
    <row r="82" spans="1:11" x14ac:dyDescent="0.3">
      <c r="A82" s="5" t="str">
        <f t="shared" si="43"/>
        <v>STEM</v>
      </c>
      <c r="B82" s="5" t="str">
        <f t="shared" ca="1" si="44"/>
        <v>STEM_to_Premise_SPS_BAU_AEGIS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1.1642566372766335E-2</v>
      </c>
      <c r="H82" s="1">
        <f>'[1]Electricity and CHPs'!D22</f>
        <v>0.63795674849424477</v>
      </c>
      <c r="I82" s="1">
        <f>'[1]Electricity and CHPs'!E22</f>
        <v>1.1786496401940698</v>
      </c>
      <c r="J82" s="1">
        <f>'[1]Electricity and CHPs'!F22</f>
        <v>0.38944427265121961</v>
      </c>
      <c r="K82" s="1">
        <f>'[1]Electricity and CHPs'!G22</f>
        <v>0.77225090050624989</v>
      </c>
    </row>
    <row r="83" spans="1:11" x14ac:dyDescent="0.3">
      <c r="A83" s="5" t="str">
        <f t="shared" si="43"/>
        <v>STEM</v>
      </c>
      <c r="B83" s="5" t="str">
        <f t="shared" ca="1" si="44"/>
        <v>STEM_to_Premise_SPS_BAU_AEGIS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3">
      <c r="A84" s="5" t="str">
        <f t="shared" si="43"/>
        <v>STEM</v>
      </c>
      <c r="B84" s="5" t="str">
        <f t="shared" ca="1" si="44"/>
        <v>STEM_to_Premise_SPS_BAU_AEGIS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0.96589909685774167</v>
      </c>
      <c r="G84" s="1">
        <f>'[1]Electricity and CHPs'!C24</f>
        <v>9.4095859666585707E-3</v>
      </c>
      <c r="H84" s="1">
        <f>'[1]Electricity and CHPs'!D24</f>
        <v>0.24648968931555723</v>
      </c>
      <c r="I84" s="1">
        <f>'[1]Electricity and CHPs'!E24</f>
        <v>2.5678774335755921</v>
      </c>
      <c r="J84" s="1">
        <f>'[1]Electricity and CHPs'!F24</f>
        <v>18.658965882400704</v>
      </c>
      <c r="K84" s="1">
        <f>'[1]Electricity and CHPs'!G24</f>
        <v>17.167376703693371</v>
      </c>
    </row>
    <row r="85" spans="1:11" x14ac:dyDescent="0.3">
      <c r="A85" s="5" t="str">
        <f t="shared" si="43"/>
        <v>STEM</v>
      </c>
      <c r="B85" s="5" t="str">
        <f t="shared" ca="1" si="44"/>
        <v>STEM_to_Premise_SPS_BAU_AEGIS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2.5782130014670974</v>
      </c>
      <c r="K85" s="1">
        <f>'[1]Electricity and CHPs'!G29</f>
        <v>10.45296788866602</v>
      </c>
    </row>
    <row r="86" spans="1:11" x14ac:dyDescent="0.3">
      <c r="A86" s="5" t="str">
        <f t="shared" si="43"/>
        <v>STEM</v>
      </c>
      <c r="B86" s="5" t="str">
        <f t="shared" ca="1" si="44"/>
        <v>STEM_to_Premise_SPS_BAU_AEGIS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</v>
      </c>
      <c r="G86" s="1">
        <f>'[1]Electricity and CHPs'!C39</f>
        <v>9.7900845786061327E-3</v>
      </c>
      <c r="H86" s="1">
        <f>'[1]Electricity and CHPs'!D39</f>
        <v>0.13608860606654033</v>
      </c>
      <c r="I86" s="1">
        <f>'[1]Electricity and CHPs'!E39</f>
        <v>0.37217789200626733</v>
      </c>
      <c r="J86" s="1">
        <f>'[1]Electricity and CHPs'!F39</f>
        <v>0.23436540846046625</v>
      </c>
      <c r="K86" s="1">
        <f>'[1]Electricity and CHPs'!G39</f>
        <v>0.32494747193435991</v>
      </c>
    </row>
    <row r="87" spans="1:11" x14ac:dyDescent="0.3">
      <c r="A87" s="5" t="str">
        <f t="shared" si="43"/>
        <v>STEM</v>
      </c>
      <c r="B87" s="5" t="str">
        <f t="shared" ca="1" si="44"/>
        <v>STEM_to_Premise_SPS_BAU_AEGIS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 x14ac:dyDescent="0.3">
      <c r="A88" s="5" t="str">
        <f t="shared" si="43"/>
        <v>STEM</v>
      </c>
      <c r="B88" s="5" t="str">
        <f t="shared" ca="1" si="44"/>
        <v>STEM_to_Premise_SPS_BAU_AEGIS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0.2227064208220928</v>
      </c>
      <c r="J88" s="1">
        <f>'[1]Electricity and CHPs'!F47</f>
        <v>0.19124740029238987</v>
      </c>
      <c r="K88" s="1">
        <f>'[1]Electricity and CHPs'!G47</f>
        <v>0.42411616311420158</v>
      </c>
    </row>
    <row r="89" spans="1:11" x14ac:dyDescent="0.3">
      <c r="A89" s="5" t="str">
        <f t="shared" si="43"/>
        <v>STEM</v>
      </c>
      <c r="B89" s="5" t="str">
        <f t="shared" ca="1" si="44"/>
        <v>STEM_to_Premise_SPS_BAU_AEGIS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4.3909160298749056E-2</v>
      </c>
      <c r="G89" s="1">
        <f>'[1]Electricity and CHPs'!C48</f>
        <v>9.7125319169849584E-3</v>
      </c>
      <c r="H89" s="1">
        <f>'[1]Electricity and CHPs'!D48</f>
        <v>0.20223991574884603</v>
      </c>
      <c r="I89" s="1">
        <f>'[1]Electricity and CHPs'!E48</f>
        <v>0.2133877813736631</v>
      </c>
      <c r="J89" s="1">
        <f>'[1]Electricity and CHPs'!F48</f>
        <v>0.2043492445859808</v>
      </c>
      <c r="K89" s="1">
        <f>'[1]Electricity and CHPs'!G48</f>
        <v>0.38465756861773781</v>
      </c>
    </row>
    <row r="90" spans="1:11" x14ac:dyDescent="0.3">
      <c r="A90" s="5" t="str">
        <f t="shared" si="43"/>
        <v>STEM</v>
      </c>
      <c r="B90" s="5" t="str">
        <f t="shared" ca="1" si="44"/>
        <v>STEM_to_Premise_SPS_BAU_AEGIS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2.2122502380157498E-2</v>
      </c>
      <c r="J90" s="1">
        <f>'[1]Electricity and CHPs'!F49</f>
        <v>2.7240313835617765E-2</v>
      </c>
      <c r="K90" s="1">
        <f>'[1]Electricity and CHPs'!G49</f>
        <v>8.2261035012742109E-2</v>
      </c>
    </row>
    <row r="91" spans="1:11" x14ac:dyDescent="0.3">
      <c r="A91" s="5" t="str">
        <f t="shared" si="43"/>
        <v>STEM</v>
      </c>
      <c r="B91" s="5" t="str">
        <f t="shared" ca="1" si="44"/>
        <v>STEM_to_Premise_SPS_BAU_AEGIS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5.2593786190810822E-2</v>
      </c>
      <c r="G91" s="1">
        <f>'[1]Electricity and CHPs'!C51</f>
        <v>1.4262452278534545E-2</v>
      </c>
      <c r="H91" s="1">
        <f>'[1]Electricity and CHPs'!D51</f>
        <v>0.80195785509090245</v>
      </c>
      <c r="I91" s="1">
        <f>'[1]Electricity and CHPs'!E51</f>
        <v>1.0353681811435695</v>
      </c>
      <c r="J91" s="1">
        <f>'[1]Electricity and CHPs'!F51</f>
        <v>0.97454904468031878</v>
      </c>
      <c r="K91" s="1">
        <f>'[1]Electricity and CHPs'!G51</f>
        <v>1.5344189883036132</v>
      </c>
    </row>
    <row r="92" spans="1:11" x14ac:dyDescent="0.3">
      <c r="A92" s="5" t="str">
        <f t="shared" si="43"/>
        <v>STEM</v>
      </c>
      <c r="B92" s="5" t="str">
        <f t="shared" ca="1" si="44"/>
        <v>STEM_to_Premise_SPS_BAU_AEGIS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8.111668660308903E-2</v>
      </c>
      <c r="J92" s="1">
        <f>'[1]Electricity and CHPs'!F52</f>
        <v>0.10804386414879999</v>
      </c>
      <c r="K92" s="1">
        <f>'[1]Electricity and CHPs'!G52</f>
        <v>0.33225442517552556</v>
      </c>
    </row>
    <row r="93" spans="1:11" x14ac:dyDescent="0.3">
      <c r="A93" s="5" t="str">
        <f t="shared" si="43"/>
        <v>STEM</v>
      </c>
      <c r="B93" s="5" t="str">
        <f t="shared" ca="1" si="44"/>
        <v>STEM_to_Premise_SPS_BAU_AEGIS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0.95940226230828918</v>
      </c>
      <c r="G93" s="1">
        <f>'[1]Electricity and CHPs'!C54</f>
        <v>1.1078997917450848</v>
      </c>
      <c r="H93" s="1">
        <f>'[1]Electricity and CHPs'!D54</f>
        <v>1.1387973520900239</v>
      </c>
      <c r="I93" s="1">
        <f>'[1]Electricity and CHPs'!E54</f>
        <v>1.1620858792001261</v>
      </c>
      <c r="J93" s="1">
        <f>'[1]Electricity and CHPs'!F54</f>
        <v>1.1625802387053747</v>
      </c>
      <c r="K93" s="1">
        <f>'[1]Electricity and CHPs'!G54</f>
        <v>1.184698317741484</v>
      </c>
    </row>
    <row r="94" spans="1:11" x14ac:dyDescent="0.3">
      <c r="A94" s="5" t="str">
        <f t="shared" si="43"/>
        <v>STEM</v>
      </c>
      <c r="B94" s="5" t="str">
        <f t="shared" ca="1" si="44"/>
        <v>STEM_to_Premise_SPS_BAU_AEGIS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0.59443420306477091</v>
      </c>
      <c r="G94" s="1">
        <f>'[1]Electricity and CHPs'!C55</f>
        <v>0.62700244152439155</v>
      </c>
      <c r="H94" s="1">
        <f>'[1]Electricity and CHPs'!D55</f>
        <v>0.69180042710674339</v>
      </c>
      <c r="I94" s="1">
        <f>'[1]Electricity and CHPs'!E55</f>
        <v>1.1531149016503772</v>
      </c>
      <c r="J94" s="1">
        <f>'[1]Electricity and CHPs'!F55</f>
        <v>0.92632207638033082</v>
      </c>
      <c r="K94" s="1">
        <f>'[1]Electricity and CHPs'!G55</f>
        <v>1.6633094808236895</v>
      </c>
    </row>
    <row r="95" spans="1:11" x14ac:dyDescent="0.3">
      <c r="A95" s="5" t="str">
        <f t="shared" si="43"/>
        <v>STEM</v>
      </c>
      <c r="B95" s="5" t="str">
        <f t="shared" ca="1" si="44"/>
        <v>STEM_to_Premise_SPS_BAU_AEGIS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5.1462984326512307E-2</v>
      </c>
      <c r="J95" s="1">
        <f>'[1]Electricity and CHPs'!F58</f>
        <v>5.6740886902425916E-2</v>
      </c>
      <c r="K95" s="1">
        <f>'[1]Electricity and CHPs'!G58</f>
        <v>0.15528656977098956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STEM_to_Premise_SPS_BAU_AEGIS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1.617690831541581</v>
      </c>
      <c r="G96" s="1">
        <f t="shared" ref="G96:K96" si="65">G80-G112</f>
        <v>0.67230518004711204</v>
      </c>
      <c r="H96" s="1">
        <f t="shared" si="65"/>
        <v>2.6796888350051749</v>
      </c>
      <c r="I96" s="1">
        <f t="shared" si="65"/>
        <v>6.7385960554254334</v>
      </c>
      <c r="J96" s="1">
        <f t="shared" si="65"/>
        <v>41.048739630060417</v>
      </c>
      <c r="K96" s="1">
        <f t="shared" si="65"/>
        <v>51.469989129641306</v>
      </c>
    </row>
    <row r="97" spans="1:11" x14ac:dyDescent="0.3">
      <c r="A97" s="5" t="str">
        <f t="shared" si="61"/>
        <v>STEM</v>
      </c>
      <c r="B97" s="5" t="str">
        <f t="shared" ca="1" si="62"/>
        <v>STEM_to_Premise_SPS_BAU_AEGIS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16.821937338834239</v>
      </c>
      <c r="K97" s="1">
        <f t="shared" si="66"/>
        <v>18.340028232661336</v>
      </c>
    </row>
    <row r="98" spans="1:11" x14ac:dyDescent="0.3">
      <c r="A98" s="5" t="str">
        <f t="shared" si="61"/>
        <v>STEM</v>
      </c>
      <c r="B98" s="5" t="str">
        <f t="shared" ca="1" si="62"/>
        <v>STEM_to_Premise_SPS_BAU_AEGIS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1.1480099666192208E-2</v>
      </c>
      <c r="H98" s="1">
        <f t="shared" si="67"/>
        <v>0.62930412550708015</v>
      </c>
      <c r="I98" s="1">
        <f t="shared" si="67"/>
        <v>1.1514151566390312</v>
      </c>
      <c r="J98" s="1">
        <f t="shared" si="67"/>
        <v>0.38748214976754419</v>
      </c>
      <c r="K98" s="1">
        <f t="shared" si="67"/>
        <v>0.76844955724421626</v>
      </c>
    </row>
    <row r="99" spans="1:11" x14ac:dyDescent="0.3">
      <c r="A99" s="5" t="str">
        <f t="shared" si="61"/>
        <v>STEM</v>
      </c>
      <c r="B99" s="5" t="str">
        <f t="shared" ca="1" si="62"/>
        <v>STEM_to_Premise_SPS_BAU_AEGIS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0</v>
      </c>
    </row>
    <row r="100" spans="1:11" x14ac:dyDescent="0.3">
      <c r="A100" s="5" t="str">
        <f t="shared" si="61"/>
        <v>STEM</v>
      </c>
      <c r="B100" s="5" t="str">
        <f t="shared" ca="1" si="62"/>
        <v>STEM_to_Premise_SPS_BAU_AEGIS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0.94307818081886985</v>
      </c>
      <c r="G100" s="1">
        <f t="shared" si="69"/>
        <v>9.2782794837678994E-3</v>
      </c>
      <c r="H100" s="1">
        <f t="shared" si="69"/>
        <v>0.24314654362910618</v>
      </c>
      <c r="I100" s="1">
        <f t="shared" si="69"/>
        <v>2.5085427395739428</v>
      </c>
      <c r="J100" s="1">
        <f t="shared" si="69"/>
        <v>18.564957094713726</v>
      </c>
      <c r="K100" s="1">
        <f t="shared" si="69"/>
        <v>17.082871665607176</v>
      </c>
    </row>
    <row r="101" spans="1:11" x14ac:dyDescent="0.3">
      <c r="A101" s="5" t="str">
        <f t="shared" si="61"/>
        <v>STEM</v>
      </c>
      <c r="B101" s="5" t="str">
        <f t="shared" ca="1" si="62"/>
        <v>STEM_to_Premise_SPS_BAU_AEGIS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2.5652232848775336</v>
      </c>
      <c r="K101" s="1">
        <f t="shared" si="70"/>
        <v>10.40151399068314</v>
      </c>
    </row>
    <row r="102" spans="1:11" x14ac:dyDescent="0.3">
      <c r="A102" s="5" t="str">
        <f t="shared" si="61"/>
        <v>STEM</v>
      </c>
      <c r="B102" s="5" t="str">
        <f t="shared" ca="1" si="62"/>
        <v>STEM_to_Premise_SPS_BAU_AEGIS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</v>
      </c>
      <c r="G102" s="1">
        <f t="shared" si="71"/>
        <v>9.6534684110325605E-3</v>
      </c>
      <c r="H102" s="1">
        <f t="shared" si="71"/>
        <v>0.13424283297311068</v>
      </c>
      <c r="I102" s="1">
        <f t="shared" si="71"/>
        <v>0.36357815860480913</v>
      </c>
      <c r="J102" s="1">
        <f t="shared" si="71"/>
        <v>0.23318461376562666</v>
      </c>
      <c r="K102" s="1">
        <f t="shared" si="71"/>
        <v>0.3233479440061402</v>
      </c>
    </row>
    <row r="103" spans="1:11" x14ac:dyDescent="0.3">
      <c r="A103" s="5" t="str">
        <f t="shared" si="61"/>
        <v>STEM</v>
      </c>
      <c r="B103" s="5" t="str">
        <f t="shared" ca="1" si="62"/>
        <v>STEM_to_Premise_SPS_BAU_AEGIS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 x14ac:dyDescent="0.3">
      <c r="A104" s="5" t="str">
        <f t="shared" si="61"/>
        <v>STEM</v>
      </c>
      <c r="B104" s="5" t="str">
        <f t="shared" ca="1" si="62"/>
        <v>STEM_to_Premise_SPS_BAU_AEGIS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0.2175604519534457</v>
      </c>
      <c r="J104" s="1">
        <f t="shared" si="73"/>
        <v>0.19028384548645438</v>
      </c>
      <c r="K104" s="1">
        <f t="shared" si="73"/>
        <v>0.42202848523915237</v>
      </c>
    </row>
    <row r="105" spans="1:11" x14ac:dyDescent="0.3">
      <c r="A105" s="5" t="str">
        <f t="shared" si="61"/>
        <v>STEM</v>
      </c>
      <c r="B105" s="5" t="str">
        <f t="shared" ca="1" si="62"/>
        <v>STEM_to_Premise_SPS_BAU_AEGIS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4.287173593032903E-2</v>
      </c>
      <c r="G105" s="1">
        <f t="shared" si="74"/>
        <v>9.5769979614526348E-3</v>
      </c>
      <c r="H105" s="1">
        <f t="shared" si="74"/>
        <v>0.19949693082383196</v>
      </c>
      <c r="I105" s="1">
        <f t="shared" si="74"/>
        <v>0.20845713377111488</v>
      </c>
      <c r="J105" s="1">
        <f t="shared" si="74"/>
        <v>0.20331967923550245</v>
      </c>
      <c r="K105" s="1">
        <f t="shared" si="74"/>
        <v>0.38276412251661091</v>
      </c>
    </row>
    <row r="106" spans="1:11" x14ac:dyDescent="0.3">
      <c r="A106" s="5" t="str">
        <f t="shared" si="61"/>
        <v>STEM</v>
      </c>
      <c r="B106" s="5" t="str">
        <f t="shared" ca="1" si="62"/>
        <v>STEM_to_Premise_SPS_BAU_AEGIS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2.1611328485284464E-2</v>
      </c>
      <c r="J106" s="1">
        <f t="shared" si="75"/>
        <v>2.7103069955327776E-2</v>
      </c>
      <c r="K106" s="1">
        <f t="shared" si="75"/>
        <v>8.185611165044028E-2</v>
      </c>
    </row>
    <row r="107" spans="1:11" x14ac:dyDescent="0.3">
      <c r="A107" s="5" t="str">
        <f t="shared" si="61"/>
        <v>STEM</v>
      </c>
      <c r="B107" s="5" t="str">
        <f t="shared" ca="1" si="62"/>
        <v>STEM_to_Premise_SPS_BAU_AEGIS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5.1351173600394824E-2</v>
      </c>
      <c r="G107" s="1">
        <f t="shared" si="76"/>
        <v>1.4063426258396548E-2</v>
      </c>
      <c r="H107" s="1">
        <f t="shared" si="76"/>
        <v>0.79108088108275088</v>
      </c>
      <c r="I107" s="1">
        <f t="shared" si="76"/>
        <v>1.011444432523817</v>
      </c>
      <c r="J107" s="1">
        <f t="shared" si="76"/>
        <v>0.96963900975076722</v>
      </c>
      <c r="K107" s="1">
        <f t="shared" si="76"/>
        <v>1.5268659336182762</v>
      </c>
    </row>
    <row r="108" spans="1:11" x14ac:dyDescent="0.3">
      <c r="A108" s="5" t="str">
        <f t="shared" si="61"/>
        <v>STEM</v>
      </c>
      <c r="B108" s="5" t="str">
        <f t="shared" ca="1" si="62"/>
        <v>STEM_to_Premise_SPS_BAU_AEGIS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7.9242362807455155E-2</v>
      </c>
      <c r="J108" s="1">
        <f t="shared" si="77"/>
        <v>0.10749951068625224</v>
      </c>
      <c r="K108" s="1">
        <f t="shared" si="77"/>
        <v>0.33061892935468046</v>
      </c>
    </row>
    <row r="109" spans="1:11" x14ac:dyDescent="0.3">
      <c r="A109" s="5" t="str">
        <f t="shared" si="61"/>
        <v>STEM</v>
      </c>
      <c r="B109" s="5" t="str">
        <f t="shared" ca="1" si="62"/>
        <v>STEM_to_Premise_SPS_BAU_AEGIS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STEM_to_Premise_SPS_BAU_AEGIS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0.58038974119198716</v>
      </c>
      <c r="G110" s="1">
        <f t="shared" si="79"/>
        <v>0.61825290826627022</v>
      </c>
      <c r="H110" s="1">
        <f t="shared" si="79"/>
        <v>0.68241752098929498</v>
      </c>
      <c r="I110" s="1">
        <f t="shared" si="79"/>
        <v>1.1264704368704141</v>
      </c>
      <c r="J110" s="1">
        <f t="shared" si="79"/>
        <v>0.92165502162729462</v>
      </c>
      <c r="K110" s="1">
        <f t="shared" si="79"/>
        <v>1.6551219730027715</v>
      </c>
    </row>
    <row r="111" spans="1:11" x14ac:dyDescent="0.3">
      <c r="A111" s="5" t="str">
        <f t="shared" si="61"/>
        <v>STEM</v>
      </c>
      <c r="B111" s="5" t="str">
        <f t="shared" ca="1" si="62"/>
        <v>STEM_to_Premise_SPS_BAU_AEGIS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5.0273854196117636E-2</v>
      </c>
      <c r="J111" s="1">
        <f t="shared" si="80"/>
        <v>5.6455011360147758E-2</v>
      </c>
      <c r="K111" s="1">
        <f t="shared" si="80"/>
        <v>0.15452218405736165</v>
      </c>
    </row>
    <row r="112" spans="1:11" x14ac:dyDescent="0.3">
      <c r="A112" s="5" t="str">
        <f>A95</f>
        <v>STEM</v>
      </c>
      <c r="B112" s="5" t="str">
        <f ca="1">B95</f>
        <v>STEM_to_Premise_SPS_BAU_AEGIS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0.99854767717878079</v>
      </c>
      <c r="G112" s="1">
        <f t="shared" ref="G112:K112" si="81">SUM(G113:G127)</f>
        <v>1.1174142743359148</v>
      </c>
      <c r="H112" s="1">
        <f t="shared" si="81"/>
        <v>1.1756417589076833</v>
      </c>
      <c r="I112" s="1">
        <f t="shared" si="81"/>
        <v>1.3214742478500845</v>
      </c>
      <c r="J112" s="1">
        <f t="shared" si="81"/>
        <v>1.3704418690346549</v>
      </c>
      <c r="K112" s="1">
        <f t="shared" si="81"/>
        <v>1.4393085189322543</v>
      </c>
    </row>
    <row r="113" spans="1:11" x14ac:dyDescent="0.3">
      <c r="A113" s="5" t="str">
        <f t="shared" si="43"/>
        <v>STEM</v>
      </c>
      <c r="B113" s="5" t="str">
        <f t="shared" ca="1" si="44"/>
        <v>STEM_to_Premise_SPS_BAU_AEGIS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8.5182525750107457E-2</v>
      </c>
      <c r="K113" s="1">
        <f>'[1]Electricity and CHPs_IN'!Q$23/SUM('[1]Electricity and CHPs_IN'!Q$22:Q$23)*K81</f>
        <v>9.0723902552237723E-2</v>
      </c>
    </row>
    <row r="114" spans="1:11" x14ac:dyDescent="0.3">
      <c r="A114" s="5" t="str">
        <f t="shared" si="43"/>
        <v>STEM</v>
      </c>
      <c r="B114" s="5" t="str">
        <f t="shared" ca="1" si="44"/>
        <v>STEM_to_Premise_SPS_BAU_AEGIS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1.6246670657412725E-4</v>
      </c>
      <c r="H114" s="1">
        <f>'[1]Electricity and CHPs_IN'!N$23/SUM('[1]Electricity and CHPs_IN'!N$22:N$23)*H82</f>
        <v>8.6526229871646803E-3</v>
      </c>
      <c r="I114" s="1">
        <f>'[1]Electricity and CHPs_IN'!O$23/SUM('[1]Electricity and CHPs_IN'!O$22:O$23)*I82</f>
        <v>2.7234483555038578E-2</v>
      </c>
      <c r="J114" s="1">
        <f>'[1]Electricity and CHPs_IN'!P$23/SUM('[1]Electricity and CHPs_IN'!P$22:P$23)*J82</f>
        <v>1.9621228836754299E-3</v>
      </c>
      <c r="K114" s="1">
        <f>'[1]Electricity and CHPs_IN'!Q$23/SUM('[1]Electricity and CHPs_IN'!Q$22:Q$23)*K82</f>
        <v>3.801343262033673E-3</v>
      </c>
    </row>
    <row r="115" spans="1:11" x14ac:dyDescent="0.3">
      <c r="A115" s="5" t="str">
        <f t="shared" si="43"/>
        <v>STEM</v>
      </c>
      <c r="B115" s="5" t="str">
        <f t="shared" ca="1" si="44"/>
        <v>STEM_to_Premise_SPS_BAU_AEGIS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3">
      <c r="A116" s="5" t="str">
        <f t="shared" si="43"/>
        <v>STEM</v>
      </c>
      <c r="B116" s="5" t="str">
        <f t="shared" ca="1" si="44"/>
        <v>STEM_to_Premise_SPS_BAU_AEGIS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2.2820916038871809E-2</v>
      </c>
      <c r="G116" s="1">
        <f>'[1]Electricity and CHPs_IN'!M$23/SUM('[1]Electricity and CHPs_IN'!M$22:M$23)*G84</f>
        <v>1.3130648289067092E-4</v>
      </c>
      <c r="H116" s="1">
        <f>'[1]Electricity and CHPs_IN'!N$23/SUM('[1]Electricity and CHPs_IN'!N$22:N$23)*H84</f>
        <v>3.3431456864510484E-3</v>
      </c>
      <c r="I116" s="1">
        <f>'[1]Electricity and CHPs_IN'!O$23/SUM('[1]Electricity and CHPs_IN'!O$22:O$23)*I84</f>
        <v>5.9334694001649264E-2</v>
      </c>
      <c r="J116" s="1">
        <f>'[1]Electricity and CHPs_IN'!P$23/SUM('[1]Electricity and CHPs_IN'!P$22:P$23)*J84</f>
        <v>9.4008787686976611E-2</v>
      </c>
      <c r="K116" s="1">
        <f>'[1]Electricity and CHPs_IN'!Q$23/SUM('[1]Electricity and CHPs_IN'!Q$22:Q$23)*K84</f>
        <v>8.4505038086194487E-2</v>
      </c>
    </row>
    <row r="117" spans="1:11" x14ac:dyDescent="0.3">
      <c r="A117" s="5" t="str">
        <f t="shared" si="43"/>
        <v>STEM</v>
      </c>
      <c r="B117" s="5" t="str">
        <f t="shared" ca="1" si="44"/>
        <v>STEM_to_Premise_SPS_BAU_AEGIS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1.2989716589563676E-2</v>
      </c>
      <c r="K117" s="1">
        <f>'[1]Electricity and CHPs_IN'!Q$23/SUM('[1]Electricity and CHPs_IN'!Q$22:Q$23)*K85</f>
        <v>5.1453897982878867E-2</v>
      </c>
    </row>
    <row r="118" spans="1:11" x14ac:dyDescent="0.3">
      <c r="A118" s="5" t="str">
        <f t="shared" si="43"/>
        <v>STEM</v>
      </c>
      <c r="B118" s="5" t="str">
        <f t="shared" ca="1" si="44"/>
        <v>STEM_to_Premise_SPS_BAU_AEGIS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0</v>
      </c>
      <c r="G118" s="1">
        <f>'[1]Electricity and CHPs_IN'!M$23/SUM('[1]Electricity and CHPs_IN'!M$22:M$23)*G86</f>
        <v>1.3661616757357293E-4</v>
      </c>
      <c r="H118" s="1">
        <f>'[1]Electricity and CHPs_IN'!N$23/SUM('[1]Electricity and CHPs_IN'!N$22:N$23)*H86</f>
        <v>1.8457730934296535E-3</v>
      </c>
      <c r="I118" s="1">
        <f>'[1]Electricity and CHPs_IN'!O$23/SUM('[1]Electricity and CHPs_IN'!O$22:O$23)*I86</f>
        <v>8.5997334014581827E-3</v>
      </c>
      <c r="J118" s="1">
        <f>'[1]Electricity and CHPs_IN'!P$23/SUM('[1]Electricity and CHPs_IN'!P$22:P$23)*J86</f>
        <v>1.1807946948395826E-3</v>
      </c>
      <c r="K118" s="1">
        <f>'[1]Electricity and CHPs_IN'!Q$23/SUM('[1]Electricity and CHPs_IN'!Q$22:Q$23)*K86</f>
        <v>1.5995279282196941E-3</v>
      </c>
    </row>
    <row r="119" spans="1:11" x14ac:dyDescent="0.3">
      <c r="A119" s="5" t="str">
        <f t="shared" si="43"/>
        <v>STEM</v>
      </c>
      <c r="B119" s="5" t="str">
        <f t="shared" ca="1" si="44"/>
        <v>STEM_to_Premise_SPS_BAU_AEGIS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 x14ac:dyDescent="0.3">
      <c r="A120" s="5" t="str">
        <f t="shared" si="43"/>
        <v>STEM</v>
      </c>
      <c r="B120" s="5" t="str">
        <f t="shared" ca="1" si="44"/>
        <v>STEM_to_Premise_SPS_BAU_AEGIS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5.1459688686470986E-3</v>
      </c>
      <c r="J120" s="1">
        <f>'[1]Electricity and CHPs_IN'!P$23/SUM('[1]Electricity and CHPs_IN'!P$22:P$23)*J88</f>
        <v>9.6355480593548831E-4</v>
      </c>
      <c r="K120" s="1">
        <f>'[1]Electricity and CHPs_IN'!Q$23/SUM('[1]Electricity and CHPs_IN'!Q$22:Q$23)*K88</f>
        <v>2.0876778750492327E-3</v>
      </c>
    </row>
    <row r="121" spans="1:11" x14ac:dyDescent="0.3">
      <c r="A121" s="5" t="str">
        <f t="shared" si="43"/>
        <v>STEM</v>
      </c>
      <c r="B121" s="5" t="str">
        <f t="shared" ca="1" si="44"/>
        <v>STEM_to_Premise_SPS_BAU_AEGIS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1.0374243684200255E-3</v>
      </c>
      <c r="G121" s="1">
        <f>'[1]Electricity and CHPs_IN'!M$23/SUM('[1]Electricity and CHPs_IN'!M$22:M$23)*G89</f>
        <v>1.355339555323238E-4</v>
      </c>
      <c r="H121" s="1">
        <f>'[1]Electricity and CHPs_IN'!N$23/SUM('[1]Electricity and CHPs_IN'!N$22:N$23)*H89</f>
        <v>2.7429849250140818E-3</v>
      </c>
      <c r="I121" s="1">
        <f>'[1]Electricity and CHPs_IN'!O$23/SUM('[1]Electricity and CHPs_IN'!O$22:O$23)*I89</f>
        <v>4.9306476025482056E-3</v>
      </c>
      <c r="J121" s="1">
        <f>'[1]Electricity and CHPs_IN'!P$23/SUM('[1]Electricity and CHPs_IN'!P$22:P$23)*J89</f>
        <v>1.0295653504783537E-3</v>
      </c>
      <c r="K121" s="1">
        <f>'[1]Electricity and CHPs_IN'!Q$23/SUM('[1]Electricity and CHPs_IN'!Q$22:Q$23)*K89</f>
        <v>1.8934461011268953E-3</v>
      </c>
    </row>
    <row r="122" spans="1:11" x14ac:dyDescent="0.3">
      <c r="A122" s="5" t="str">
        <f t="shared" si="43"/>
        <v>STEM</v>
      </c>
      <c r="B122" s="5" t="str">
        <f t="shared" ca="1" si="44"/>
        <v>STEM_to_Premise_SPS_BAU_AEGIS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5.1117389487303263E-4</v>
      </c>
      <c r="J122" s="1">
        <f>'[1]Electricity and CHPs_IN'!P$23/SUM('[1]Electricity and CHPs_IN'!P$22:P$23)*J90</f>
        <v>1.3724388028998956E-4</v>
      </c>
      <c r="K122" s="1">
        <f>'[1]Electricity and CHPs_IN'!Q$23/SUM('[1]Electricity and CHPs_IN'!Q$22:Q$23)*K90</f>
        <v>4.0492336230182554E-4</v>
      </c>
    </row>
    <row r="123" spans="1:11" x14ac:dyDescent="0.3">
      <c r="A123" s="5" t="str">
        <f t="shared" si="43"/>
        <v>STEM</v>
      </c>
      <c r="B123" s="5" t="str">
        <f t="shared" ca="1" si="44"/>
        <v>STEM_to_Premise_SPS_BAU_AEGIS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1.242612590415996E-3</v>
      </c>
      <c r="G123" s="1">
        <f>'[1]Electricity and CHPs_IN'!M$23/SUM('[1]Electricity and CHPs_IN'!M$22:M$23)*G91</f>
        <v>1.9902602013799746E-4</v>
      </c>
      <c r="H123" s="1">
        <f>'[1]Electricity and CHPs_IN'!N$23/SUM('[1]Electricity and CHPs_IN'!N$22:N$23)*H91</f>
        <v>1.0876974008151626E-2</v>
      </c>
      <c r="I123" s="1">
        <f>'[1]Electricity and CHPs_IN'!O$23/SUM('[1]Electricity and CHPs_IN'!O$22:O$23)*I91</f>
        <v>2.3923748619752577E-2</v>
      </c>
      <c r="J123" s="1">
        <f>'[1]Electricity and CHPs_IN'!P$23/SUM('[1]Electricity and CHPs_IN'!P$22:P$23)*J91</f>
        <v>4.9100349295515423E-3</v>
      </c>
      <c r="K123" s="1">
        <f>'[1]Electricity and CHPs_IN'!Q$23/SUM('[1]Electricity and CHPs_IN'!Q$22:Q$23)*K91</f>
        <v>7.5530546853370215E-3</v>
      </c>
    </row>
    <row r="124" spans="1:11" x14ac:dyDescent="0.3">
      <c r="A124" s="5" t="str">
        <f t="shared" si="43"/>
        <v>STEM</v>
      </c>
      <c r="B124" s="5" t="str">
        <f t="shared" ca="1" si="44"/>
        <v>STEM_to_Premise_SPS_BAU_AEGIS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1.8743237956338719E-3</v>
      </c>
      <c r="J124" s="1">
        <f>'[1]Electricity and CHPs_IN'!P$23/SUM('[1]Electricity and CHPs_IN'!P$22:P$23)*J92</f>
        <v>5.4435346254774601E-4</v>
      </c>
      <c r="K124" s="1">
        <f>'[1]Electricity and CHPs_IN'!Q$23/SUM('[1]Electricity and CHPs_IN'!Q$22:Q$23)*K92</f>
        <v>1.6354958208451237E-3</v>
      </c>
    </row>
    <row r="125" spans="1:11" x14ac:dyDescent="0.3">
      <c r="A125" s="5" t="str">
        <f t="shared" si="43"/>
        <v>STEM</v>
      </c>
      <c r="B125" s="5" t="str">
        <f t="shared" ca="1" si="44"/>
        <v>STEM_to_Premise_SPS_BAU_AEGIS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0.95940226230828918</v>
      </c>
      <c r="G125" s="1">
        <f t="shared" si="83"/>
        <v>1.1078997917450848</v>
      </c>
      <c r="H125" s="1">
        <f t="shared" si="83"/>
        <v>1.1387973520900239</v>
      </c>
      <c r="I125" s="1">
        <f t="shared" si="83"/>
        <v>1.1620858792001261</v>
      </c>
      <c r="J125" s="1">
        <f t="shared" si="83"/>
        <v>1.1625802387053747</v>
      </c>
      <c r="K125" s="1">
        <f t="shared" si="83"/>
        <v>1.184698317741484</v>
      </c>
    </row>
    <row r="126" spans="1:11" x14ac:dyDescent="0.3">
      <c r="A126" s="5" t="str">
        <f t="shared" si="43"/>
        <v>STEM</v>
      </c>
      <c r="B126" s="5" t="str">
        <f t="shared" ca="1" si="44"/>
        <v>STEM_to_Premise_SPS_BAU_AEGIS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1.4044461872783751E-2</v>
      </c>
      <c r="G126" s="1">
        <f>'[1]Electricity and CHPs_IN'!M$23/SUM('[1]Electricity and CHPs_IN'!M$22:M$23)*G94</f>
        <v>8.749533258121384E-3</v>
      </c>
      <c r="H126" s="1">
        <f>'[1]Electricity and CHPs_IN'!N$23/SUM('[1]Electricity and CHPs_IN'!N$22:N$23)*H94</f>
        <v>9.3829061174484189E-3</v>
      </c>
      <c r="I126" s="1">
        <f>'[1]Electricity and CHPs_IN'!O$23/SUM('[1]Electricity and CHPs_IN'!O$22:O$23)*I94</f>
        <v>2.6644464779963146E-2</v>
      </c>
      <c r="J126" s="1">
        <f>'[1]Electricity and CHPs_IN'!P$23/SUM('[1]Electricity and CHPs_IN'!P$22:P$23)*J94</f>
        <v>4.667054753036165E-3</v>
      </c>
      <c r="K126" s="1">
        <f>'[1]Electricity and CHPs_IN'!Q$23/SUM('[1]Electricity and CHPs_IN'!Q$22:Q$23)*K94</f>
        <v>8.1875078209179605E-3</v>
      </c>
    </row>
    <row r="127" spans="1:11" x14ac:dyDescent="0.3">
      <c r="A127" s="5" t="str">
        <f t="shared" si="43"/>
        <v>STEM</v>
      </c>
      <c r="B127" s="5" t="str">
        <f t="shared" ca="1" si="44"/>
        <v>STEM_to_Premise_SPS_BAU_AEGIS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1.1891301303946721E-3</v>
      </c>
      <c r="J127" s="1">
        <f>'[1]Electricity and CHPs_IN'!P$23/SUM('[1]Electricity and CHPs_IN'!P$22:P$23)*J95</f>
        <v>2.8587554227815581E-4</v>
      </c>
      <c r="K127" s="1">
        <f>'[1]Electricity and CHPs_IN'!Q$23/SUM('[1]Electricity and CHPs_IN'!Q$22:Q$23)*K95</f>
        <v>7.6438571362791915E-4</v>
      </c>
    </row>
    <row r="128" spans="1:11" x14ac:dyDescent="0.3">
      <c r="A128" s="5" t="str">
        <f t="shared" si="43"/>
        <v>STEM</v>
      </c>
      <c r="B128" s="5" t="str">
        <f t="shared" ca="1" si="44"/>
        <v>STEM_to_Premise_SPS_BAU_AEGIS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8.0248039362370278</v>
      </c>
      <c r="G128" s="1">
        <f t="shared" ref="G128:K128" si="84">SUM(G129:G134)</f>
        <v>8.7211541769544354</v>
      </c>
      <c r="H128" s="1">
        <f t="shared" si="84"/>
        <v>9.4950387088696715</v>
      </c>
      <c r="I128" s="1">
        <f t="shared" si="84"/>
        <v>8.9038920489417688</v>
      </c>
      <c r="J128" s="1">
        <f t="shared" si="84"/>
        <v>9.1705313522510998</v>
      </c>
      <c r="K128" s="1">
        <f t="shared" si="84"/>
        <v>9.552065897108502</v>
      </c>
    </row>
    <row r="129" spans="1:17" x14ac:dyDescent="0.3">
      <c r="A129" s="5" t="str">
        <f t="shared" si="43"/>
        <v>STEM</v>
      </c>
      <c r="B129" s="5" t="str">
        <f t="shared" ca="1" si="44"/>
        <v>STEM_to_Premise_SPS_BAU_AEGIS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6.5070190581297025</v>
      </c>
      <c r="G129" s="1">
        <f>'[1]Electricity and CHPs'!C19</f>
        <v>7.3027937876219333</v>
      </c>
      <c r="H129" s="1">
        <f>'[1]Electricity and CHPs'!D19</f>
        <v>8.1413208727763653</v>
      </c>
      <c r="I129" s="1">
        <f>'[1]Electricity and CHPs'!E19</f>
        <v>7.4889759878691056</v>
      </c>
      <c r="J129" s="1">
        <f>'[1]Electricity and CHPs'!F19</f>
        <v>7.7446812029284127</v>
      </c>
      <c r="K129" s="1">
        <f>'[1]Electricity and CHPs'!G19</f>
        <v>8.1139210946924472</v>
      </c>
    </row>
    <row r="130" spans="1:17" x14ac:dyDescent="0.3">
      <c r="A130" s="5" t="str">
        <f t="shared" si="43"/>
        <v>STEM</v>
      </c>
      <c r="B130" s="5" t="str">
        <f t="shared" ca="1" si="44"/>
        <v>STEM_to_Premise_SPS_BAU_AEGIS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</v>
      </c>
      <c r="K130" s="1">
        <f>'[1]Electricity and CHPs'!G20</f>
        <v>0</v>
      </c>
    </row>
    <row r="131" spans="1:17" x14ac:dyDescent="0.3">
      <c r="A131" s="5" t="str">
        <f t="shared" si="43"/>
        <v>STEM</v>
      </c>
      <c r="B131" s="5" t="str">
        <f t="shared" ca="1" si="44"/>
        <v>STEM_to_Premise_SPS_BAU_AEGIS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1.5177848781073251</v>
      </c>
      <c r="G131" s="1">
        <f>'[1]Electricity and CHPs'!C26</f>
        <v>1.4122976268366896</v>
      </c>
      <c r="H131" s="1">
        <f>'[1]Electricity and CHPs'!D26</f>
        <v>1.3319556821687801</v>
      </c>
      <c r="I131" s="1">
        <f>'[1]Electricity and CHPs'!E26</f>
        <v>1.4149160610726637</v>
      </c>
      <c r="J131" s="1">
        <f>'[1]Electricity and CHPs'!F26</f>
        <v>1.4013737277547729</v>
      </c>
      <c r="K131" s="1">
        <f>'[1]Electricity and CHPs'!G26</f>
        <v>1.3985067545761523</v>
      </c>
    </row>
    <row r="132" spans="1:17" x14ac:dyDescent="0.3">
      <c r="A132" s="5" t="str">
        <f t="shared" si="43"/>
        <v>STEM</v>
      </c>
      <c r="B132" s="5" t="str">
        <f t="shared" ca="1" si="44"/>
        <v>STEM_to_Premise_SPS_BAU_AEGIS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</v>
      </c>
      <c r="K132" s="1">
        <f>'[1]Electricity and CHPs'!G27</f>
        <v>0</v>
      </c>
    </row>
    <row r="133" spans="1:17" x14ac:dyDescent="0.3">
      <c r="A133" s="5" t="str">
        <f t="shared" si="43"/>
        <v>STEM</v>
      </c>
      <c r="B133" s="5" t="str">
        <f t="shared" ca="1" si="44"/>
        <v>STEM_to_Premise_SPS_BAU_AEGIS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</v>
      </c>
      <c r="G133" s="1">
        <f>'[1]Electricity and CHPs'!C44</f>
        <v>6.062762495812629E-3</v>
      </c>
      <c r="H133" s="1">
        <f>'[1]Electricity and CHPs'!D44</f>
        <v>2.1762153924525678E-2</v>
      </c>
      <c r="I133" s="1">
        <f>'[1]Electricity and CHPs'!E44</f>
        <v>0</v>
      </c>
      <c r="J133" s="1">
        <f>'[1]Electricity and CHPs'!F44</f>
        <v>2.4476421567914096E-2</v>
      </c>
      <c r="K133" s="1">
        <f>'[1]Electricity and CHPs'!G44</f>
        <v>3.963804783990188E-2</v>
      </c>
    </row>
    <row r="134" spans="1:17" x14ac:dyDescent="0.3">
      <c r="A134" s="5" t="str">
        <f t="shared" si="43"/>
        <v>STEM</v>
      </c>
      <c r="B134" s="5" t="str">
        <f t="shared" ca="1" si="44"/>
        <v>STEM_to_Premise_SPS_BAU_AEGIS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</v>
      </c>
      <c r="K134" s="1">
        <f>'[1]Electricity and CHPs'!G45</f>
        <v>0</v>
      </c>
    </row>
    <row r="135" spans="1:17" x14ac:dyDescent="0.3">
      <c r="A135" s="5" t="str">
        <f t="shared" si="43"/>
        <v>STEM</v>
      </c>
      <c r="B135" s="5" t="str">
        <f t="shared" ca="1" si="44"/>
        <v>STEM_to_Premise_SPS_BAU_AEGIS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4.0124019681185139</v>
      </c>
      <c r="G135" s="1">
        <f t="shared" ref="G135:K135" si="86">SUM(G136:G139)</f>
        <v>4.3575457072293116</v>
      </c>
      <c r="H135" s="1">
        <f t="shared" si="86"/>
        <v>4.736638277472573</v>
      </c>
      <c r="I135" s="1">
        <f t="shared" si="86"/>
        <v>4.4519460244708853</v>
      </c>
      <c r="J135" s="1">
        <f t="shared" si="86"/>
        <v>4.5730274653415925</v>
      </c>
      <c r="K135" s="1">
        <f t="shared" si="86"/>
        <v>4.7562139246342996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STEM_to_Premise_SPS_BAU_AEGIS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3.2535095290648508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3.6513968938109667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4.0706604363881826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3.7444879939345532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3.8723406014642063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4.0569605473462236</v>
      </c>
    </row>
    <row r="137" spans="1:17" x14ac:dyDescent="0.3">
      <c r="A137" s="5" t="str">
        <f t="shared" si="43"/>
        <v>STEM</v>
      </c>
      <c r="B137" s="5" t="str">
        <f t="shared" ca="1" si="44"/>
        <v>STEM_to_Premise_SPS_BAU_AEGIS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38" spans="1:17" x14ac:dyDescent="0.3">
      <c r="A138" s="5" t="str">
        <f t="shared" si="43"/>
        <v>STEM</v>
      </c>
      <c r="B138" s="5" t="str">
        <f t="shared" ca="1" si="44"/>
        <v>STEM_to_Premise_SPS_BAU_AEGIS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0.75889243905366266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0.70614881341834479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0.66597784108439007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0.70745803053633183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0.70068686387738643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0.69925337728807613</v>
      </c>
    </row>
    <row r="139" spans="1:17" x14ac:dyDescent="0.3">
      <c r="A139" s="5" t="str">
        <f t="shared" si="43"/>
        <v>STEM</v>
      </c>
      <c r="B139" s="5" t="str">
        <f t="shared" ca="1" si="44"/>
        <v>STEM_to_Premise_SPS_BAU_AEGIS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40" spans="1:17" x14ac:dyDescent="0.3">
      <c r="A140" s="5" t="str">
        <f t="shared" si="43"/>
        <v>STEM</v>
      </c>
      <c r="B140" s="5" t="str">
        <f t="shared" ca="1" si="44"/>
        <v>STEM_to_Premise_SPS_BAU_AEGIS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STEM_to_Premise_SPS_BAU_AEGIS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STEM_to_Premise_SPS_BAU_AEGIS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4.0124019681185139</v>
      </c>
      <c r="G142" s="1">
        <f t="shared" ref="G142:K142" si="87">SUM(G143:G148)</f>
        <v>4.3636084697251238</v>
      </c>
      <c r="H142" s="1">
        <f t="shared" si="87"/>
        <v>4.7584004313970985</v>
      </c>
      <c r="I142" s="1">
        <f t="shared" si="87"/>
        <v>4.4519460244708844</v>
      </c>
      <c r="J142" s="1">
        <f t="shared" si="87"/>
        <v>4.5975038869095064</v>
      </c>
      <c r="K142" s="1">
        <f t="shared" si="87"/>
        <v>4.7958519724742015</v>
      </c>
    </row>
    <row r="143" spans="1:17" x14ac:dyDescent="0.3">
      <c r="A143" s="5" t="str">
        <f t="shared" si="43"/>
        <v>STEM</v>
      </c>
      <c r="B143" s="5" t="str">
        <f t="shared" ca="1" si="44"/>
        <v>STEM_to_Premise_SPS_BAU_AEGIS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3.2535095290648517</v>
      </c>
      <c r="G143" s="1">
        <f t="shared" ref="G143:K143" si="88">G129-G136</f>
        <v>3.6513968938109667</v>
      </c>
      <c r="H143" s="1">
        <f t="shared" si="88"/>
        <v>4.0706604363881826</v>
      </c>
      <c r="I143" s="1">
        <f t="shared" si="88"/>
        <v>3.7444879939345523</v>
      </c>
      <c r="J143" s="1">
        <f t="shared" si="88"/>
        <v>3.8723406014642063</v>
      </c>
      <c r="K143" s="1">
        <f t="shared" si="88"/>
        <v>4.0569605473462236</v>
      </c>
    </row>
    <row r="144" spans="1:17" x14ac:dyDescent="0.3">
      <c r="A144" s="5" t="str">
        <f t="shared" si="43"/>
        <v>STEM</v>
      </c>
      <c r="B144" s="5" t="str">
        <f t="shared" ca="1" si="44"/>
        <v>STEM_to_Premise_SPS_BAU_AEGIS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</v>
      </c>
      <c r="K144" s="1">
        <f t="shared" si="89"/>
        <v>0</v>
      </c>
    </row>
    <row r="145" spans="1:11" x14ac:dyDescent="0.3">
      <c r="A145" s="5" t="str">
        <f t="shared" si="43"/>
        <v>STEM</v>
      </c>
      <c r="B145" s="5" t="str">
        <f t="shared" ca="1" si="44"/>
        <v>STEM_to_Premise_SPS_BAU_AEGIS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0.75889243905366244</v>
      </c>
      <c r="G145" s="1">
        <f t="shared" si="90"/>
        <v>0.70614881341834479</v>
      </c>
      <c r="H145" s="1">
        <f t="shared" si="90"/>
        <v>0.66597784108439007</v>
      </c>
      <c r="I145" s="1">
        <f t="shared" si="90"/>
        <v>0.70745803053633183</v>
      </c>
      <c r="J145" s="1">
        <f t="shared" si="90"/>
        <v>0.70068686387738643</v>
      </c>
      <c r="K145" s="1">
        <f t="shared" si="90"/>
        <v>0.69925337728807613</v>
      </c>
    </row>
    <row r="146" spans="1:11" x14ac:dyDescent="0.3">
      <c r="A146" s="5" t="str">
        <f t="shared" si="43"/>
        <v>STEM</v>
      </c>
      <c r="B146" s="5" t="str">
        <f t="shared" ca="1" si="44"/>
        <v>STEM_to_Premise_SPS_BAU_AEGIS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</v>
      </c>
      <c r="K146" s="1">
        <f t="shared" si="91"/>
        <v>0</v>
      </c>
    </row>
    <row r="147" spans="1:11" x14ac:dyDescent="0.3">
      <c r="A147" s="5" t="str">
        <f t="shared" si="43"/>
        <v>STEM</v>
      </c>
      <c r="B147" s="5" t="str">
        <f t="shared" ca="1" si="44"/>
        <v>STEM_to_Premise_SPS_BAU_AEGIS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</v>
      </c>
      <c r="G147" s="1">
        <f t="shared" si="92"/>
        <v>6.062762495812629E-3</v>
      </c>
      <c r="H147" s="1">
        <f t="shared" si="92"/>
        <v>2.1762153924525678E-2</v>
      </c>
      <c r="I147" s="1">
        <f t="shared" si="92"/>
        <v>0</v>
      </c>
      <c r="J147" s="1">
        <f t="shared" si="92"/>
        <v>2.4476421567914096E-2</v>
      </c>
      <c r="K147" s="1">
        <f t="shared" si="92"/>
        <v>3.963804783990188E-2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STEM_to_Premise_SPS_BAU_AEGIS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</v>
      </c>
      <c r="K148" s="1">
        <f t="shared" si="96"/>
        <v>0</v>
      </c>
    </row>
    <row r="149" spans="1:11" x14ac:dyDescent="0.3">
      <c r="A149" s="5" t="str">
        <f t="shared" si="93"/>
        <v>STEM</v>
      </c>
      <c r="B149" s="5" t="str">
        <f t="shared" ca="1" si="94"/>
        <v>STEM_to_Premise_SPS_BAU_AEGIS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1.0044445171429979</v>
      </c>
      <c r="G149" s="1">
        <f t="shared" ref="G149:K149" si="97">SUM(G150:G156)</f>
        <v>1.0050199194907654</v>
      </c>
      <c r="H149" s="1">
        <f t="shared" si="97"/>
        <v>1.2220833481240321</v>
      </c>
      <c r="I149" s="1">
        <f t="shared" si="97"/>
        <v>1.3010151597287578</v>
      </c>
      <c r="J149" s="1">
        <f t="shared" si="97"/>
        <v>3.229120358010884</v>
      </c>
      <c r="K149" s="1">
        <f t="shared" si="97"/>
        <v>3.4842535017798526</v>
      </c>
    </row>
    <row r="150" spans="1:11" x14ac:dyDescent="0.3">
      <c r="A150" s="5" t="str">
        <f t="shared" si="93"/>
        <v>STEM</v>
      </c>
      <c r="B150" s="5" t="str">
        <f t="shared" ca="1" si="94"/>
        <v>STEM_to_Premise_SPS_BAU_AEGIS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1.0044445171429979</v>
      </c>
      <c r="G150" s="1">
        <f>'[1]Electricity and CHPs'!C25</f>
        <v>0.95938459493524131</v>
      </c>
      <c r="H150" s="1">
        <f>'[1]Electricity and CHPs'!D25</f>
        <v>1.1262285885572136</v>
      </c>
      <c r="I150" s="1">
        <f>'[1]Electricity and CHPs'!E25</f>
        <v>0.78264907358490654</v>
      </c>
      <c r="J150" s="1">
        <f>'[1]Electricity and CHPs'!F25</f>
        <v>2.7883675776322816</v>
      </c>
      <c r="K150" s="1">
        <f>'[1]Electricity and CHPs'!G25</f>
        <v>2.6654046683528967</v>
      </c>
    </row>
    <row r="151" spans="1:11" x14ac:dyDescent="0.3">
      <c r="A151" s="5" t="str">
        <f t="shared" si="93"/>
        <v>STEM</v>
      </c>
      <c r="B151" s="5" t="str">
        <f t="shared" ca="1" si="94"/>
        <v>STEM_to_Premise_SPS_BAU_AEGIS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</v>
      </c>
    </row>
    <row r="152" spans="1:11" x14ac:dyDescent="0.3">
      <c r="A152" s="5" t="str">
        <f t="shared" si="93"/>
        <v>STEM</v>
      </c>
      <c r="B152" s="5" t="str">
        <f t="shared" ca="1" si="94"/>
        <v>STEM_to_Premise_SPS_BAU_AEGIS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</v>
      </c>
      <c r="G152" s="1">
        <f>'[1]Electricity and CHPs'!C42</f>
        <v>4.5635324555524041E-2</v>
      </c>
      <c r="H152" s="1">
        <f>'[1]Electricity and CHPs'!D42</f>
        <v>9.5854759566818368E-2</v>
      </c>
      <c r="I152" s="1">
        <f>'[1]Electricity and CHPs'!E42</f>
        <v>0.16328781113929075</v>
      </c>
      <c r="J152" s="1">
        <f>'[1]Electricity and CHPs'!F42</f>
        <v>0.16408090624423333</v>
      </c>
      <c r="K152" s="1">
        <f>'[1]Electricity and CHPs'!G42</f>
        <v>0.3150871698923175</v>
      </c>
    </row>
    <row r="153" spans="1:11" x14ac:dyDescent="0.3">
      <c r="A153" s="5" t="str">
        <f t="shared" si="93"/>
        <v>STEM</v>
      </c>
      <c r="B153" s="5" t="str">
        <f t="shared" ca="1" si="94"/>
        <v>STEM_to_Premise_SPS_BAU_AEGIS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</v>
      </c>
      <c r="K153" s="1">
        <f>'[1]Electricity and CHPs'!G43</f>
        <v>0</v>
      </c>
    </row>
    <row r="154" spans="1:11" x14ac:dyDescent="0.3">
      <c r="A154" s="5" t="str">
        <f t="shared" si="93"/>
        <v>STEM</v>
      </c>
      <c r="B154" s="5" t="str">
        <f t="shared" ca="1" si="94"/>
        <v>STEM_to_Premise_SPS_BAU_AEGIS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0.10666485575294074</v>
      </c>
      <c r="J154" s="1">
        <f>'[1]Electricity and CHPs'!F50</f>
        <v>9.965955746228386E-2</v>
      </c>
      <c r="K154" s="1">
        <f>'[1]Electricity and CHPs'!G50</f>
        <v>0.1838603784323104</v>
      </c>
    </row>
    <row r="155" spans="1:11" x14ac:dyDescent="0.3">
      <c r="A155" s="5" t="str">
        <f t="shared" si="93"/>
        <v>STEM</v>
      </c>
      <c r="B155" s="5" t="str">
        <f t="shared" ca="1" si="94"/>
        <v>STEM_to_Premise_SPS_BAU_AEGIS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3.5760495399100867E-4</v>
      </c>
      <c r="J155" s="1">
        <f>'[1]Electricity and CHPs'!F53</f>
        <v>4.5875441090168092E-4</v>
      </c>
      <c r="K155" s="1">
        <f>'[1]Electricity and CHPs'!G53</f>
        <v>6.4666256971655464E-4</v>
      </c>
    </row>
    <row r="156" spans="1:11" x14ac:dyDescent="0.3">
      <c r="A156" s="5" t="str">
        <f t="shared" si="93"/>
        <v>STEM</v>
      </c>
      <c r="B156" s="5" t="str">
        <f t="shared" ca="1" si="94"/>
        <v>STEM_to_Premise_SPS_BAU_AEGIS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0.24805581429762869</v>
      </c>
      <c r="J156" s="1">
        <f>'[1]Electricity and CHPs'!F56</f>
        <v>0.17655356226118371</v>
      </c>
      <c r="K156" s="1">
        <f>'[1]Electricity and CHPs'!G56</f>
        <v>0.31925462253261133</v>
      </c>
    </row>
    <row r="157" spans="1:11" x14ac:dyDescent="0.3">
      <c r="A157" s="5" t="str">
        <f t="shared" si="93"/>
        <v>STEM</v>
      </c>
      <c r="B157" s="5" t="str">
        <f t="shared" ca="1" si="94"/>
        <v>STEM_to_Premise_SPS_BAU_AEGIS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0.5452951736453473</v>
      </c>
      <c r="H157" s="1">
        <f t="shared" si="98"/>
        <v>0.55164447624018675</v>
      </c>
      <c r="I157" s="1">
        <f t="shared" si="98"/>
        <v>0.71916078334307287</v>
      </c>
      <c r="J157" s="1">
        <f t="shared" si="98"/>
        <v>1.1714841140286241</v>
      </c>
      <c r="K157" s="1">
        <f t="shared" si="98"/>
        <v>1.9088056348830473</v>
      </c>
    </row>
    <row r="158" spans="1:11" x14ac:dyDescent="0.3">
      <c r="A158" s="5" t="str">
        <f t="shared" si="93"/>
        <v>STEM</v>
      </c>
      <c r="B158" s="5" t="str">
        <f t="shared" ca="1" si="94"/>
        <v>STEM_to_Premise_SPS_BAU_AEGIS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0.5452951736453473</v>
      </c>
      <c r="H158" s="1">
        <f>'[1]Electricity and CHPs'!D33</f>
        <v>0.55164447624018675</v>
      </c>
      <c r="I158" s="1">
        <f>'[1]Electricity and CHPs'!E33</f>
        <v>0.71916078334307287</v>
      </c>
      <c r="J158" s="1">
        <f>'[1]Electricity and CHPs'!F33</f>
        <v>1.1714841140286241</v>
      </c>
      <c r="K158" s="1">
        <f>'[1]Electricity and CHPs'!G33</f>
        <v>1.9088056348830473</v>
      </c>
    </row>
    <row r="159" spans="1:11" x14ac:dyDescent="0.3">
      <c r="A159" s="5" t="str">
        <f t="shared" si="93"/>
        <v>STEM</v>
      </c>
      <c r="B159" s="5" t="str">
        <f t="shared" ca="1" si="94"/>
        <v>STEM_to_Premise_SPS_BAU_AEGIS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12.82421134266103</v>
      </c>
      <c r="H159" s="1">
        <f t="shared" si="99"/>
        <v>20.266957223033838</v>
      </c>
      <c r="I159" s="1">
        <f t="shared" si="99"/>
        <v>23.08456241274817</v>
      </c>
      <c r="J159" s="1">
        <f t="shared" si="99"/>
        <v>18.087084579713352</v>
      </c>
      <c r="K159" s="1">
        <f t="shared" si="99"/>
        <v>13.572548815048785</v>
      </c>
    </row>
    <row r="160" spans="1:11" x14ac:dyDescent="0.3">
      <c r="A160" s="5" t="str">
        <f t="shared" si="93"/>
        <v>STEM</v>
      </c>
      <c r="B160" s="5" t="str">
        <f t="shared" ca="1" si="94"/>
        <v>STEM_to_Premise_SPS_BAU_AEGIS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0.13256234628578081</v>
      </c>
      <c r="I160" s="1">
        <f>'[1]Electricity and CHPs'!E34</f>
        <v>0.23831838543949663</v>
      </c>
      <c r="J160" s="1">
        <f>'[1]Electricity and CHPs'!F34</f>
        <v>0.24832094323558526</v>
      </c>
      <c r="K160" s="1">
        <f>'[1]Electricity and CHPs'!G34</f>
        <v>0.51643085615815087</v>
      </c>
    </row>
    <row r="161" spans="1:11" x14ac:dyDescent="0.3">
      <c r="A161" s="5" t="str">
        <f t="shared" si="93"/>
        <v>STEM</v>
      </c>
      <c r="B161" s="5" t="str">
        <f t="shared" ca="1" si="94"/>
        <v>STEM_to_Premise_SPS_BAU_AEGIS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4.8498387183246621</v>
      </c>
      <c r="H161" s="1">
        <f>'[1]Electricity and CHPs'!D35</f>
        <v>10.814818130798479</v>
      </c>
      <c r="I161" s="1">
        <f>'[1]Electricity and CHPs'!E35</f>
        <v>11.727338183039031</v>
      </c>
      <c r="J161" s="1">
        <f>'[1]Electricity and CHPs'!F35</f>
        <v>6.8069357507613173</v>
      </c>
      <c r="K161" s="1">
        <f>'[1]Electricity and CHPs'!G35</f>
        <v>0.52988213812700269</v>
      </c>
    </row>
    <row r="162" spans="1:11" x14ac:dyDescent="0.3">
      <c r="A162" s="5" t="str">
        <f t="shared" si="93"/>
        <v>STEM</v>
      </c>
      <c r="B162" s="5" t="str">
        <f t="shared" ca="1" si="94"/>
        <v>STEM_to_Premise_SPS_BAU_AEGIS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3.3914789314106408</v>
      </c>
      <c r="H162" s="1">
        <f>'[1]Electricity and CHPs'!D36</f>
        <v>4.0716720538863456</v>
      </c>
      <c r="I162" s="1">
        <f>'[1]Electricity and CHPs'!E36</f>
        <v>4.3847270086268768</v>
      </c>
      <c r="J162" s="1">
        <f>'[1]Electricity and CHPs'!F36</f>
        <v>1.9814182241490412</v>
      </c>
      <c r="K162" s="1">
        <f>'[1]Electricity and CHPs'!G36</f>
        <v>0.35311410440060009</v>
      </c>
    </row>
    <row r="163" spans="1:11" x14ac:dyDescent="0.3">
      <c r="A163" s="5" t="str">
        <f t="shared" si="93"/>
        <v>STEM</v>
      </c>
      <c r="B163" s="5" t="str">
        <f t="shared" ca="1" si="94"/>
        <v>STEM_to_Premise_SPS_BAU_AEGIS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1.2884367337650451</v>
      </c>
      <c r="H163" s="1">
        <f>'[1]Electricity and CHPs'!D37</f>
        <v>1.5618824423085169</v>
      </c>
      <c r="I163" s="1">
        <f>'[1]Electricity and CHPs'!E37</f>
        <v>2.0046491779043611</v>
      </c>
      <c r="J163" s="1">
        <f>'[1]Electricity and CHPs'!F37</f>
        <v>2.6942680602259732</v>
      </c>
      <c r="K163" s="1">
        <f>'[1]Electricity and CHPs'!G37</f>
        <v>3.6305874835736489</v>
      </c>
    </row>
    <row r="164" spans="1:11" x14ac:dyDescent="0.3">
      <c r="A164" s="5" t="str">
        <f t="shared" si="93"/>
        <v>STEM</v>
      </c>
      <c r="B164" s="5" t="str">
        <f t="shared" ca="1" si="94"/>
        <v>STEM_to_Premise_SPS_BAU_AEGIS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3.2944569591606845</v>
      </c>
      <c r="H164" s="1">
        <f>'[1]Electricity and CHPs'!D38</f>
        <v>3.6860222497547168</v>
      </c>
      <c r="I164" s="1">
        <f>'[1]Electricity and CHPs'!E38</f>
        <v>4.7295296577384045</v>
      </c>
      <c r="J164" s="1">
        <f>'[1]Electricity and CHPs'!F38</f>
        <v>6.3561416013414354</v>
      </c>
      <c r="K164" s="1">
        <f>'[1]Electricity and CHPs'!G38</f>
        <v>8.5425342327893823</v>
      </c>
    </row>
    <row r="165" spans="1:11" x14ac:dyDescent="0.3">
      <c r="A165" s="5" t="str">
        <f>A168</f>
        <v>STEM</v>
      </c>
      <c r="B165" s="5" t="str">
        <f ca="1">B168</f>
        <v>STEM_to_Premise_SPS_BAU_AEGIS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0.20382781975640221</v>
      </c>
      <c r="K165" s="1">
        <f>'[1]Electricity and CHPs'!G32</f>
        <v>0.43028841019274022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STEM_to_Premise_SPS_BAU_AEGIS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0.20382781975640221</v>
      </c>
      <c r="K166" s="1">
        <f t="shared" si="103"/>
        <v>0.43028841019274022</v>
      </c>
    </row>
    <row r="167" spans="1:11" x14ac:dyDescent="0.3">
      <c r="A167" s="5" t="str">
        <f>A164</f>
        <v>STEM</v>
      </c>
      <c r="B167" s="5" t="str">
        <f ca="1">B164</f>
        <v>STEM_to_Premise_SPS_BAU_AEGIS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0.29869674403257396</v>
      </c>
      <c r="J167" s="1">
        <f t="shared" si="104"/>
        <v>0.52904299142104272</v>
      </c>
      <c r="K167" s="1">
        <f t="shared" si="104"/>
        <v>1.2685862635898264</v>
      </c>
    </row>
    <row r="168" spans="1:11" x14ac:dyDescent="0.3">
      <c r="A168" s="5" t="str">
        <f t="shared" si="93"/>
        <v>STEM</v>
      </c>
      <c r="B168" s="5" t="str">
        <f t="shared" ca="1" si="94"/>
        <v>STEM_to_Premise_SPS_BAU_AEGIS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7.2631047161587581E-2</v>
      </c>
      <c r="K168" s="1">
        <f>'[1]Electricity and CHPs'!G30</f>
        <v>0.12666887016956813</v>
      </c>
    </row>
    <row r="169" spans="1:11" x14ac:dyDescent="0.3">
      <c r="A169" s="5" t="str">
        <f>A165</f>
        <v>STEM</v>
      </c>
      <c r="B169" s="5" t="str">
        <f ca="1">B165</f>
        <v>STEM_to_Premise_SPS_BAU_AEGIS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0.20014211629416379</v>
      </c>
      <c r="J169" s="1">
        <f>'[1]Electricity and CHPs'!F46</f>
        <v>0.34361142872328487</v>
      </c>
      <c r="K169" s="1">
        <f>'[1]Electricity and CHPs'!G46</f>
        <v>0.80240059445259704</v>
      </c>
    </row>
    <row r="170" spans="1:11" x14ac:dyDescent="0.3">
      <c r="A170" s="5" t="str">
        <f t="shared" si="93"/>
        <v>STEM</v>
      </c>
      <c r="B170" s="5" t="str">
        <f t="shared" ca="1" si="94"/>
        <v>STEM_to_Premise_SPS_BAU_AEGIS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9.85546277384102E-2</v>
      </c>
      <c r="J170" s="1">
        <f>'[1]Electricity and CHPs'!F57</f>
        <v>0.11280051553617031</v>
      </c>
      <c r="K170" s="1">
        <f>'[1]Electricity and CHPs'!G57</f>
        <v>0.33951679896766129</v>
      </c>
    </row>
    <row r="171" spans="1:11" x14ac:dyDescent="0.3">
      <c r="A171" s="5" t="str">
        <f t="shared" si="93"/>
        <v>STEM</v>
      </c>
      <c r="B171" s="5" t="str">
        <f t="shared" ca="1" si="94"/>
        <v>STEM_to_Premise_SPS_BAU_AEGIS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0.16803512456100561</v>
      </c>
      <c r="G171" s="1">
        <f t="shared" ref="G171:K171" si="106">SUM(G172:G178)</f>
        <v>0.92574217865602704</v>
      </c>
      <c r="H171" s="1">
        <f t="shared" si="106"/>
        <v>0.65767945426762209</v>
      </c>
      <c r="I171" s="1">
        <f t="shared" si="106"/>
        <v>0.5191829165815266</v>
      </c>
      <c r="J171" s="1">
        <f t="shared" si="106"/>
        <v>0.38165034622143074</v>
      </c>
      <c r="K171" s="1">
        <f t="shared" si="106"/>
        <v>0.85460660974630231</v>
      </c>
    </row>
    <row r="172" spans="1:11" x14ac:dyDescent="0.3">
      <c r="A172" s="5" t="str">
        <f t="shared" si="93"/>
        <v>STEM</v>
      </c>
      <c r="B172" s="5" t="str">
        <f t="shared" ca="1" si="94"/>
        <v>STEM_to_Premise_SPS_BAU_AEGIS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6.960774201153438E-3</v>
      </c>
      <c r="G172" s="1">
        <f>'[1]Electricity and CHPs'!C70</f>
        <v>9.2164091039159193E-2</v>
      </c>
      <c r="H172" s="1">
        <f>'[1]Electricity and CHPs'!D70</f>
        <v>9.4202502508466041E-2</v>
      </c>
      <c r="I172" s="1">
        <f>'[1]Electricity and CHPs'!E70</f>
        <v>7.7385271544254397E-2</v>
      </c>
      <c r="J172" s="1">
        <f>'[1]Electricity and CHPs'!F70</f>
        <v>5.1249761409586404E-2</v>
      </c>
      <c r="K172" s="1">
        <f>'[1]Electricity and CHPs'!G70</f>
        <v>8.7014035410881013E-2</v>
      </c>
    </row>
    <row r="173" spans="1:11" x14ac:dyDescent="0.3">
      <c r="A173" s="5" t="str">
        <f t="shared" si="93"/>
        <v>STEM</v>
      </c>
      <c r="B173" s="5" t="str">
        <f t="shared" ca="1" si="94"/>
        <v>STEM_to_Premise_SPS_BAU_AEGIS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1.5877819762276202E-2</v>
      </c>
      <c r="G173" s="1">
        <f>'[1]Electricity and CHPs'!C71</f>
        <v>0.15823622129859533</v>
      </c>
      <c r="H173" s="1">
        <f>'[1]Electricity and CHPs'!D71</f>
        <v>0</v>
      </c>
      <c r="I173" s="1">
        <f>'[1]Electricity and CHPs'!E71</f>
        <v>0</v>
      </c>
      <c r="J173" s="1">
        <f>'[1]Electricity and CHPs'!F71</f>
        <v>0</v>
      </c>
      <c r="K173" s="1">
        <f>'[1]Electricity and CHPs'!G71</f>
        <v>0</v>
      </c>
    </row>
    <row r="174" spans="1:11" x14ac:dyDescent="0.3">
      <c r="A174" s="5" t="str">
        <f t="shared" si="93"/>
        <v>STEM</v>
      </c>
      <c r="B174" s="5" t="str">
        <f t="shared" ca="1" si="94"/>
        <v>STEM_to_Premise_SPS_BAU_AEGIS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1.8843617683405433E-2</v>
      </c>
      <c r="G174" s="1">
        <f>'[1]Electricity and CHPs'!C72</f>
        <v>0.13592778099527711</v>
      </c>
      <c r="H174" s="1">
        <f>'[1]Electricity and CHPs'!D72</f>
        <v>0</v>
      </c>
      <c r="I174" s="1">
        <f>'[1]Electricity and CHPs'!E72</f>
        <v>0</v>
      </c>
      <c r="J174" s="1">
        <f>'[1]Electricity and CHPs'!F72</f>
        <v>0</v>
      </c>
      <c r="K174" s="1">
        <f>'[1]Electricity and CHPs'!G72</f>
        <v>0</v>
      </c>
    </row>
    <row r="175" spans="1:11" x14ac:dyDescent="0.3">
      <c r="A175" s="5" t="str">
        <f t="shared" si="93"/>
        <v>STEM</v>
      </c>
      <c r="B175" s="5" t="str">
        <f t="shared" ca="1" si="94"/>
        <v>STEM_to_Premise_SPS_BAU_AEGIS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2.0899030790200245E-2</v>
      </c>
      <c r="G175" s="1">
        <f>'[1]Electricity and CHPs'!C73</f>
        <v>8.320357308253272E-2</v>
      </c>
      <c r="H175" s="1">
        <f>'[1]Electricity and CHPs'!D73</f>
        <v>8.8400743411544316E-2</v>
      </c>
      <c r="I175" s="1">
        <f>'[1]Electricity and CHPs'!E73</f>
        <v>7.5112430532964472E-2</v>
      </c>
      <c r="J175" s="1">
        <f>'[1]Electricity and CHPs'!F73</f>
        <v>5.9744008213789168E-2</v>
      </c>
      <c r="K175" s="1">
        <f>'[1]Electricity and CHPs'!G73</f>
        <v>0.13929728277437728</v>
      </c>
    </row>
    <row r="176" spans="1:11" x14ac:dyDescent="0.3">
      <c r="A176" s="5" t="str">
        <f t="shared" si="93"/>
        <v>STEM</v>
      </c>
      <c r="B176" s="5" t="str">
        <f t="shared" ca="1" si="94"/>
        <v>STEM_to_Premise_SPS_BAU_AEGIS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4.2347115424686797E-2</v>
      </c>
      <c r="G176" s="1">
        <f>'[1]Electricity and CHPs'!C74</f>
        <v>0.18623597105477596</v>
      </c>
      <c r="H176" s="1">
        <f>'[1]Electricity and CHPs'!D74</f>
        <v>0.19287223875498544</v>
      </c>
      <c r="I176" s="1">
        <f>'[1]Electricity and CHPs'!E74</f>
        <v>0.14536933992844531</v>
      </c>
      <c r="J176" s="1">
        <f>'[1]Electricity and CHPs'!F74</f>
        <v>0.1052497975429981</v>
      </c>
      <c r="K176" s="1">
        <f>'[1]Electricity and CHPs'!G74</f>
        <v>0.24420215168812373</v>
      </c>
    </row>
    <row r="177" spans="1:11" x14ac:dyDescent="0.3">
      <c r="A177" s="5" t="str">
        <f t="shared" si="93"/>
        <v>STEM</v>
      </c>
      <c r="B177" s="5" t="str">
        <f t="shared" ca="1" si="94"/>
        <v>STEM_to_Premise_SPS_BAU_AEGIS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4.2347223624713007E-2</v>
      </c>
      <c r="G177" s="1">
        <f>'[1]Electricity and CHPs'!C75</f>
        <v>0.18650200837032307</v>
      </c>
      <c r="H177" s="1">
        <f>'[1]Electricity and CHPs'!D75</f>
        <v>0.19340979085738352</v>
      </c>
      <c r="I177" s="1">
        <f>'[1]Electricity and CHPs'!E75</f>
        <v>0.14574354794924158</v>
      </c>
      <c r="J177" s="1">
        <f>'[1]Electricity and CHPs'!F75</f>
        <v>0.10569852173441784</v>
      </c>
      <c r="K177" s="1">
        <f>'[1]Electricity and CHPs'!G75</f>
        <v>0.24483891436459823</v>
      </c>
    </row>
    <row r="178" spans="1:11" x14ac:dyDescent="0.3">
      <c r="A178" s="5" t="str">
        <f t="shared" si="93"/>
        <v>STEM</v>
      </c>
      <c r="B178" s="5" t="str">
        <f t="shared" ca="1" si="94"/>
        <v>STEM_to_Premise_SPS_BAU_AEGIS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2.0759543074570511E-2</v>
      </c>
      <c r="G178" s="1">
        <f>'[1]Electricity and CHPs'!C76</f>
        <v>8.3472532815363737E-2</v>
      </c>
      <c r="H178" s="1">
        <f>'[1]Electricity and CHPs'!D76</f>
        <v>8.8794178735242743E-2</v>
      </c>
      <c r="I178" s="1">
        <f>'[1]Electricity and CHPs'!E76</f>
        <v>7.5572326626620862E-2</v>
      </c>
      <c r="J178" s="1">
        <f>'[1]Electricity and CHPs'!F76</f>
        <v>5.9708257320639217E-2</v>
      </c>
      <c r="K178" s="1">
        <f>'[1]Electricity and CHPs'!G76</f>
        <v>0.13925422550832206</v>
      </c>
    </row>
    <row r="179" spans="1:11" x14ac:dyDescent="0.3">
      <c r="A179" s="9" t="str">
        <f t="shared" si="93"/>
        <v>STEM</v>
      </c>
      <c r="B179" s="9" t="str">
        <f t="shared" ca="1" si="94"/>
        <v>STEM_to_Premise_SPS_BAU_AEGIS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25.616852684845579</v>
      </c>
      <c r="G179" s="3">
        <f t="shared" ref="G179:K179" si="107">SUM(G180,G231)</f>
        <v>24.936232947501914</v>
      </c>
      <c r="H179" s="3">
        <f t="shared" si="107"/>
        <v>29.567026377676942</v>
      </c>
      <c r="I179" s="3">
        <f t="shared" si="107"/>
        <v>33.831321265914255</v>
      </c>
      <c r="J179" s="3">
        <f t="shared" si="107"/>
        <v>91.032427883547257</v>
      </c>
      <c r="K179" s="3">
        <f t="shared" si="107"/>
        <v>100.54351302422829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23.06410705295098</v>
      </c>
      <c r="G180" s="1">
        <f t="shared" si="108"/>
        <v>22.195111222322993</v>
      </c>
      <c r="H180" s="1">
        <f t="shared" si="108"/>
        <v>23.453982387603979</v>
      </c>
      <c r="I180" s="1">
        <f t="shared" si="108"/>
        <v>25.345008173362146</v>
      </c>
      <c r="J180" s="1">
        <f t="shared" si="108"/>
        <v>83.578639423737187</v>
      </c>
      <c r="K180" s="1">
        <f t="shared" si="108"/>
        <v>87.743927580800928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18.602142245592539</v>
      </c>
      <c r="G181" s="1">
        <f t="shared" si="109"/>
        <v>15.665183388215111</v>
      </c>
      <c r="H181" s="1">
        <f t="shared" si="109"/>
        <v>15.968402727933549</v>
      </c>
      <c r="I181" s="1">
        <f t="shared" si="109"/>
        <v>20.705239874068223</v>
      </c>
      <c r="J181" s="1">
        <f t="shared" si="109"/>
        <v>62.53028006148169</v>
      </c>
      <c r="K181" s="1">
        <f t="shared" si="109"/>
        <v>68.750212071995335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9.3553899252226454E-3</v>
      </c>
      <c r="G182" s="1">
        <f t="shared" ref="G182:K182" si="110">G183</f>
        <v>3.9287532121072874E-2</v>
      </c>
      <c r="H182" s="1">
        <f t="shared" si="110"/>
        <v>0.1876985906258278</v>
      </c>
      <c r="I182" s="1">
        <f t="shared" si="110"/>
        <v>0.20692689841034961</v>
      </c>
      <c r="J182" s="1">
        <f t="shared" si="110"/>
        <v>0.20117966935658332</v>
      </c>
      <c r="K182" s="1">
        <f t="shared" si="110"/>
        <v>0.22664003973218472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9.3553899252226454E-3</v>
      </c>
      <c r="G183" s="1">
        <f>'[1]Electricity and CHPs'!C$94</f>
        <v>3.9287532121072874E-2</v>
      </c>
      <c r="H183" s="1">
        <f>'[1]Electricity and CHPs'!D$94</f>
        <v>0.1876985906258278</v>
      </c>
      <c r="I183" s="1">
        <f>'[1]Electricity and CHPs'!E$94</f>
        <v>0.20692689841034961</v>
      </c>
      <c r="J183" s="1">
        <f>'[1]Electricity and CHPs'!F$94</f>
        <v>0.20117966935658332</v>
      </c>
      <c r="K183" s="1">
        <f>'[1]Electricity and CHPs'!G$94</f>
        <v>0.22664003973218472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9.3553899252226454E-3</v>
      </c>
      <c r="G184" s="1">
        <f t="shared" ref="G184:K184" si="111">G183-G185</f>
        <v>3.9287532121072874E-2</v>
      </c>
      <c r="H184" s="1">
        <f t="shared" si="111"/>
        <v>0.1876985906258278</v>
      </c>
      <c r="I184" s="1">
        <f t="shared" si="111"/>
        <v>0.20692689841034961</v>
      </c>
      <c r="J184" s="1">
        <f t="shared" si="111"/>
        <v>0.20117966935658332</v>
      </c>
      <c r="K184" s="1">
        <f t="shared" si="111"/>
        <v>0.22664003973218472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1.8035854790501535</v>
      </c>
      <c r="G186" s="1">
        <f t="shared" ref="G186:K186" si="113">SUM(G187:G188)</f>
        <v>1.8081036635784392E-2</v>
      </c>
      <c r="H186" s="1">
        <f t="shared" si="113"/>
        <v>0.49371793010981546</v>
      </c>
      <c r="I186" s="1">
        <f t="shared" si="113"/>
        <v>5.4920011191939553</v>
      </c>
      <c r="J186" s="1">
        <f t="shared" si="113"/>
        <v>42.764642812732497</v>
      </c>
      <c r="K186" s="1">
        <f t="shared" si="113"/>
        <v>49.78539658068371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1.8035854790501535</v>
      </c>
      <c r="G187" s="1">
        <f>'[1]Electricity and CHPs'!C$91</f>
        <v>1.8081036635784392E-2</v>
      </c>
      <c r="H187" s="1">
        <f>'[1]Electricity and CHPs'!D$91</f>
        <v>0.49371793010981546</v>
      </c>
      <c r="I187" s="1">
        <f>'[1]Electricity and CHPs'!E$91</f>
        <v>5.4920011191939553</v>
      </c>
      <c r="J187" s="1">
        <f>'[1]Electricity and CHPs'!F$91</f>
        <v>39.477421235861947</v>
      </c>
      <c r="K187" s="1">
        <f>'[1]Electricity and CHPs'!G$91</f>
        <v>35.93521412820121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3.2872215768705528</v>
      </c>
      <c r="K188" s="1">
        <f>'[1]Electricity and CHPs'!G$95</f>
        <v>13.8501824524825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1.7609728780856928</v>
      </c>
      <c r="G189" s="1">
        <f t="shared" ref="G189:K189" si="114">SUM(G190:G191)</f>
        <v>1.7828724011607868E-2</v>
      </c>
      <c r="H189" s="1">
        <f t="shared" si="114"/>
        <v>0.48702162174513941</v>
      </c>
      <c r="I189" s="1">
        <f t="shared" si="114"/>
        <v>5.365100122439471</v>
      </c>
      <c r="J189" s="1">
        <f t="shared" si="114"/>
        <v>42.549183271618084</v>
      </c>
      <c r="K189" s="1">
        <f t="shared" si="114"/>
        <v>49.540331949855059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1.7609728780856928</v>
      </c>
      <c r="G190" s="1">
        <f t="shared" ref="G190:K190" si="115">G187-G193</f>
        <v>1.7828724011607868E-2</v>
      </c>
      <c r="H190" s="1">
        <f t="shared" si="115"/>
        <v>0.48702162174513941</v>
      </c>
      <c r="I190" s="1">
        <f t="shared" si="115"/>
        <v>5.365100122439471</v>
      </c>
      <c r="J190" s="1">
        <f t="shared" si="115"/>
        <v>39.278523583399227</v>
      </c>
      <c r="K190" s="1">
        <f t="shared" si="115"/>
        <v>35.758325912199872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3.270659688218859</v>
      </c>
      <c r="K191" s="1">
        <f t="shared" si="116"/>
        <v>13.782006037655185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4.261260096446072E-2</v>
      </c>
      <c r="G192" s="1">
        <f t="shared" ref="G192:K192" si="117">SUM(G193:G194)</f>
        <v>2.5231262417652392E-4</v>
      </c>
      <c r="H192" s="1">
        <f t="shared" si="117"/>
        <v>6.6963083646760626E-3</v>
      </c>
      <c r="I192" s="1">
        <f t="shared" si="117"/>
        <v>0.12690099675448388</v>
      </c>
      <c r="J192" s="1">
        <f t="shared" si="117"/>
        <v>0.21545954111441382</v>
      </c>
      <c r="K192" s="1">
        <f t="shared" si="117"/>
        <v>0.24506463082864949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4.261260096446072E-2</v>
      </c>
      <c r="G193" s="1">
        <f t="shared" si="118"/>
        <v>2.5231262417652392E-4</v>
      </c>
      <c r="H193" s="1">
        <f t="shared" si="118"/>
        <v>6.6963083646760626E-3</v>
      </c>
      <c r="I193" s="1">
        <f t="shared" si="118"/>
        <v>0.12690099675448388</v>
      </c>
      <c r="J193" s="1">
        <f t="shared" si="118"/>
        <v>0.19889765246272012</v>
      </c>
      <c r="K193" s="1">
        <f t="shared" si="118"/>
        <v>0.17688821600133489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1.6561888651693706E-2</v>
      </c>
      <c r="K194" s="1">
        <f t="shared" si="118"/>
        <v>6.817641482731461E-2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14.161495018068123</v>
      </c>
      <c r="G195" s="1">
        <f t="shared" ref="G195:K195" si="119">SUM(G196:G197)</f>
        <v>13.051838798041915</v>
      </c>
      <c r="H195" s="1">
        <f t="shared" si="119"/>
        <v>12.223466471879085</v>
      </c>
      <c r="I195" s="1">
        <f t="shared" si="119"/>
        <v>12.933986805449178</v>
      </c>
      <c r="J195" s="1">
        <f t="shared" si="119"/>
        <v>12.15438793948581</v>
      </c>
      <c r="K195" s="1">
        <f t="shared" si="119"/>
        <v>11.511743676891083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14.161495018068123</v>
      </c>
      <c r="G196" s="1">
        <f>'[1]Electricity and CHPs'!C$93-G197</f>
        <v>13.051838798041915</v>
      </c>
      <c r="H196" s="1">
        <f>'[1]Electricity and CHPs'!D$93-H197</f>
        <v>12.223466471879085</v>
      </c>
      <c r="I196" s="1">
        <f>'[1]Electricity and CHPs'!E$93-I197</f>
        <v>12.933986805449178</v>
      </c>
      <c r="J196" s="1">
        <f>'[1]Electricity and CHPs'!F$93-J197</f>
        <v>12.15438793948581</v>
      </c>
      <c r="K196" s="1">
        <f>'[1]Electricity and CHPs'!G$93-K197</f>
        <v>11.511743676891083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0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7.0807475090340626</v>
      </c>
      <c r="G198" s="1">
        <f t="shared" ref="G198:K198" si="120">SUM(G199:G200)</f>
        <v>6.5259193990209585</v>
      </c>
      <c r="H198" s="1">
        <f t="shared" si="120"/>
        <v>6.1117332359395427</v>
      </c>
      <c r="I198" s="1">
        <f t="shared" si="120"/>
        <v>6.4669934027245883</v>
      </c>
      <c r="J198" s="1">
        <f t="shared" si="120"/>
        <v>6.077193969742904</v>
      </c>
      <c r="K198" s="1">
        <f t="shared" si="120"/>
        <v>5.7558718384455414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7.0807475090340626</v>
      </c>
      <c r="G199" s="1">
        <f t="shared" si="121"/>
        <v>6.5259193990209585</v>
      </c>
      <c r="H199" s="1">
        <f t="shared" si="121"/>
        <v>6.1117332359395427</v>
      </c>
      <c r="I199" s="1">
        <f t="shared" si="121"/>
        <v>6.4669934027245883</v>
      </c>
      <c r="J199" s="1">
        <f t="shared" si="121"/>
        <v>6.077193969742904</v>
      </c>
      <c r="K199" s="1">
        <f t="shared" si="121"/>
        <v>5.7558718384455414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</v>
      </c>
      <c r="K200" s="1">
        <f t="shared" si="122"/>
        <v>0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7.0807475090340608</v>
      </c>
      <c r="G201" s="1">
        <f t="shared" ref="G201:K201" si="123">SUM(G202:G203)</f>
        <v>6.5259193990209567</v>
      </c>
      <c r="H201" s="1">
        <f t="shared" si="123"/>
        <v>6.1117332359395427</v>
      </c>
      <c r="I201" s="1">
        <f t="shared" si="123"/>
        <v>6.4669934027245901</v>
      </c>
      <c r="J201" s="1">
        <f t="shared" si="123"/>
        <v>6.0771939697429058</v>
      </c>
      <c r="K201" s="1">
        <f t="shared" si="123"/>
        <v>5.7558718384455414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7.0807475090340608</v>
      </c>
      <c r="G202" s="1">
        <f t="shared" si="124"/>
        <v>6.5259193990209567</v>
      </c>
      <c r="H202" s="1">
        <f t="shared" si="124"/>
        <v>6.1117332359395427</v>
      </c>
      <c r="I202" s="1">
        <f t="shared" si="124"/>
        <v>6.4669934027245901</v>
      </c>
      <c r="J202" s="1">
        <f t="shared" si="124"/>
        <v>6.0771939697429058</v>
      </c>
      <c r="K202" s="1">
        <f t="shared" si="124"/>
        <v>5.7558718384455414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</v>
      </c>
      <c r="K203" s="1">
        <f t="shared" si="124"/>
        <v>0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2.6277063585490388</v>
      </c>
      <c r="G204" s="1">
        <f t="shared" ref="G204:K204" si="125">G205</f>
        <v>2.5559760214163378</v>
      </c>
      <c r="H204" s="1">
        <f t="shared" si="125"/>
        <v>3.0635197353188204</v>
      </c>
      <c r="I204" s="1">
        <f t="shared" si="125"/>
        <v>2.0723250510147397</v>
      </c>
      <c r="J204" s="1">
        <f t="shared" si="125"/>
        <v>7.3218747969248756</v>
      </c>
      <c r="K204" s="1">
        <f t="shared" si="125"/>
        <v>7.0665877242362907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2.6277063585490388</v>
      </c>
      <c r="G205" s="1">
        <f>'[1]Electricity and CHPs'!C$92</f>
        <v>2.5559760214163378</v>
      </c>
      <c r="H205" s="1">
        <f>'[1]Electricity and CHPs'!D$92</f>
        <v>3.0635197353188204</v>
      </c>
      <c r="I205" s="1">
        <f>'[1]Electricity and CHPs'!E$92</f>
        <v>2.0723250510147397</v>
      </c>
      <c r="J205" s="1">
        <f>'[1]Electricity and CHPs'!F$92</f>
        <v>7.3218747969248756</v>
      </c>
      <c r="K205" s="1">
        <f>'[1]Electricity and CHPs'!G$92</f>
        <v>7.0665877242362907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8.8194842981927521E-2</v>
      </c>
      <c r="K206" s="1">
        <f t="shared" si="126"/>
        <v>0.15984405045207375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8.8194842981927521E-2</v>
      </c>
      <c r="K207" s="1">
        <f>'[1]Electricity and CHPs'!G$96</f>
        <v>0.15984405045207375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4.4619648073584397</v>
      </c>
      <c r="G208" s="1">
        <f t="shared" ref="G208:K208" si="127">SUM(G209,G215,G217,G223,G225,G227,G229)</f>
        <v>6.5299278341078804</v>
      </c>
      <c r="H208" s="1">
        <f t="shared" si="127"/>
        <v>7.4855796596704298</v>
      </c>
      <c r="I208" s="1">
        <f t="shared" si="127"/>
        <v>4.6397682992939249</v>
      </c>
      <c r="J208" s="1">
        <f t="shared" si="127"/>
        <v>21.048359362255496</v>
      </c>
      <c r="K208" s="1">
        <f t="shared" si="127"/>
        <v>18.993715508805593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2.6347093365084131</v>
      </c>
      <c r="G209" s="1">
        <f t="shared" ref="G209:K209" si="128">+G210</f>
        <v>4.5799066418478258E-2</v>
      </c>
      <c r="H209" s="1">
        <f t="shared" si="128"/>
        <v>0.80890067487666517</v>
      </c>
      <c r="I209" s="1">
        <f t="shared" si="128"/>
        <v>0.99044963372791117</v>
      </c>
      <c r="J209" s="1">
        <f t="shared" si="128"/>
        <v>7.7214353405144465</v>
      </c>
      <c r="K209" s="1">
        <f t="shared" si="128"/>
        <v>7.0999963223334648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2.6347093365084131</v>
      </c>
      <c r="G210" s="1">
        <f>'[1]Electricity and CHPs'!C$97+G214</f>
        <v>4.5799066418478258E-2</v>
      </c>
      <c r="H210" s="1">
        <f>'[1]Electricity and CHPs'!D$97+H214</f>
        <v>0.80890067487666517</v>
      </c>
      <c r="I210" s="1">
        <f>'[1]Electricity and CHPs'!E$97+I214</f>
        <v>0.99044963372791117</v>
      </c>
      <c r="J210" s="1">
        <f>'[1]Electricity and CHPs'!F$97+J214</f>
        <v>7.7214353405144465</v>
      </c>
      <c r="K210" s="1">
        <f>'[1]Electricity and CHPs'!G$97+K214</f>
        <v>7.0999963223334648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1.7329166392024145</v>
      </c>
      <c r="G211" s="1">
        <f t="shared" ref="G211:K211" si="129">G212</f>
        <v>1.9817135230720137E-2</v>
      </c>
      <c r="H211" s="1">
        <f t="shared" si="129"/>
        <v>0.751784136154238</v>
      </c>
      <c r="I211" s="1">
        <f t="shared" si="129"/>
        <v>0.97591188153902397</v>
      </c>
      <c r="J211" s="1">
        <f t="shared" si="129"/>
        <v>7.7027738160186212</v>
      </c>
      <c r="K211" s="1">
        <f t="shared" si="129"/>
        <v>7.0655881907222602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1.7329166392024145</v>
      </c>
      <c r="G212" s="1">
        <f t="shared" ref="G212:K212" si="130">G210-G214</f>
        <v>1.9817135230720137E-2</v>
      </c>
      <c r="H212" s="1">
        <f t="shared" si="130"/>
        <v>0.751784136154238</v>
      </c>
      <c r="I212" s="1">
        <f t="shared" si="130"/>
        <v>0.97591188153902397</v>
      </c>
      <c r="J212" s="1">
        <f t="shared" si="130"/>
        <v>7.7027738160186212</v>
      </c>
      <c r="K212" s="1">
        <f t="shared" si="130"/>
        <v>7.0655881907222602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0.90179269730599854</v>
      </c>
      <c r="G213" s="1">
        <f t="shared" ref="G213:K213" si="131">G214</f>
        <v>2.5981931187758121E-2</v>
      </c>
      <c r="H213" s="1">
        <f t="shared" si="131"/>
        <v>5.7116538722427161E-2</v>
      </c>
      <c r="I213" s="1">
        <f t="shared" si="131"/>
        <v>1.4537752188887226E-2</v>
      </c>
      <c r="J213" s="1">
        <f t="shared" si="131"/>
        <v>1.866152449582539E-2</v>
      </c>
      <c r="K213" s="1">
        <f t="shared" si="131"/>
        <v>3.4408131611204637E-2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0.90179269730599854</v>
      </c>
      <c r="G214" s="1">
        <f>'[1]Electricity and CHPs'!C$98</f>
        <v>2.5981931187758121E-2</v>
      </c>
      <c r="H214" s="1">
        <f>'[1]Electricity and CHPs'!D$98</f>
        <v>5.7116538722427161E-2</v>
      </c>
      <c r="I214" s="1">
        <f>'[1]Electricity and CHPs'!E$98</f>
        <v>1.4537752188887226E-2</v>
      </c>
      <c r="J214" s="1">
        <f>'[1]Electricity and CHPs'!F$98</f>
        <v>1.866152449582539E-2</v>
      </c>
      <c r="K214" s="1">
        <f>'[1]Electricity and CHPs'!G$98</f>
        <v>3.4408131611204637E-2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1.4500190934739705</v>
      </c>
      <c r="G215" s="1">
        <f t="shared" ref="G215:K215" si="132">+G216</f>
        <v>3.752059781398847</v>
      </c>
      <c r="H215" s="1">
        <f t="shared" si="132"/>
        <v>3.7228897448093283</v>
      </c>
      <c r="I215" s="1">
        <f t="shared" si="132"/>
        <v>0.90222035404233558</v>
      </c>
      <c r="J215" s="1">
        <f t="shared" si="132"/>
        <v>0.17125342403665036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1.4500190934739705</v>
      </c>
      <c r="G216" s="1">
        <f>'[1]Electricity and CHPs'!C$99</f>
        <v>3.752059781398847</v>
      </c>
      <c r="H216" s="1">
        <f>'[1]Electricity and CHPs'!D$99</f>
        <v>3.7228897448093283</v>
      </c>
      <c r="I216" s="1">
        <f>'[1]Electricity and CHPs'!E$99</f>
        <v>0.90222035404233558</v>
      </c>
      <c r="J216" s="1">
        <f>'[1]Electricity and CHPs'!F$99</f>
        <v>0.17125342403665036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0.18408246316951674</v>
      </c>
      <c r="G217" s="1">
        <f t="shared" ref="G217:K217" si="133">+G218</f>
        <v>0.26710111417290389</v>
      </c>
      <c r="H217" s="1">
        <f t="shared" si="133"/>
        <v>0.43090630011907172</v>
      </c>
      <c r="I217" s="1">
        <f t="shared" si="133"/>
        <v>0.13586183674829999</v>
      </c>
      <c r="J217" s="1">
        <f t="shared" si="133"/>
        <v>8.6697804684556498E-2</v>
      </c>
      <c r="K217" s="1">
        <f t="shared" si="133"/>
        <v>0.14575296786300637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0.18408246316951674</v>
      </c>
      <c r="G218" s="1">
        <f>'[1]Electricity and CHPs'!C$100</f>
        <v>0.26710111417290389</v>
      </c>
      <c r="H218" s="1">
        <f>'[1]Electricity and CHPs'!D$100</f>
        <v>0.43090630011907172</v>
      </c>
      <c r="I218" s="1">
        <f>'[1]Electricity and CHPs'!E$100</f>
        <v>0.13586183674829999</v>
      </c>
      <c r="J218" s="1">
        <f>'[1]Electricity and CHPs'!F$100</f>
        <v>8.6697804684556498E-2</v>
      </c>
      <c r="K218" s="1">
        <f>'[1]Electricity and CHPs'!G$100</f>
        <v>0.14575296786300637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0.18408246316951674</v>
      </c>
      <c r="G219" s="1">
        <f t="shared" ref="G219:K219" si="134">G220</f>
        <v>0.26710111417290389</v>
      </c>
      <c r="H219" s="1">
        <f t="shared" si="134"/>
        <v>0.43090630011907172</v>
      </c>
      <c r="I219" s="1">
        <f t="shared" si="134"/>
        <v>0.13586183674829999</v>
      </c>
      <c r="J219" s="1">
        <f t="shared" si="134"/>
        <v>8.6697804684556498E-2</v>
      </c>
      <c r="K219" s="1">
        <f t="shared" si="134"/>
        <v>0.14575296786300637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0.18408246316951674</v>
      </c>
      <c r="G220" s="1">
        <f t="shared" ref="G220:K220" si="135">G218-G222</f>
        <v>0.26710111417290389</v>
      </c>
      <c r="H220" s="1">
        <f t="shared" si="135"/>
        <v>0.43090630011907172</v>
      </c>
      <c r="I220" s="1">
        <f t="shared" si="135"/>
        <v>0.13586183674829999</v>
      </c>
      <c r="J220" s="1">
        <f t="shared" si="135"/>
        <v>8.6697804684556498E-2</v>
      </c>
      <c r="K220" s="1">
        <f t="shared" si="135"/>
        <v>0.14575296786300637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0.19315391420653821</v>
      </c>
      <c r="G223" s="1">
        <f t="shared" ref="G223:K223" si="137">+G224</f>
        <v>0.17435558065183321</v>
      </c>
      <c r="H223" s="1">
        <f t="shared" si="137"/>
        <v>0.15127663452519854</v>
      </c>
      <c r="I223" s="1">
        <f t="shared" si="137"/>
        <v>0.11814260940548212</v>
      </c>
      <c r="J223" s="1">
        <f t="shared" si="137"/>
        <v>10.307963507777826</v>
      </c>
      <c r="K223" s="1">
        <f t="shared" si="137"/>
        <v>8.690529669108555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0.19315391420653821</v>
      </c>
      <c r="G224" s="1">
        <f>'[1]Electricity and CHPs'!C$101</f>
        <v>0.17435558065183321</v>
      </c>
      <c r="H224" s="1">
        <f>'[1]Electricity and CHPs'!D$101</f>
        <v>0.15127663452519854</v>
      </c>
      <c r="I224" s="1">
        <f>'[1]Electricity and CHPs'!E$101</f>
        <v>0.11814260940548212</v>
      </c>
      <c r="J224" s="1">
        <f>'[1]Electricity and CHPs'!F$101</f>
        <v>10.307963507777826</v>
      </c>
      <c r="K224" s="1">
        <f>'[1]Electricity and CHPs'!G$101</f>
        <v>8.690529669108555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6.5395416599499884E-6</v>
      </c>
      <c r="J225" s="1">
        <f t="shared" si="138"/>
        <v>1.4883889464874409E-5</v>
      </c>
      <c r="K225" s="1">
        <f t="shared" si="138"/>
        <v>5.8064002045654456E-5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6.5395416599499884E-6</v>
      </c>
      <c r="J226" s="1">
        <f>'[1]Electricity and CHPs'!F$102</f>
        <v>1.4883889464874409E-5</v>
      </c>
      <c r="K226" s="1">
        <f>'[1]Electricity and CHPs'!G$102</f>
        <v>5.8064002045654456E-5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6.0631818739211611E-3</v>
      </c>
      <c r="K227" s="1">
        <f t="shared" si="139"/>
        <v>1.0124055431397803E-2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6.0631818739211611E-3</v>
      </c>
      <c r="K228" s="1">
        <f>'[1]Electricity and CHPs'!G$90</f>
        <v>1.0124055431397803E-2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2.2906122914658171</v>
      </c>
      <c r="H229" s="1">
        <f t="shared" si="140"/>
        <v>2.371606305340165</v>
      </c>
      <c r="I229" s="1">
        <f t="shared" si="140"/>
        <v>2.4930873258282356</v>
      </c>
      <c r="J229" s="1">
        <f t="shared" si="140"/>
        <v>2.7549312194786344</v>
      </c>
      <c r="K229" s="1">
        <f t="shared" si="140"/>
        <v>3.0472544300671225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2.2906122914658171</v>
      </c>
      <c r="H230" s="1">
        <f>'[1]Electricity and CHPs'!D$123</f>
        <v>2.371606305340165</v>
      </c>
      <c r="I230" s="1">
        <f>'[1]Electricity and CHPs'!E$123</f>
        <v>2.4930873258282356</v>
      </c>
      <c r="J230" s="1">
        <f>'[1]Electricity and CHPs'!F$123</f>
        <v>2.7549312194786344</v>
      </c>
      <c r="K230" s="1">
        <f>'[1]Electricity and CHPs'!G$123</f>
        <v>3.0472544300671225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2.5527456318945991</v>
      </c>
      <c r="G231" s="1">
        <f t="shared" ref="G231:K231" si="141">SUM(G232,G238,G271,G280,G286)</f>
        <v>2.7411217251789219</v>
      </c>
      <c r="H231" s="1">
        <f t="shared" si="141"/>
        <v>6.1130439900729643</v>
      </c>
      <c r="I231" s="1">
        <f t="shared" si="141"/>
        <v>8.4863130925521109</v>
      </c>
      <c r="J231" s="1">
        <f t="shared" si="141"/>
        <v>7.4537884598100659</v>
      </c>
      <c r="K231" s="1">
        <f t="shared" si="141"/>
        <v>12.799585443427361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</v>
      </c>
      <c r="G232" s="1">
        <f t="shared" ref="G232:K232" si="142">+G233</f>
        <v>9.3839929131715571E-2</v>
      </c>
      <c r="H232" s="1">
        <f t="shared" si="142"/>
        <v>0.37785556561910205</v>
      </c>
      <c r="I232" s="1">
        <f t="shared" si="142"/>
        <v>0.33441892189132344</v>
      </c>
      <c r="J232" s="1">
        <f t="shared" si="142"/>
        <v>8.2222742218891115E-2</v>
      </c>
      <c r="K232" s="1">
        <f t="shared" si="142"/>
        <v>9.9258902358393714E-2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</v>
      </c>
      <c r="G233" s="1">
        <f>'[1]Electricity and CHPs'!C$104</f>
        <v>9.3839929131715571E-2</v>
      </c>
      <c r="H233" s="1">
        <f>'[1]Electricity and CHPs'!D$104</f>
        <v>0.37785556561910205</v>
      </c>
      <c r="I233" s="1">
        <f>'[1]Electricity and CHPs'!E$104</f>
        <v>0.33441892189132344</v>
      </c>
      <c r="J233" s="1">
        <f>'[1]Electricity and CHPs'!F$104</f>
        <v>8.2222742218891115E-2</v>
      </c>
      <c r="K233" s="1">
        <f>'[1]Electricity and CHPs'!G$104</f>
        <v>9.9258902358393714E-2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</v>
      </c>
      <c r="G234" s="1">
        <f t="shared" ref="G234:K234" si="143">G235</f>
        <v>9.3839929131715571E-2</v>
      </c>
      <c r="H234" s="1">
        <f t="shared" si="143"/>
        <v>0.37785556561910205</v>
      </c>
      <c r="I234" s="1">
        <f t="shared" si="143"/>
        <v>0.33441892189132344</v>
      </c>
      <c r="J234" s="1">
        <f t="shared" si="143"/>
        <v>8.2222742218891115E-2</v>
      </c>
      <c r="K234" s="1">
        <f t="shared" si="143"/>
        <v>9.9258902358393714E-2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</v>
      </c>
      <c r="G235" s="1">
        <f t="shared" ref="G235:K235" si="144">G233-G237</f>
        <v>9.3839929131715571E-2</v>
      </c>
      <c r="H235" s="1">
        <f t="shared" si="144"/>
        <v>0.37785556561910205</v>
      </c>
      <c r="I235" s="1">
        <f t="shared" si="144"/>
        <v>0.33441892189132344</v>
      </c>
      <c r="J235" s="1">
        <f t="shared" si="144"/>
        <v>8.2222742218891115E-2</v>
      </c>
      <c r="K235" s="1">
        <f t="shared" si="144"/>
        <v>9.9258902358393714E-2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2.5524637015592955</v>
      </c>
      <c r="G238" s="1">
        <f t="shared" ref="G238:K238" si="147">SUM(G239:G248)</f>
        <v>2.4390101245311393</v>
      </c>
      <c r="H238" s="1">
        <f t="shared" si="147"/>
        <v>5.2852864981626491</v>
      </c>
      <c r="I238" s="1">
        <f t="shared" si="147"/>
        <v>6.7697839673348197</v>
      </c>
      <c r="J238" s="1">
        <f t="shared" si="147"/>
        <v>5.960499750231179</v>
      </c>
      <c r="K238" s="1">
        <f t="shared" si="147"/>
        <v>9.9844094393848426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</v>
      </c>
      <c r="G239" s="1">
        <f>'[1]Electricity and CHPs_IN'!C$39*0.75-G86-G240</f>
        <v>2.8841277319300293E-2</v>
      </c>
      <c r="H239" s="1">
        <f>'[1]Electricity and CHPs_IN'!D$39*0.75-H86-H240</f>
        <v>0.26187336584790616</v>
      </c>
      <c r="I239" s="1">
        <f>'[1]Electricity and CHPs_IN'!E$39*0.75-I86-I240</f>
        <v>0.4587939589318159</v>
      </c>
      <c r="J239" s="1">
        <f>'[1]Electricity and CHPs'!F$103-J240</f>
        <v>0.26544415926543852</v>
      </c>
      <c r="K239" s="1">
        <f>'[1]Electricity and CHPs'!G$103-K240</f>
        <v>0.35915246898008291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0.11135321041104643</v>
      </c>
      <c r="J241" s="1">
        <f>'[1]Electricity and CHPs'!F$107</f>
        <v>8.5973601966303756E-2</v>
      </c>
      <c r="K241" s="1">
        <f>'[1]Electricity and CHPs'!G$107</f>
        <v>0.171134592133801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0.19773174176146108</v>
      </c>
      <c r="G242" s="1">
        <f>'[1]Electricity and CHPs'!C$109</f>
        <v>3.5518727440276107E-2</v>
      </c>
      <c r="H242" s="1">
        <f>'[1]Electricity and CHPs'!D$109</f>
        <v>0.63709674051948539</v>
      </c>
      <c r="I242" s="1">
        <f>'[1]Electricity and CHPs'!E$109</f>
        <v>0.70630679353435388</v>
      </c>
      <c r="J242" s="1">
        <f>'[1]Electricity and CHPs'!F$109</f>
        <v>0.68714953328182959</v>
      </c>
      <c r="K242" s="1">
        <f>'[1]Electricity and CHPs'!G$109</f>
        <v>1.5133815443143706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0.23774910336130067</v>
      </c>
      <c r="G244" s="1">
        <f>'[1]Electricity and CHPs'!C$112</f>
        <v>4.1974746895175906E-2</v>
      </c>
      <c r="H244" s="1">
        <f>'[1]Electricity and CHPs'!D$112</f>
        <v>1.9953667549767315</v>
      </c>
      <c r="I244" s="1">
        <f>'[1]Electricity and CHPs'!E$112</f>
        <v>2.5501398321604789</v>
      </c>
      <c r="J244" s="1">
        <f>'[1]Electricity and CHPs'!F$112</f>
        <v>2.4582803471344139</v>
      </c>
      <c r="K244" s="1">
        <f>'[1]Electricity and CHPs'!G$112</f>
        <v>4.3231501171690487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1.4243642687805453</v>
      </c>
      <c r="G246" s="1">
        <f>'[1]Electricity and CHPs'!C$115</f>
        <v>1.5811154135929939</v>
      </c>
      <c r="H246" s="1">
        <f>'[1]Electricity and CHPs'!D$115</f>
        <v>1.5269741761844895</v>
      </c>
      <c r="I246" s="1">
        <f>'[1]Electricity and CHPs'!E$115</f>
        <v>1.391126019254634</v>
      </c>
      <c r="J246" s="1">
        <f>'[1]Electricity and CHPs'!F$115</f>
        <v>1.0574257814841133</v>
      </c>
      <c r="K246" s="1">
        <f>'[1]Electricity and CHPs'!G$115</f>
        <v>1.0775432978765556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0.69261858765598827</v>
      </c>
      <c r="G247" s="1">
        <f>'[1]Electricity and CHPs'!C$116</f>
        <v>0.75155995928339303</v>
      </c>
      <c r="H247" s="1">
        <f>'[1]Electricity and CHPs'!D$116</f>
        <v>0.86397546063403663</v>
      </c>
      <c r="I247" s="1">
        <f>'[1]Electricity and CHPs'!E$116</f>
        <v>1.5366252577445372</v>
      </c>
      <c r="J247" s="1">
        <f>'[1]Electricity and CHPs'!F$116</f>
        <v>1.3894831145704956</v>
      </c>
      <c r="K247" s="1">
        <f>'[1]Electricity and CHPs'!G$116</f>
        <v>2.4949642212355339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1.5438895297953698E-2</v>
      </c>
      <c r="J248" s="1">
        <f>'[1]Electricity and CHPs'!F$118</f>
        <v>1.6743212528584708E-2</v>
      </c>
      <c r="K248" s="1">
        <f>'[1]Electricity and CHPs'!G$118</f>
        <v>4.5083197675448543E-2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1.101446273538107</v>
      </c>
      <c r="G249" s="1">
        <f t="shared" ref="G249:K249" si="148">SUM(G250:G259)</f>
        <v>0.84592318131049282</v>
      </c>
      <c r="H249" s="1">
        <f t="shared" si="148"/>
        <v>3.707338240009677</v>
      </c>
      <c r="I249" s="1">
        <f t="shared" si="148"/>
        <v>5.2543759168134159</v>
      </c>
      <c r="J249" s="1">
        <f t="shared" si="148"/>
        <v>4.8783709898871157</v>
      </c>
      <c r="K249" s="1">
        <f t="shared" si="148"/>
        <v>8.8630228056563443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</v>
      </c>
      <c r="G250" s="1">
        <f t="shared" si="149"/>
        <v>2.8438810441343002E-2</v>
      </c>
      <c r="H250" s="1">
        <f t="shared" si="149"/>
        <v>0.25832157098029185</v>
      </c>
      <c r="I250" s="1">
        <f t="shared" si="149"/>
        <v>0.44819283023031115</v>
      </c>
      <c r="J250" s="1">
        <f t="shared" si="149"/>
        <v>0.26410678163323709</v>
      </c>
      <c r="K250" s="1">
        <f t="shared" si="149"/>
        <v>0.35738456969099797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0.10878022597672288</v>
      </c>
      <c r="J252" s="1">
        <f t="shared" si="149"/>
        <v>8.5540444301250185E-2</v>
      </c>
      <c r="K252" s="1">
        <f t="shared" si="149"/>
        <v>0.1702921957982548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0.19306001208323903</v>
      </c>
      <c r="G253" s="1">
        <f t="shared" ref="G253:K253" si="150">G242-G264</f>
        <v>3.5023079789735415E-2</v>
      </c>
      <c r="H253" s="1">
        <f t="shared" si="150"/>
        <v>0.62845578184152207</v>
      </c>
      <c r="I253" s="1">
        <f t="shared" si="150"/>
        <v>0.6899865062349354</v>
      </c>
      <c r="J253" s="1">
        <f t="shared" si="150"/>
        <v>0.68368749283485997</v>
      </c>
      <c r="K253" s="1">
        <f t="shared" si="150"/>
        <v>1.5059320447636491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0.232131899303676</v>
      </c>
      <c r="G255" s="1">
        <f t="shared" si="152"/>
        <v>4.1389008436059742E-2</v>
      </c>
      <c r="H255" s="1">
        <f t="shared" si="152"/>
        <v>1.9683035468631933</v>
      </c>
      <c r="I255" s="1">
        <f t="shared" si="152"/>
        <v>2.4912149922813542</v>
      </c>
      <c r="J255" s="1">
        <f t="shared" si="152"/>
        <v>2.4458948828656357</v>
      </c>
      <c r="K255" s="1">
        <f t="shared" si="152"/>
        <v>4.3018697566568269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0.67625436215119183</v>
      </c>
      <c r="G258" s="1">
        <f t="shared" si="155"/>
        <v>0.74107228264335467</v>
      </c>
      <c r="H258" s="1">
        <f t="shared" si="155"/>
        <v>0.85225734032466949</v>
      </c>
      <c r="I258" s="1">
        <f t="shared" si="155"/>
        <v>1.5011192058312564</v>
      </c>
      <c r="J258" s="1">
        <f t="shared" si="155"/>
        <v>1.3824825324409413</v>
      </c>
      <c r="K258" s="1">
        <f t="shared" si="155"/>
        <v>2.4826829595041571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1.5082156258835296E-2</v>
      </c>
      <c r="J259" s="1">
        <f t="shared" si="156"/>
        <v>1.6658855811191153E-2</v>
      </c>
      <c r="K259" s="1">
        <f t="shared" si="156"/>
        <v>4.4861279242459792E-2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1.4510174280211885</v>
      </c>
      <c r="G260" s="1">
        <f t="shared" ref="G260:K260" si="157">SUM(G261:G270)</f>
        <v>1.5930869432206465</v>
      </c>
      <c r="H260" s="1">
        <f t="shared" si="157"/>
        <v>1.5779482581529725</v>
      </c>
      <c r="I260" s="1">
        <f t="shared" si="157"/>
        <v>1.5154080505214045</v>
      </c>
      <c r="J260" s="1">
        <f t="shared" si="157"/>
        <v>1.0821287603440639</v>
      </c>
      <c r="K260" s="1">
        <f t="shared" si="157"/>
        <v>1.1213866337284955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0</v>
      </c>
      <c r="G261" s="1">
        <f t="shared" si="158"/>
        <v>4.0246687795728958E-4</v>
      </c>
      <c r="H261" s="1">
        <f t="shared" si="158"/>
        <v>3.5517948676143211E-3</v>
      </c>
      <c r="I261" s="1">
        <f t="shared" si="158"/>
        <v>1.0601128701504738E-2</v>
      </c>
      <c r="J261" s="1">
        <f t="shared" si="158"/>
        <v>1.3373776322014458E-3</v>
      </c>
      <c r="K261" s="1">
        <f t="shared" si="158"/>
        <v>1.7678992890849295E-3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2.5729844343235497E-3</v>
      </c>
      <c r="J263" s="1">
        <f t="shared" si="158"/>
        <v>4.3315766505356841E-4</v>
      </c>
      <c r="K263" s="1">
        <f t="shared" si="158"/>
        <v>8.4239633554618343E-4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4.67172967822205E-3</v>
      </c>
      <c r="G264" s="1">
        <f t="shared" si="158"/>
        <v>4.9564765054069542E-4</v>
      </c>
      <c r="H264" s="1">
        <f t="shared" si="158"/>
        <v>8.6409586779632938E-3</v>
      </c>
      <c r="I264" s="1">
        <f t="shared" si="158"/>
        <v>1.6320287299418437E-2</v>
      </c>
      <c r="J264" s="1">
        <f t="shared" si="158"/>
        <v>3.4620404469695751E-3</v>
      </c>
      <c r="K264" s="1">
        <f t="shared" si="158"/>
        <v>7.4494995507214537E-3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5.6172040576246574E-3</v>
      </c>
      <c r="G266" s="1">
        <f t="shared" si="158"/>
        <v>5.8573845911616266E-4</v>
      </c>
      <c r="H266" s="1">
        <f t="shared" si="158"/>
        <v>2.7063208113538149E-2</v>
      </c>
      <c r="I266" s="1">
        <f t="shared" si="158"/>
        <v>5.8924839879124613E-2</v>
      </c>
      <c r="J266" s="1">
        <f t="shared" si="158"/>
        <v>1.2385464268778245E-2</v>
      </c>
      <c r="K266" s="1">
        <f t="shared" si="158"/>
        <v>2.1280360512221437E-2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1.4243642687805453</v>
      </c>
      <c r="G268" s="1">
        <f t="shared" si="158"/>
        <v>1.5811154135929939</v>
      </c>
      <c r="H268" s="1">
        <f t="shared" si="158"/>
        <v>1.5269741761844895</v>
      </c>
      <c r="I268" s="1">
        <f t="shared" si="158"/>
        <v>1.391126019254634</v>
      </c>
      <c r="J268" s="1">
        <f t="shared" si="158"/>
        <v>1.0574257814841133</v>
      </c>
      <c r="K268" s="1">
        <f t="shared" si="158"/>
        <v>1.0775432978765556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1.636422550479642E-2</v>
      </c>
      <c r="G269" s="1">
        <f t="shared" si="158"/>
        <v>1.0487676640038393E-2</v>
      </c>
      <c r="H269" s="1">
        <f t="shared" si="158"/>
        <v>1.1718120309367178E-2</v>
      </c>
      <c r="I269" s="1">
        <f t="shared" si="158"/>
        <v>3.5506051913280913E-2</v>
      </c>
      <c r="J269" s="1">
        <f t="shared" si="158"/>
        <v>7.0005821295542441E-3</v>
      </c>
      <c r="K269" s="1">
        <f t="shared" si="158"/>
        <v>1.2281261731376938E-2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3.5673903911840173E-4</v>
      </c>
      <c r="J270" s="1">
        <f t="shared" si="158"/>
        <v>8.4356717393554233E-5</v>
      </c>
      <c r="K270" s="1">
        <f t="shared" si="158"/>
        <v>2.2191843298875052E-4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0</v>
      </c>
      <c r="G271" s="1">
        <f t="shared" ref="G271:K271" si="159">SUM(G272:G273)</f>
        <v>4.8963257220306172E-2</v>
      </c>
      <c r="H271" s="1">
        <f t="shared" si="159"/>
        <v>0.16483148057675692</v>
      </c>
      <c r="I271" s="1">
        <f t="shared" si="159"/>
        <v>0</v>
      </c>
      <c r="J271" s="1">
        <f t="shared" si="159"/>
        <v>0.12397402817745966</v>
      </c>
      <c r="K271" s="1">
        <f t="shared" si="159"/>
        <v>0.13446206052940787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0</v>
      </c>
      <c r="G272" s="1">
        <f>'[1]Electricity and CHPs'!C$106-G273</f>
        <v>4.8963257220306172E-2</v>
      </c>
      <c r="H272" s="1">
        <f>'[1]Electricity and CHPs'!D$106-H273</f>
        <v>0.16483148057675692</v>
      </c>
      <c r="I272" s="1">
        <f>'[1]Electricity and CHPs'!E$106-I273</f>
        <v>0</v>
      </c>
      <c r="J272" s="1">
        <f>'[1]Electricity and CHPs'!F$106-J273</f>
        <v>0.12397402817745966</v>
      </c>
      <c r="K272" s="1">
        <f>'[1]Electricity and CHPs'!G$106-K273</f>
        <v>0.13446206052940787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0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0</v>
      </c>
      <c r="G277" s="1">
        <f t="shared" ref="G277:K277" si="161">SUM(G278:G279)</f>
        <v>4.8963257220306172E-2</v>
      </c>
      <c r="H277" s="1">
        <f t="shared" si="161"/>
        <v>0.16483148057675692</v>
      </c>
      <c r="I277" s="1">
        <f t="shared" si="161"/>
        <v>0</v>
      </c>
      <c r="J277" s="1">
        <f t="shared" si="161"/>
        <v>0.12397402817745966</v>
      </c>
      <c r="K277" s="1">
        <f t="shared" si="161"/>
        <v>0.13446206052940787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0</v>
      </c>
      <c r="G278" s="1">
        <f t="shared" ref="G278:K278" si="162">G272</f>
        <v>4.8963257220306172E-2</v>
      </c>
      <c r="H278" s="1">
        <f t="shared" si="162"/>
        <v>0.16483148057675692</v>
      </c>
      <c r="I278" s="1">
        <f t="shared" si="162"/>
        <v>0</v>
      </c>
      <c r="J278" s="1">
        <f t="shared" si="162"/>
        <v>0.12397402817745966</v>
      </c>
      <c r="K278" s="1">
        <f t="shared" si="162"/>
        <v>0.13446206052940787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</v>
      </c>
      <c r="K279" s="1">
        <f t="shared" si="163"/>
        <v>0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2.8193033530372116E-4</v>
      </c>
      <c r="G280" s="1">
        <f t="shared" ref="G280:K280" si="164">SUM(G281:G285)</f>
        <v>0.15930841429576126</v>
      </c>
      <c r="H280" s="1">
        <f t="shared" si="164"/>
        <v>0.28507044571445656</v>
      </c>
      <c r="I280" s="1">
        <f t="shared" si="164"/>
        <v>1.1583337004025962</v>
      </c>
      <c r="J280" s="1">
        <f t="shared" si="164"/>
        <v>1.009902535129495</v>
      </c>
      <c r="K280" s="1">
        <f t="shared" si="164"/>
        <v>1.9883539445119147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</v>
      </c>
      <c r="G281" s="1">
        <f>'[1]Electricity and CHPs'!C$105-G282</f>
        <v>0.15893047292822488</v>
      </c>
      <c r="H281" s="1">
        <f>'[1]Electricity and CHPs'!D$105-H282</f>
        <v>0.28467966794644461</v>
      </c>
      <c r="I281" s="1">
        <f>'[1]Electricity and CHPs'!E$105-I282</f>
        <v>0.34541652356388497</v>
      </c>
      <c r="J281" s="1">
        <f>'[1]Electricity and CHPs'!F$105-J282</f>
        <v>0.34709422474741725</v>
      </c>
      <c r="K281" s="1">
        <f>'[1]Electricity and CHPs'!G$105-K282</f>
        <v>0.66653055169528808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0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1.4096516852026128E-4</v>
      </c>
      <c r="G283" s="1">
        <f>'[1]Electricity and CHPs'!C$110</f>
        <v>1.8897067771938409E-4</v>
      </c>
      <c r="H283" s="1">
        <f>'[1]Electricity and CHPs'!D$110</f>
        <v>1.9538887372232209E-4</v>
      </c>
      <c r="I283" s="1">
        <f>'[1]Electricity and CHPs'!E$110</f>
        <v>0.41432313481614114</v>
      </c>
      <c r="J283" s="1">
        <f>'[1]Electricity and CHPs'!F$110</f>
        <v>0.38940306537319802</v>
      </c>
      <c r="K283" s="1">
        <f>'[1]Electricity and CHPs'!G$110</f>
        <v>0.84637506953742458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1.4096516678345988E-4</v>
      </c>
      <c r="G284" s="1">
        <f>'[1]Electricity and CHPs'!C$113</f>
        <v>1.8897068981698582E-4</v>
      </c>
      <c r="H284" s="1">
        <f>'[1]Electricity and CHPs'!D$113</f>
        <v>1.9538889428960559E-4</v>
      </c>
      <c r="I284" s="1">
        <f>'[1]Electricity and CHPs'!E$113</f>
        <v>2.1590741200620124E-3</v>
      </c>
      <c r="J284" s="1">
        <f>'[1]Electricity and CHPs'!F$113</f>
        <v>3.4050872761696924E-3</v>
      </c>
      <c r="K284" s="1">
        <f>'[1]Electricity and CHPs'!G$113</f>
        <v>6.5922427741052989E-3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0.3964349679025081</v>
      </c>
      <c r="J285" s="1">
        <f>'[1]Electricity and CHPs'!F$117</f>
        <v>0.27000015773271002</v>
      </c>
      <c r="K285" s="1">
        <f>'[1]Electricity and CHPs'!G$117</f>
        <v>0.4688560805050967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0.22377650292337137</v>
      </c>
      <c r="J286" s="1">
        <f t="shared" si="165"/>
        <v>0.2771894040530411</v>
      </c>
      <c r="K286" s="1">
        <f t="shared" si="165"/>
        <v>0.59310109664280264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0.14960117783604163</v>
      </c>
      <c r="J287" s="1">
        <f>'[1]Electricity and CHPs'!F$108</f>
        <v>0.20616685723397088</v>
      </c>
      <c r="K287" s="1">
        <f>'[1]Electricity and CHPs'!G$108</f>
        <v>0.40120029722629846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7.4175325087329755E-2</v>
      </c>
      <c r="J288" s="1">
        <f>'[1]Electricity and CHPs'!F$119</f>
        <v>7.102254681907022E-2</v>
      </c>
      <c r="K288" s="1">
        <f>'[1]Electricity and CHPs'!G$119</f>
        <v>0.1919007994165042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 t="e">
        <f>SUM(F290,F292,F296,F308,F356,F377,F385,F387,F395,F399,F393)</f>
        <v>#DIV/0!</v>
      </c>
      <c r="G289" s="3">
        <f t="shared" ref="G289" si="166">SUM(G290,G292,G300,G308,G356,G377,G385,G387,G395,G399,G393)</f>
        <v>420.0255761774954</v>
      </c>
      <c r="H289" s="3">
        <f t="shared" ref="H289" si="167">SUM(H290,H292,H300,H308,H356,H377,H385,H387,H395,H399,H393)</f>
        <v>333.98467608530115</v>
      </c>
      <c r="I289" s="3">
        <f t="shared" ref="I289" si="168">SUM(I290,I292,I300,I308,I356,I377,I385,I387,I395,I399,I393)</f>
        <v>346.44056640519011</v>
      </c>
      <c r="J289" s="3">
        <f t="shared" ref="J289" si="169">SUM(J290,J292,J300,J308,J356,J377,J385,J387,J395,J399,J393)</f>
        <v>292.22579008817144</v>
      </c>
      <c r="K289" s="3">
        <f t="shared" ref="K289" si="170">SUM(K290,K292,K300,K308,K356,K377,K385,K387,K395,K399,K393)</f>
        <v>269.19446592769827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250.94835991128483</v>
      </c>
      <c r="G290" s="1">
        <f t="shared" ref="G290:K290" si="171">G291</f>
        <v>252.22646167742272</v>
      </c>
      <c r="H290" s="1">
        <f t="shared" si="171"/>
        <v>140.40147427545008</v>
      </c>
      <c r="I290" s="1">
        <f t="shared" si="171"/>
        <v>133.49164859927049</v>
      </c>
      <c r="J290" s="1">
        <f t="shared" si="171"/>
        <v>32.610416143614927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250.94835991128483</v>
      </c>
      <c r="G291" s="1">
        <f>'[1]Electricity and CHPs_IN'!C$14</f>
        <v>252.22646167742272</v>
      </c>
      <c r="H291" s="1">
        <f>'[1]Electricity and CHPs_IN'!D$14</f>
        <v>140.40147427545008</v>
      </c>
      <c r="I291" s="1">
        <f>'[1]Electricity and CHPs_IN'!E$14</f>
        <v>133.49164859927049</v>
      </c>
      <c r="J291" s="1">
        <f>'[1]Electricity and CHPs_IN'!F$14</f>
        <v>32.610416143614927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149.43055537139287</v>
      </c>
      <c r="G292" s="1">
        <f t="shared" ref="G292:K292" si="173">SUM(G293:G295)</f>
        <v>125.83136363736287</v>
      </c>
      <c r="H292" s="1">
        <f t="shared" si="173"/>
        <v>137.97700312332623</v>
      </c>
      <c r="I292" s="1">
        <f t="shared" si="173"/>
        <v>150.55061169409834</v>
      </c>
      <c r="J292" s="1">
        <f t="shared" si="173"/>
        <v>150.58946851424153</v>
      </c>
      <c r="K292" s="1">
        <f t="shared" si="173"/>
        <v>149.09942104045501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66.745698638364672</v>
      </c>
      <c r="G293" s="1">
        <f>'[1]Electricity and CHPs_IN'!C$15</f>
        <v>49.798812204249479</v>
      </c>
      <c r="H293" s="1">
        <f>'[1]Electricity and CHPs_IN'!D$15</f>
        <v>68.388472471740826</v>
      </c>
      <c r="I293" s="1">
        <f>'[1]Electricity and CHPs_IN'!E$15</f>
        <v>70.077365527232743</v>
      </c>
      <c r="J293" s="1">
        <f>'[1]Electricity and CHPs_IN'!F$15</f>
        <v>72.487964079525113</v>
      </c>
      <c r="K293" s="1">
        <f>'[1]Electricity and CHPs_IN'!G$15</f>
        <v>72.99253135675005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66.632437741613856</v>
      </c>
      <c r="G294" s="1">
        <f>'[1]Electricity and CHPs_IN'!C$16</f>
        <v>55.76405393673749</v>
      </c>
      <c r="H294" s="1">
        <f>'[1]Electricity and CHPs_IN'!D$16</f>
        <v>65.696683962395781</v>
      </c>
      <c r="I294" s="1">
        <f>'[1]Electricity and CHPs_IN'!E$16</f>
        <v>64.621299465500627</v>
      </c>
      <c r="J294" s="1">
        <f>'[1]Electricity and CHPs_IN'!F$16</f>
        <v>62.484857198495774</v>
      </c>
      <c r="K294" s="1">
        <f>'[1]Electricity and CHPs_IN'!G$16</f>
        <v>60.322022701694763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16.05241899141437</v>
      </c>
      <c r="G295" s="1">
        <f>'[1]Electricity and CHPs_IN'!C$13</f>
        <v>20.2684974963759</v>
      </c>
      <c r="H295" s="1">
        <f>'[1]Electricity and CHPs_IN'!D$13</f>
        <v>3.8918466891896371</v>
      </c>
      <c r="I295" s="1">
        <f>'[1]Electricity and CHPs_IN'!E$13</f>
        <v>15.851946701364971</v>
      </c>
      <c r="J295" s="1">
        <f>'[1]Electricity and CHPs_IN'!F$13</f>
        <v>15.616647236220633</v>
      </c>
      <c r="K295" s="1">
        <f>'[1]Electricity and CHPs_IN'!G$13</f>
        <v>15.784866982010225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0.76112333946208666</v>
      </c>
      <c r="G296" s="1">
        <f t="shared" ref="G296:K296" si="174">SUM(G297:G299)</f>
        <v>0.13826514038096346</v>
      </c>
      <c r="H296" s="1">
        <f t="shared" si="174"/>
        <v>0.57258067169232085</v>
      </c>
      <c r="I296" s="1">
        <f t="shared" si="174"/>
        <v>0.44466742134918252</v>
      </c>
      <c r="J296" s="1">
        <f t="shared" si="174"/>
        <v>0.46034330082029951</v>
      </c>
      <c r="K296" s="1">
        <f t="shared" si="174"/>
        <v>0.51613598967231622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0.66542370307468557</v>
      </c>
      <c r="G297" s="1">
        <f>'[1]Electricity and CHPs_IN'!C$18</f>
        <v>0.11082733472440591</v>
      </c>
      <c r="H297" s="1">
        <f>'[1]Electricity and CHPs_IN'!D$18</f>
        <v>0.4680975600916279</v>
      </c>
      <c r="I297" s="1">
        <f>'[1]Electricity and CHPs_IN'!E$18</f>
        <v>0.34560561033255605</v>
      </c>
      <c r="J297" s="1">
        <f>'[1]Electricity and CHPs_IN'!F$18</f>
        <v>0.33899003258176585</v>
      </c>
      <c r="K297" s="1">
        <f>'[1]Electricity and CHPs_IN'!G$18</f>
        <v>0.35636340495241609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9.5699636387401102E-2</v>
      </c>
      <c r="G298" s="1">
        <f>IFERROR(G70/SUM(G70,G183),0)*'[1]Electricity and CHPs_IN'!C$28</f>
        <v>2.3052788303651338E-2</v>
      </c>
      <c r="H298" s="1">
        <f>IFERROR(H70/SUM(H70,H183),0)*'[1]Electricity and CHPs_IN'!D$28</f>
        <v>8.2382473355895325E-2</v>
      </c>
      <c r="I298" s="1">
        <f>IFERROR(I70/SUM(I70,I183),0)*'[1]Electricity and CHPs_IN'!E$28</f>
        <v>7.277266390015423E-2</v>
      </c>
      <c r="J298" s="1">
        <f>IFERROR(J70/SUM(J70,J183),0)*'[1]Electricity and CHPs_IN'!F$28</f>
        <v>6.5007321967973875E-2</v>
      </c>
      <c r="K298" s="1">
        <f>IFERROR(K70/SUM(K70,K183),0)*'[1]Electricity and CHPs_IN'!G$28</f>
        <v>8.2915703029304594E-2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0</v>
      </c>
      <c r="G299" s="1">
        <f>IFERROR(G71/SUM(G71,G233),0)*'[1]Electricity and CHPs_IN'!C$41</f>
        <v>4.38501735290623E-3</v>
      </c>
      <c r="H299" s="1">
        <f>IFERROR(H71/SUM(H71,H233),0)*'[1]Electricity and CHPs_IN'!D$41</f>
        <v>2.2100638244797615E-2</v>
      </c>
      <c r="I299" s="1">
        <f>IFERROR(I71/SUM(I71,I233),0)*'[1]Electricity and CHPs_IN'!E$41</f>
        <v>2.6289147116472254E-2</v>
      </c>
      <c r="J299" s="1">
        <f>IFERROR(J71/SUM(J71,J233),0)*'[1]Electricity and CHPs_IN'!F$41</f>
        <v>5.6345946270559791E-2</v>
      </c>
      <c r="K299" s="1">
        <f>IFERROR(K71/SUM(K71,K233),0)*'[1]Electricity and CHPs_IN'!G$41</f>
        <v>7.6856881690595583E-2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0.76112333946208666</v>
      </c>
      <c r="G300" s="1">
        <f t="shared" ref="G300:K300" si="175">G296</f>
        <v>0.13826514038096346</v>
      </c>
      <c r="H300" s="1">
        <f t="shared" si="175"/>
        <v>0.57258067169232085</v>
      </c>
      <c r="I300" s="1">
        <f t="shared" si="175"/>
        <v>0.44466742134918252</v>
      </c>
      <c r="J300" s="1">
        <f t="shared" si="175"/>
        <v>0.46034330082029951</v>
      </c>
      <c r="K300" s="1">
        <f t="shared" si="175"/>
        <v>0.51613598967231622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0.66542370307468557</v>
      </c>
      <c r="G301" s="1">
        <f t="shared" si="176"/>
        <v>0.11082733472440591</v>
      </c>
      <c r="H301" s="1">
        <f t="shared" si="176"/>
        <v>0.4680975600916279</v>
      </c>
      <c r="I301" s="1">
        <f t="shared" si="176"/>
        <v>0.34560561033255605</v>
      </c>
      <c r="J301" s="1">
        <f t="shared" si="176"/>
        <v>0.33899003258176585</v>
      </c>
      <c r="K301" s="1">
        <f t="shared" si="176"/>
        <v>0.35636340495241609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9.5699636387401102E-2</v>
      </c>
      <c r="G302" s="1">
        <f t="shared" si="177"/>
        <v>2.3052788303651338E-2</v>
      </c>
      <c r="H302" s="1">
        <f t="shared" si="177"/>
        <v>8.2382473355895325E-2</v>
      </c>
      <c r="I302" s="1">
        <f t="shared" si="177"/>
        <v>7.277266390015423E-2</v>
      </c>
      <c r="J302" s="1">
        <f t="shared" si="177"/>
        <v>6.5007321967973875E-2</v>
      </c>
      <c r="K302" s="1">
        <f t="shared" si="177"/>
        <v>8.2915703029304594E-2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0</v>
      </c>
      <c r="G303" s="1">
        <f t="shared" si="178"/>
        <v>4.38501735290623E-3</v>
      </c>
      <c r="H303" s="1">
        <f t="shared" si="178"/>
        <v>2.2100638244797615E-2</v>
      </c>
      <c r="I303" s="1">
        <f t="shared" si="178"/>
        <v>2.6289147116472254E-2</v>
      </c>
      <c r="J303" s="1">
        <f t="shared" si="178"/>
        <v>5.6345946270559791E-2</v>
      </c>
      <c r="K303" s="1">
        <f t="shared" si="178"/>
        <v>7.6856881690595583E-2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 t="e">
        <f>SUM(F309:F323)</f>
        <v>#DIV/0!</v>
      </c>
      <c r="G308" s="1">
        <f t="shared" ref="G308:K308" si="179">SUM(G309:G323)</f>
        <v>2.2001513317149999</v>
      </c>
      <c r="H308" s="1">
        <f t="shared" si="179"/>
        <v>5.8586925556306113</v>
      </c>
      <c r="I308" s="1">
        <f t="shared" si="179"/>
        <v>11.187006233504293</v>
      </c>
      <c r="J308" s="1">
        <f t="shared" si="179"/>
        <v>59.708302936680461</v>
      </c>
      <c r="K308" s="1">
        <f t="shared" si="179"/>
        <v>71.689797501871297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27.121469704115732</v>
      </c>
      <c r="K309" s="1">
        <f>'[1]Electricity and CHPs_IN'!G$21</f>
        <v>29.394799525698847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5.9791652712705839E-2</v>
      </c>
      <c r="H310" s="1">
        <f>'[1]Electricity and CHPs_IN'!D$22</f>
        <v>1.847794216529228</v>
      </c>
      <c r="I310" s="1">
        <f>'[1]Electricity and CHPs_IN'!E$22</f>
        <v>2.7970141651906668</v>
      </c>
      <c r="J310" s="1">
        <f>'[1]Electricity and CHPs_IN'!F$22</f>
        <v>1.0289910521026115</v>
      </c>
      <c r="K310" s="1">
        <f>'[1]Electricity and CHPs_IN'!G$22</f>
        <v>1.8954708247330123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4.0602256255937191E-2</v>
      </c>
      <c r="K311" s="1">
        <f>'[1]Electricity and CHPs_IN'!G$23</f>
        <v>8.3404733071656925E-2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1.7283836150177547</v>
      </c>
      <c r="G312" s="1">
        <f>IFERROR(G84/SUM(G84+G187),0)*'[1]Electricity and CHPs_IN'!C$24</f>
        <v>2.3189880403902789E-2</v>
      </c>
      <c r="H312" s="1">
        <f>IFERROR(H84/SUM(H84+H187),0)*'[1]Electricity and CHPs_IN'!D$24</f>
        <v>0.39841415885916315</v>
      </c>
      <c r="I312" s="1">
        <f>IFERROR(I84/SUM(I84+I187),0)*'[1]Electricity and CHPs_IN'!E$24</f>
        <v>3.3502093474963273</v>
      </c>
      <c r="J312" s="1">
        <f>IFERROR(J84/SUM(J84+J187),0)*'[1]Electricity and CHPs_IN'!F$24</f>
        <v>24.048199165223611</v>
      </c>
      <c r="K312" s="1">
        <f>IFERROR(K84/SUM(K84+K187),0)*'[1]Electricity and CHPs_IN'!G$24</f>
        <v>22.077533042549682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2.8332011005132944</v>
      </c>
      <c r="K313" s="1">
        <f>IFERROR(K85/SUM(K85+K188),0)*'[1]Electricity and CHPs_IN'!G$29</f>
        <v>11.239750417920439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 t="e">
        <f>F86/SUM(F86,F239)*'[1]Electricity and CHPs_IN'!B$39</f>
        <v>#DIV/0!</v>
      </c>
      <c r="G314" s="1">
        <f>G86/SUM(G86,G239)*'[1]Electricity and CHPs_IN'!C$39</f>
        <v>1.3053446104808176E-2</v>
      </c>
      <c r="H314" s="1">
        <f>H86/SUM(H86,H239)*'[1]Electricity and CHPs_IN'!D$39</f>
        <v>0.18145147475538712</v>
      </c>
      <c r="I314" s="1">
        <f>I86/SUM(I86,I239)*'[1]Electricity and CHPs_IN'!E$39</f>
        <v>0.49623718934168976</v>
      </c>
      <c r="J314" s="1">
        <f>J86/SUM(J86,J239)*'[1]Electricity and CHPs_IN'!F$39</f>
        <v>0.34394604725430095</v>
      </c>
      <c r="K314" s="1">
        <f>K86/SUM(K86,K239)*'[1]Electricity and CHPs_IN'!G$39</f>
        <v>0.50335372621755614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0.18538215333851729</v>
      </c>
      <c r="G317" s="1">
        <f>G89/SUM(G89,G242)*'[1]Electricity and CHPs_IN'!C$48</f>
        <v>9.301053312287531E-3</v>
      </c>
      <c r="H317" s="1">
        <f>H89/SUM(H89,H242)*'[1]Electricity and CHPs_IN'!D$48</f>
        <v>0.24521503291476351</v>
      </c>
      <c r="I317" s="1">
        <f>I89/SUM(I89,I242)*'[1]Electricity and CHPs_IN'!E$48</f>
        <v>0.2194411555724457</v>
      </c>
      <c r="J317" s="1">
        <f>J89/SUM(J89,J242)*'[1]Electricity and CHPs_IN'!F$48</f>
        <v>0.19737663927504698</v>
      </c>
      <c r="K317" s="1">
        <f>K89/SUM(K89,K242)*'[1]Electricity and CHPs_IN'!G$48</f>
        <v>0.32662627927918769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5.26726247146607E-2</v>
      </c>
      <c r="J318" s="1">
        <f>IFERROR(J90/SUM(J90,J243),0)*'[1]Electricity and CHPs_IN'!F$49</f>
        <v>6.1909804171858575E-2</v>
      </c>
      <c r="K318" s="1">
        <f>IFERROR(K90/SUM(K90,K243),0)*'[1]Electricity and CHPs_IN'!G$49</f>
        <v>0.18280230002831563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0.18882838447634914</v>
      </c>
      <c r="G319" s="1">
        <f>IFERROR(G91/SUM(G91,G244),0)*'[1]Electricity and CHPs_IN'!C$51</f>
        <v>1.4327328449048464E-2</v>
      </c>
      <c r="H319" s="1">
        <f>IFERROR(H91/SUM(H91,H244),0)*'[1]Electricity and CHPs_IN'!D$51</f>
        <v>0.85846128093137264</v>
      </c>
      <c r="I319" s="1">
        <f>IFERROR(I91/SUM(I91,I244),0)*'[1]Electricity and CHPs_IN'!E$51</f>
        <v>1.0485595686122762</v>
      </c>
      <c r="J319" s="1">
        <f>IFERROR(J91/SUM(J91,J244),0)*'[1]Electricity and CHPs_IN'!F$51</f>
        <v>0.94694591626626012</v>
      </c>
      <c r="K319" s="1">
        <f>IFERROR(K91/SUM(K91,K244),0)*'[1]Electricity and CHPs_IN'!G$51</f>
        <v>1.369123903843303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0.19313496810259284</v>
      </c>
      <c r="J320" s="1">
        <f>IFERROR(J92/SUM(J92,J245),0)*'[1]Electricity and CHPs_IN'!F$52</f>
        <v>0.24555423670181836</v>
      </c>
      <c r="K320" s="1">
        <f>IFERROR(K92/SUM(K92,K245),0)*'[1]Electricity and CHPs_IN'!G$52</f>
        <v>0.73834316705672398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1.0654065124889054</v>
      </c>
      <c r="G321" s="1">
        <f>IFERROR(G93/SUM(G93,G246),0)*'[1]Electricity and CHPs_IN'!C$54</f>
        <v>1.2782236815732806</v>
      </c>
      <c r="H321" s="1">
        <f>IFERROR(H93/SUM(H93,H246),0)*'[1]Electricity and CHPs_IN'!D$54</f>
        <v>1.3826231815441812</v>
      </c>
      <c r="I321" s="1">
        <f>IFERROR(I93/SUM(I93,I246),0)*'[1]Electricity and CHPs_IN'!E$54</f>
        <v>1.4658824307067599</v>
      </c>
      <c r="J321" s="1">
        <f>IFERROR(J93/SUM(J93,J246),0)*'[1]Electricity and CHPs_IN'!F$54</f>
        <v>1.6429400853469955</v>
      </c>
      <c r="K321" s="1">
        <f>IFERROR(K93/SUM(K93,K246),0)*'[1]Electricity and CHPs_IN'!G$54</f>
        <v>1.6486062916477935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1.228006858396204</v>
      </c>
      <c r="G322" s="1">
        <f>IFERROR(G94/SUM(G94,G247),0)*'[1]Electricity and CHPs_IN'!C$55</f>
        <v>0.80226428915896641</v>
      </c>
      <c r="H322" s="1">
        <f>IFERROR(H94/SUM(H94,H247),0)*'[1]Electricity and CHPs_IN'!D$55</f>
        <v>0.94473321009651556</v>
      </c>
      <c r="I322" s="1">
        <f>IFERROR(I94/SUM(I94,I247),0)*'[1]Electricity and CHPs_IN'!E$55</f>
        <v>1.4978765987328848</v>
      </c>
      <c r="J322" s="1">
        <f>IFERROR(J94/SUM(J94,J247),0)*'[1]Electricity and CHPs_IN'!F$55</f>
        <v>1.1253430219815619</v>
      </c>
      <c r="K322" s="1">
        <f>IFERROR(K94/SUM(K94,K247),0)*'[1]Electricity and CHPs_IN'!G$55</f>
        <v>2.0358750776110508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6.5978185033990083E-2</v>
      </c>
      <c r="J323" s="1">
        <f>IFERROR(J95/SUM(J95,J248),0)*'[1]Electricity and CHPs_IN'!F$58</f>
        <v>7.1823907471425058E-2</v>
      </c>
      <c r="K323" s="1">
        <f>IFERROR(K95/SUM(K95,K248),0)*'[1]Electricity and CHPs_IN'!G$58</f>
        <v>0.19410821221373711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 t="e">
        <f>F308-F340</f>
        <v>#DIV/0!</v>
      </c>
      <c r="G324" s="1">
        <f t="shared" ref="G324:K324" si="180">G308-G340</f>
        <v>0.90906257003631308</v>
      </c>
      <c r="H324" s="1">
        <f t="shared" si="180"/>
        <v>4.4153603356605853</v>
      </c>
      <c r="I324" s="1">
        <f t="shared" si="180"/>
        <v>9.4965025266223755</v>
      </c>
      <c r="J324" s="1">
        <f t="shared" si="180"/>
        <v>57.732416558770815</v>
      </c>
      <c r="K324" s="1">
        <f t="shared" si="180"/>
        <v>69.613424871257465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26.98482459188163</v>
      </c>
      <c r="K325" s="1">
        <f t="shared" si="181"/>
        <v>29.250105977212733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5.8957287454580266E-2</v>
      </c>
      <c r="H326" s="1">
        <f t="shared" si="182"/>
        <v>1.8227325383649522</v>
      </c>
      <c r="I326" s="1">
        <f t="shared" si="182"/>
        <v>2.7323849202586845</v>
      </c>
      <c r="J326" s="1">
        <f t="shared" si="182"/>
        <v>1.0238067239914725</v>
      </c>
      <c r="K326" s="1">
        <f t="shared" si="182"/>
        <v>1.886140521274309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0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1.6875477787594968</v>
      </c>
      <c r="G328" s="1">
        <f t="shared" si="184"/>
        <v>2.2866276193762067E-2</v>
      </c>
      <c r="H328" s="1">
        <f t="shared" si="184"/>
        <v>0.39301045787552541</v>
      </c>
      <c r="I328" s="1">
        <f t="shared" si="184"/>
        <v>3.2727976907419909</v>
      </c>
      <c r="J328" s="1">
        <f t="shared" si="184"/>
        <v>23.927037999925055</v>
      </c>
      <c r="K328" s="1">
        <f t="shared" si="184"/>
        <v>21.968858152797392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2.8189266866786089</v>
      </c>
      <c r="K329" s="1">
        <f t="shared" si="185"/>
        <v>11.184423645895837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 t="e">
        <f t="shared" ref="F330:K330" si="186">IFERROR(F102/F86,0)*F314</f>
        <v>#DIV/0!</v>
      </c>
      <c r="G330" s="1">
        <f t="shared" si="186"/>
        <v>1.287129121471008E-2</v>
      </c>
      <c r="H330" s="1">
        <f t="shared" si="186"/>
        <v>0.17899044396414759</v>
      </c>
      <c r="I330" s="1">
        <f t="shared" si="186"/>
        <v>0.48477087813974551</v>
      </c>
      <c r="J330" s="1">
        <f t="shared" si="186"/>
        <v>0.3422131564212349</v>
      </c>
      <c r="K330" s="1">
        <f t="shared" si="186"/>
        <v>0.50087600777873997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0.18100220250285909</v>
      </c>
      <c r="G333" s="1">
        <f t="shared" si="189"/>
        <v>9.1712613531149869E-3</v>
      </c>
      <c r="H333" s="1">
        <f t="shared" si="189"/>
        <v>0.24188917542426036</v>
      </c>
      <c r="I333" s="1">
        <f t="shared" si="189"/>
        <v>0.21437063559862854</v>
      </c>
      <c r="J333" s="1">
        <f t="shared" si="189"/>
        <v>0.19638220374775561</v>
      </c>
      <c r="K333" s="1">
        <f t="shared" si="189"/>
        <v>0.32501848755615165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5.1455544012582052E-2</v>
      </c>
      <c r="J334" s="1">
        <f t="shared" si="190"/>
        <v>6.1597886262108603E-2</v>
      </c>
      <c r="K334" s="1">
        <f t="shared" si="190"/>
        <v>0.18190247033431156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0.18436701090025887</v>
      </c>
      <c r="G335" s="1">
        <f t="shared" si="191"/>
        <v>1.4127397111524156E-2</v>
      </c>
      <c r="H335" s="1">
        <f t="shared" si="191"/>
        <v>0.84681794957621481</v>
      </c>
      <c r="I335" s="1">
        <f t="shared" si="191"/>
        <v>1.0243310130228922</v>
      </c>
      <c r="J335" s="1">
        <f t="shared" si="191"/>
        <v>0.94217495317246447</v>
      </c>
      <c r="K335" s="1">
        <f t="shared" si="191"/>
        <v>1.3623845009842683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0.18867229239870267</v>
      </c>
      <c r="J336" s="1">
        <f t="shared" si="192"/>
        <v>0.24431706974148257</v>
      </c>
      <c r="K336" s="1">
        <f t="shared" si="192"/>
        <v>0.73470873189929042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1.1989932259145226</v>
      </c>
      <c r="G338" s="1">
        <f t="shared" si="194"/>
        <v>0.79106905670862138</v>
      </c>
      <c r="H338" s="1">
        <f t="shared" si="194"/>
        <v>0.93191977045548524</v>
      </c>
      <c r="I338" s="1">
        <f t="shared" si="194"/>
        <v>1.4632658932233571</v>
      </c>
      <c r="J338" s="1">
        <f t="shared" si="194"/>
        <v>1.1196732472526059</v>
      </c>
      <c r="K338" s="1">
        <f t="shared" si="194"/>
        <v>2.0258536454527385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6.4453659225791785E-2</v>
      </c>
      <c r="J339" s="1">
        <f t="shared" si="195"/>
        <v>7.1462039696389409E-2</v>
      </c>
      <c r="K339" s="1">
        <f t="shared" si="195"/>
        <v>0.19315273007170222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 t="e">
        <f>SUM(F341:F355)</f>
        <v>#DIV/0!</v>
      </c>
      <c r="G340" s="1">
        <f t="shared" ref="G340:K340" si="196">SUM(G341:G355)</f>
        <v>1.2910887616786868</v>
      </c>
      <c r="H340" s="1">
        <f t="shared" si="196"/>
        <v>1.4433322199700256</v>
      </c>
      <c r="I340" s="1">
        <f t="shared" si="196"/>
        <v>1.6905037068819189</v>
      </c>
      <c r="J340" s="1">
        <f t="shared" si="196"/>
        <v>1.9758863779096465</v>
      </c>
      <c r="K340" s="1">
        <f t="shared" si="196"/>
        <v>2.076372630613831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0.13664511223410258</v>
      </c>
      <c r="K341" s="1">
        <f t="shared" si="197"/>
        <v>0.1446935484861136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8.3436525812557311E-4</v>
      </c>
      <c r="H342" s="1">
        <f t="shared" si="198"/>
        <v>2.5061678164275847E-2</v>
      </c>
      <c r="I342" s="1">
        <f t="shared" si="198"/>
        <v>6.4629244931982299E-2</v>
      </c>
      <c r="J342" s="1">
        <f t="shared" si="198"/>
        <v>5.1843281111390027E-3</v>
      </c>
      <c r="K342" s="1">
        <f t="shared" si="198"/>
        <v>9.3303034587033373E-3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4.0602256255937191E-2</v>
      </c>
      <c r="K343" s="1">
        <f t="shared" si="199"/>
        <v>8.3404733071656925E-2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4.0835836258257929E-2</v>
      </c>
      <c r="G344" s="1">
        <f t="shared" si="200"/>
        <v>3.2360421014072244E-4</v>
      </c>
      <c r="H344" s="1">
        <f t="shared" si="200"/>
        <v>5.4037009836377381E-3</v>
      </c>
      <c r="I344" s="1">
        <f t="shared" si="200"/>
        <v>7.7411656754336367E-2</v>
      </c>
      <c r="J344" s="1">
        <f t="shared" si="200"/>
        <v>0.12116116529855603</v>
      </c>
      <c r="K344" s="1">
        <f t="shared" si="200"/>
        <v>0.10867488975229023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1.4274413834685529E-2</v>
      </c>
      <c r="K345" s="1">
        <f t="shared" si="201"/>
        <v>5.5326772024601567E-2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 t="e">
        <f t="shared" ref="F346:K346" si="202">F314-F330</f>
        <v>#DIV/0!</v>
      </c>
      <c r="G346" s="1">
        <f t="shared" si="202"/>
        <v>1.8215489009809627E-4</v>
      </c>
      <c r="H346" s="1">
        <f t="shared" si="202"/>
        <v>2.4610307912395213E-3</v>
      </c>
      <c r="I346" s="1">
        <f t="shared" si="202"/>
        <v>1.1466311201944246E-2</v>
      </c>
      <c r="J346" s="1">
        <f t="shared" si="202"/>
        <v>1.7328908330660475E-3</v>
      </c>
      <c r="K346" s="1">
        <f t="shared" si="202"/>
        <v>2.4777184388161677E-3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4.3799508356582029E-3</v>
      </c>
      <c r="G349" s="1">
        <f t="shared" si="205"/>
        <v>1.297919591725441E-4</v>
      </c>
      <c r="H349" s="1">
        <f t="shared" si="205"/>
        <v>3.3258574905031535E-3</v>
      </c>
      <c r="I349" s="1">
        <f t="shared" si="205"/>
        <v>5.0705199738171614E-3</v>
      </c>
      <c r="J349" s="1">
        <f t="shared" si="205"/>
        <v>9.944355272913652E-4</v>
      </c>
      <c r="K349" s="1">
        <f t="shared" si="205"/>
        <v>1.607791723036045E-3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1.2170807020786475E-3</v>
      </c>
      <c r="J350" s="1">
        <f t="shared" si="206"/>
        <v>3.1191790974997163E-4</v>
      </c>
      <c r="K350" s="1">
        <f t="shared" si="206"/>
        <v>8.9982969400406732E-4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4.4613735760902773E-3</v>
      </c>
      <c r="G351" s="1">
        <f t="shared" si="207"/>
        <v>1.9993133752430753E-4</v>
      </c>
      <c r="H351" s="1">
        <f t="shared" si="207"/>
        <v>1.1643331355157827E-2</v>
      </c>
      <c r="I351" s="1">
        <f t="shared" si="207"/>
        <v>2.4228555589383971E-2</v>
      </c>
      <c r="J351" s="1">
        <f t="shared" si="207"/>
        <v>4.7709630937956549E-3</v>
      </c>
      <c r="K351" s="1">
        <f t="shared" si="207"/>
        <v>6.7394028590346267E-3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4.4626757038901677E-3</v>
      </c>
      <c r="J352" s="1">
        <f t="shared" si="208"/>
        <v>1.2371669603357949E-3</v>
      </c>
      <c r="K352" s="1">
        <f t="shared" si="208"/>
        <v>3.6344351574335576E-3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1.0654065124889054</v>
      </c>
      <c r="G353" s="1">
        <f t="shared" si="209"/>
        <v>1.2782236815732806</v>
      </c>
      <c r="H353" s="1">
        <f t="shared" si="209"/>
        <v>1.3826231815441812</v>
      </c>
      <c r="I353" s="1">
        <f t="shared" si="209"/>
        <v>1.4658824307067599</v>
      </c>
      <c r="J353" s="1">
        <f t="shared" si="209"/>
        <v>1.6429400853469955</v>
      </c>
      <c r="K353" s="1">
        <f t="shared" si="209"/>
        <v>1.6486062916477935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2.9013632481681428E-2</v>
      </c>
      <c r="G354" s="1">
        <f t="shared" si="210"/>
        <v>1.1195232450345038E-2</v>
      </c>
      <c r="H354" s="1">
        <f t="shared" si="210"/>
        <v>1.2813439641030322E-2</v>
      </c>
      <c r="I354" s="1">
        <f t="shared" si="210"/>
        <v>3.4610705509527717E-2</v>
      </c>
      <c r="J354" s="1">
        <f t="shared" si="210"/>
        <v>5.669774728956023E-3</v>
      </c>
      <c r="K354" s="1">
        <f t="shared" si="210"/>
        <v>1.0021432158312304E-2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1.5245258081982987E-3</v>
      </c>
      <c r="J355" s="1">
        <f t="shared" si="211"/>
        <v>3.618677750356486E-4</v>
      </c>
      <c r="K355" s="1">
        <f t="shared" si="211"/>
        <v>9.5548214203489135E-4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22.044863205816981</v>
      </c>
      <c r="G356" s="1">
        <f t="shared" ref="G356:K356" si="213">SUM(G357:G362)</f>
        <v>24.096302870370494</v>
      </c>
      <c r="H356" s="1">
        <f t="shared" si="213"/>
        <v>26.300486875977882</v>
      </c>
      <c r="I356" s="1">
        <f t="shared" si="213"/>
        <v>24.625261523942381</v>
      </c>
      <c r="J356" s="1">
        <f t="shared" si="213"/>
        <v>25.532283976801093</v>
      </c>
      <c r="K356" s="1">
        <f t="shared" si="213"/>
        <v>26.773739901671338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18.203643794535189</v>
      </c>
      <c r="G357" s="1">
        <f>'[1]Electricity and CHPs_IN'!C$19</f>
        <v>20.429855149836328</v>
      </c>
      <c r="H357" s="1">
        <f>'[1]Electricity and CHPs_IN'!D$19</f>
        <v>22.775667915076411</v>
      </c>
      <c r="I357" s="1">
        <f>'[1]Electricity and CHPs_IN'!E$19</f>
        <v>20.950707236468524</v>
      </c>
      <c r="J357" s="1">
        <f>'[1]Electricity and CHPs_IN'!F$19</f>
        <v>21.666052713369993</v>
      </c>
      <c r="K357" s="1">
        <f>'[1]Electricity and CHPs_IN'!G$19</f>
        <v>22.699015949586055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0</v>
      </c>
      <c r="K358" s="1">
        <f>'[1]Electricity and CHPs_IN'!G$20</f>
        <v>0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3.841219411281791</v>
      </c>
      <c r="G359" s="1">
        <f>IFERROR(G131/SUM(G131,G196),0)*'[1]Electricity and CHPs_IN'!C$26</f>
        <v>3.65570282175142</v>
      </c>
      <c r="H359" s="1">
        <f>IFERROR(H131/SUM(H131,H196),0)*'[1]Electricity and CHPs_IN'!D$26</f>
        <v>3.4838639675118963</v>
      </c>
      <c r="I359" s="1">
        <f>IFERROR(I131/SUM(I131,I196),0)*'[1]Electricity and CHPs_IN'!E$26</f>
        <v>3.6745542874738559</v>
      </c>
      <c r="J359" s="1">
        <f>IFERROR(J131/SUM(J131,J196),0)*'[1]Electricity and CHPs_IN'!F$26</f>
        <v>3.8011112831632294</v>
      </c>
      <c r="K359" s="1">
        <f>IFERROR(K131/SUM(K131,K196),0)*'[1]Electricity and CHPs_IN'!G$26</f>
        <v>3.9291024849580363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</v>
      </c>
      <c r="K360" s="1">
        <f>IFERROR(K132/SUM(K132,K197),0)*'[1]Electricity and CHPs_IN'!G$27</f>
        <v>0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</v>
      </c>
      <c r="G361" s="1">
        <f>IFERROR(G133/SUM(G133,G272),0)*'[1]Electricity and CHPs_IN'!C$44</f>
        <v>1.0744898782747243E-2</v>
      </c>
      <c r="H361" s="1">
        <f>IFERROR(H133/SUM(H133,H272),0)*'[1]Electricity and CHPs_IN'!D$44</f>
        <v>4.0954993389572245E-2</v>
      </c>
      <c r="I361" s="1">
        <f>IFERROR(I133/SUM(I133,I272),0)*'[1]Electricity and CHPs_IN'!E$44</f>
        <v>0</v>
      </c>
      <c r="J361" s="1">
        <f>IFERROR(J133/SUM(J133,J272),0)*'[1]Electricity and CHPs_IN'!F$44</f>
        <v>6.5119980267871289E-2</v>
      </c>
      <c r="K361" s="1">
        <f>IFERROR(K133/SUM(K133,K272),0)*'[1]Electricity and CHPs_IN'!G$44</f>
        <v>0.14562146712724577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</v>
      </c>
      <c r="K362" s="1">
        <f>IFERROR(K134/SUM(K134,K273),0)*'[1]Electricity and CHPs_IN'!G$45</f>
        <v>0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11.022431602908489</v>
      </c>
      <c r="G363" s="1">
        <f t="shared" ref="G363:K363" si="214">SUM(G364:G367)</f>
        <v>12.042778985793873</v>
      </c>
      <c r="H363" s="1">
        <f t="shared" si="214"/>
        <v>13.129765941294155</v>
      </c>
      <c r="I363" s="1">
        <f t="shared" si="214"/>
        <v>12.312630761971192</v>
      </c>
      <c r="J363" s="1">
        <f t="shared" si="214"/>
        <v>12.733581998266612</v>
      </c>
      <c r="K363" s="1">
        <f t="shared" si="214"/>
        <v>13.314059217272046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9.1018218972675928</v>
      </c>
      <c r="G364" s="1">
        <f t="shared" ref="G364:K364" si="215">G357*IFERROR(G136/G129,0)</f>
        <v>10.214927574918164</v>
      </c>
      <c r="H364" s="1">
        <f t="shared" si="215"/>
        <v>11.387833957538206</v>
      </c>
      <c r="I364" s="1">
        <f t="shared" si="215"/>
        <v>10.475353618234264</v>
      </c>
      <c r="J364" s="1">
        <f t="shared" si="215"/>
        <v>10.833026356684996</v>
      </c>
      <c r="K364" s="1">
        <f t="shared" si="215"/>
        <v>11.349507974793028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0</v>
      </c>
      <c r="K365" s="1">
        <f t="shared" si="216"/>
        <v>0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1.9206097056408959</v>
      </c>
      <c r="G366" s="1">
        <f t="shared" si="217"/>
        <v>1.82785141087571</v>
      </c>
      <c r="H366" s="1">
        <f t="shared" si="217"/>
        <v>1.7419319837559482</v>
      </c>
      <c r="I366" s="1">
        <f t="shared" si="217"/>
        <v>1.837277143736928</v>
      </c>
      <c r="J366" s="1">
        <f t="shared" si="217"/>
        <v>1.9005556415816147</v>
      </c>
      <c r="K366" s="1">
        <f t="shared" si="217"/>
        <v>1.9645512424790181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</v>
      </c>
      <c r="K367" s="1">
        <f t="shared" si="218"/>
        <v>0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11.02243160290849</v>
      </c>
      <c r="G370" s="1">
        <f t="shared" ref="G370:K370" si="221">SUM(G371:G376)</f>
        <v>12.05352388457662</v>
      </c>
      <c r="H370" s="1">
        <f t="shared" si="221"/>
        <v>13.170720934683727</v>
      </c>
      <c r="I370" s="1">
        <f t="shared" si="221"/>
        <v>12.312630761971191</v>
      </c>
      <c r="J370" s="1">
        <f t="shared" si="221"/>
        <v>12.798701978534483</v>
      </c>
      <c r="K370" s="1">
        <f t="shared" si="221"/>
        <v>13.459680684399292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9.1018218972675946</v>
      </c>
      <c r="G371" s="1">
        <f t="shared" si="222"/>
        <v>10.214927574918164</v>
      </c>
      <c r="H371" s="1">
        <f t="shared" si="222"/>
        <v>11.387833957538206</v>
      </c>
      <c r="I371" s="1">
        <f t="shared" si="222"/>
        <v>10.475353618234262</v>
      </c>
      <c r="J371" s="1">
        <f t="shared" si="222"/>
        <v>10.833026356684996</v>
      </c>
      <c r="K371" s="1">
        <f t="shared" si="222"/>
        <v>11.349507974793028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0</v>
      </c>
      <c r="K372" s="1">
        <f t="shared" si="223"/>
        <v>0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1.9206097056408953</v>
      </c>
      <c r="G373" s="1">
        <f t="shared" si="224"/>
        <v>1.82785141087571</v>
      </c>
      <c r="H373" s="1">
        <f t="shared" si="224"/>
        <v>1.7419319837559482</v>
      </c>
      <c r="I373" s="1">
        <f t="shared" si="224"/>
        <v>1.837277143736928</v>
      </c>
      <c r="J373" s="1">
        <f t="shared" si="224"/>
        <v>1.9005556415816147</v>
      </c>
      <c r="K373" s="1">
        <f t="shared" si="224"/>
        <v>1.9645512424790181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</v>
      </c>
      <c r="K374" s="1">
        <f t="shared" si="225"/>
        <v>0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</v>
      </c>
      <c r="G375" s="1">
        <f t="shared" ref="G375:K375" si="226">G361</f>
        <v>1.0744898782747243E-2</v>
      </c>
      <c r="H375" s="1">
        <f t="shared" si="226"/>
        <v>4.0954993389572245E-2</v>
      </c>
      <c r="I375" s="1">
        <f t="shared" si="226"/>
        <v>0</v>
      </c>
      <c r="J375" s="1">
        <f t="shared" si="226"/>
        <v>6.5119980267871289E-2</v>
      </c>
      <c r="K375" s="1">
        <f t="shared" si="226"/>
        <v>0.14562146712724577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</v>
      </c>
      <c r="K376" s="1">
        <f t="shared" si="227"/>
        <v>0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1.155457574818737</v>
      </c>
      <c r="G377" s="1">
        <f t="shared" ref="G377:K377" si="228">SUM(G378:G384)</f>
        <v>1.1007852348102123</v>
      </c>
      <c r="H377" s="1">
        <f t="shared" si="228"/>
        <v>1.2980578632197801</v>
      </c>
      <c r="I377" s="1">
        <f t="shared" si="228"/>
        <v>1.388692087014868</v>
      </c>
      <c r="J377" s="1">
        <f t="shared" si="228"/>
        <v>3.0309916726007984</v>
      </c>
      <c r="K377" s="1">
        <f t="shared" si="228"/>
        <v>3.2586502239972632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1.155457574818737</v>
      </c>
      <c r="G378" s="1">
        <f>IFERROR(G150/SUM(G150,G205),0)*'[1]Electricity and CHPs_IN'!C$25</f>
        <v>1.0503156327327781</v>
      </c>
      <c r="H378" s="1">
        <f>IFERROR(H150/SUM(H150,H205),0)*'[1]Electricity and CHPs_IN'!D$25</f>
        <v>1.1853134636375322</v>
      </c>
      <c r="I378" s="1">
        <f>IFERROR(I150/SUM(I150,I205),0)*'[1]Electricity and CHPs_IN'!E$25</f>
        <v>0.79092300317164554</v>
      </c>
      <c r="J378" s="1">
        <f>IFERROR(J150/SUM(J150,J205),0)*'[1]Electricity and CHPs_IN'!F$25</f>
        <v>2.522070181563711</v>
      </c>
      <c r="K378" s="1">
        <f>IFERROR(K150/SUM(K150,K205),0)*'[1]Electricity and CHPs_IN'!G$25</f>
        <v>2.4018364564661709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1.1320917269559713E-2</v>
      </c>
      <c r="K379" s="1">
        <f>'[1]Electricity and CHPs_IN'!G$31</f>
        <v>0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</v>
      </c>
      <c r="G380" s="1">
        <f>IFERROR(G152/SUM(G152,G281),0)*'[1]Electricity and CHPs_IN'!C$42</f>
        <v>5.0469602077434152E-2</v>
      </c>
      <c r="H380" s="1">
        <f>IFERROR(H152/SUM(H152,H281),0)*'[1]Electricity and CHPs_IN'!D$42</f>
        <v>0.1127443995822479</v>
      </c>
      <c r="I380" s="1">
        <f>IFERROR(I152/SUM(I152,I281),0)*'[1]Electricity and CHPs_IN'!E$42</f>
        <v>0.17032874241642992</v>
      </c>
      <c r="J380" s="1">
        <f>IFERROR(J152/SUM(J152,J281),0)*'[1]Electricity and CHPs_IN'!F$42</f>
        <v>0.1652811153624793</v>
      </c>
      <c r="K380" s="1">
        <f>IFERROR(K152/SUM(K152,K281),0)*'[1]Electricity and CHPs_IN'!G$42</f>
        <v>0.30136759667329044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</v>
      </c>
      <c r="K381" s="1">
        <f>IFERROR(K153/SUM(K153,K282),0)*'[1]Electricity and CHPs_IN'!G$43</f>
        <v>0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0.11117095280792011</v>
      </c>
      <c r="J382" s="1">
        <f>IFERROR(J154/SUM(J283,J154),0)*'[1]Electricity and CHPs_IN'!F$50</f>
        <v>0.10177789143168843</v>
      </c>
      <c r="K382" s="1">
        <f>IFERROR(K154/SUM(K283,K154),0)*'[1]Electricity and CHPs_IN'!G$50</f>
        <v>0.15492392196999519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1.5012522947072286E-2</v>
      </c>
      <c r="J383" s="1">
        <f>IFERROR(J155/SUM(J284,J155),0)*'[1]Electricity and CHPs_IN'!F$53</f>
        <v>1.2845305335267865E-2</v>
      </c>
      <c r="K383" s="1">
        <f>IFERROR(K155/SUM(K284,K155),0)*'[1]Electricity and CHPs_IN'!G$53</f>
        <v>1.5585334020113056E-2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0.30125686567179993</v>
      </c>
      <c r="J384" s="1">
        <f>IFERROR(J156/SUM(J285,J156),0)*'[1]Electricity and CHPs_IN'!F$56</f>
        <v>0.21769626163809228</v>
      </c>
      <c r="K384" s="1">
        <f>IFERROR(K156/SUM(K285,K156),0)*'[1]Electricity and CHPs_IN'!G$56</f>
        <v>0.38493691486769394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0.5452951736453473</v>
      </c>
      <c r="H385" s="1">
        <f t="shared" si="229"/>
        <v>0.55164447624018675</v>
      </c>
      <c r="I385" s="1">
        <f t="shared" si="229"/>
        <v>0.71916078334307287</v>
      </c>
      <c r="J385" s="1">
        <f t="shared" si="229"/>
        <v>1.1714841140286241</v>
      </c>
      <c r="K385" s="1">
        <f t="shared" si="229"/>
        <v>1.9088056348830473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0.5452951736453473</v>
      </c>
      <c r="H386" s="1">
        <f>'[1]Electricity and CHPs_IN'!D$33</f>
        <v>0.55164447624018675</v>
      </c>
      <c r="I386" s="1">
        <f>'[1]Electricity and CHPs_IN'!E$33</f>
        <v>0.71916078334307287</v>
      </c>
      <c r="J386" s="1">
        <f>'[1]Electricity and CHPs_IN'!F$33</f>
        <v>1.1714841140286241</v>
      </c>
      <c r="K386" s="1">
        <f>'[1]Electricity and CHPs_IN'!G$33</f>
        <v>1.9088056348830473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12.82421134266103</v>
      </c>
      <c r="H387" s="1">
        <f t="shared" si="230"/>
        <v>20.266957223033838</v>
      </c>
      <c r="I387" s="1">
        <f t="shared" si="230"/>
        <v>23.08456241274817</v>
      </c>
      <c r="J387" s="1">
        <f t="shared" si="230"/>
        <v>18.087084579713352</v>
      </c>
      <c r="K387" s="1">
        <f t="shared" si="230"/>
        <v>13.572548815048785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0.13256234628578081</v>
      </c>
      <c r="I388" s="1">
        <f>'[1]Electricity and CHPs_IN'!E34</f>
        <v>0.23831838543949663</v>
      </c>
      <c r="J388" s="1">
        <f>'[1]Electricity and CHPs_IN'!F34</f>
        <v>0.24832094323558526</v>
      </c>
      <c r="K388" s="1">
        <f>'[1]Electricity and CHPs_IN'!G34</f>
        <v>0.51643085615815087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4.8498387183246621</v>
      </c>
      <c r="H389" s="1">
        <f>'[1]Electricity and CHPs_IN'!D35</f>
        <v>10.814818130798479</v>
      </c>
      <c r="I389" s="1">
        <f>'[1]Electricity and CHPs_IN'!E35</f>
        <v>11.727338183039031</v>
      </c>
      <c r="J389" s="1">
        <f>'[1]Electricity and CHPs_IN'!F35</f>
        <v>6.8069357507613173</v>
      </c>
      <c r="K389" s="1">
        <f>'[1]Electricity and CHPs_IN'!G35</f>
        <v>0.52988213812700269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3.3914789314106408</v>
      </c>
      <c r="H390" s="1">
        <f>'[1]Electricity and CHPs_IN'!D36</f>
        <v>4.0716720538863456</v>
      </c>
      <c r="I390" s="1">
        <f>'[1]Electricity and CHPs_IN'!E36</f>
        <v>4.3847270086268768</v>
      </c>
      <c r="J390" s="1">
        <f>'[1]Electricity and CHPs_IN'!F36</f>
        <v>1.9814182241490412</v>
      </c>
      <c r="K390" s="1">
        <f>'[1]Electricity and CHPs_IN'!G36</f>
        <v>0.35311410440060009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1.2884367337650451</v>
      </c>
      <c r="H391" s="1">
        <f>'[1]Electricity and CHPs_IN'!D37</f>
        <v>1.5618824423085169</v>
      </c>
      <c r="I391" s="1">
        <f>'[1]Electricity and CHPs_IN'!E37</f>
        <v>2.0046491779043611</v>
      </c>
      <c r="J391" s="1">
        <f>'[1]Electricity and CHPs_IN'!F37</f>
        <v>2.6942680602259732</v>
      </c>
      <c r="K391" s="1">
        <f>'[1]Electricity and CHPs_IN'!G37</f>
        <v>3.6305874835736489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3.2944569591606845</v>
      </c>
      <c r="H392" s="1">
        <f>'[1]Electricity and CHPs_IN'!D38</f>
        <v>3.6860222497547168</v>
      </c>
      <c r="I392" s="1">
        <f>'[1]Electricity and CHPs_IN'!E38</f>
        <v>4.7295296577384045</v>
      </c>
      <c r="J392" s="1">
        <f>'[1]Electricity and CHPs_IN'!F38</f>
        <v>6.3561416013414354</v>
      </c>
      <c r="K392" s="1">
        <f>'[1]Electricity and CHPs_IN'!G38</f>
        <v>8.5425342327893823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1.3588521317093476</v>
      </c>
      <c r="K394" s="1">
        <f>'[1]Electricity and CHPs_IN'!G$32</f>
        <v>2.868589401284936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0.34976210634951649</v>
      </c>
      <c r="J395" s="1">
        <f t="shared" ref="J395" si="235">SUM(J396:J398)</f>
        <v>0.5967478368322221</v>
      </c>
      <c r="K395" s="1">
        <f t="shared" ref="K395" si="236">SUM(K396:K398)</f>
        <v>1.4021327566103587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7.8097900173750276E-2</v>
      </c>
      <c r="K396" s="1">
        <f>IFERROR(K168/SUM(K168,K207),0)*'[1]Electricity and CHPs_IN'!G$30</f>
        <v>0.13333565281007184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0.23137816912620093</v>
      </c>
      <c r="J397" s="1">
        <f>IFERROR(J169/SUM(J169,J287),0)*'[1]Electricity and CHPs_IN'!F$46</f>
        <v>0.39046753264009665</v>
      </c>
      <c r="K397" s="1">
        <f>IFERROR(K169/SUM(K169,K287),0)*'[1]Electricity and CHPs_IN'!G$46</f>
        <v>0.89155621605844115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0.11838393722331557</v>
      </c>
      <c r="J398" s="1">
        <f>IFERROR(J170/SUM(J170,J288),0)*'[1]Electricity and CHPs_IN'!F$57</f>
        <v>0.12818240401837519</v>
      </c>
      <c r="K398" s="1">
        <f>IFERROR(K170/SUM(K170,K288),0)*'[1]Electricity and CHPs_IN'!G$57</f>
        <v>0.37724088774184572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0.18911471460356669</v>
      </c>
      <c r="G399" s="1">
        <f t="shared" ref="G399:K399" si="237">SUM(G400:G406)</f>
        <v>1.0627397691267806</v>
      </c>
      <c r="H399" s="1">
        <f t="shared" si="237"/>
        <v>0.75777902073021419</v>
      </c>
      <c r="I399" s="1">
        <f t="shared" si="237"/>
        <v>0.59919354356974641</v>
      </c>
      <c r="J399" s="1">
        <f t="shared" si="237"/>
        <v>0.43866701283815701</v>
      </c>
      <c r="K399" s="1">
        <f t="shared" si="237"/>
        <v>0.97323406348890396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9.9503309641493093E-3</v>
      </c>
      <c r="G400" s="1">
        <f>'[1]Electricity and CHPs_IN'!C63</f>
        <v>0.13166935509467659</v>
      </c>
      <c r="H400" s="1">
        <f>'[1]Electricity and CHPs_IN'!D63</f>
        <v>0.13458137138039405</v>
      </c>
      <c r="I400" s="1">
        <f>'[1]Electricity and CHPs_IN'!E63</f>
        <v>0.11055675596947574</v>
      </c>
      <c r="J400" s="1">
        <f>'[1]Electricity and CHPs_IN'!F63</f>
        <v>7.3220312559463457E-2</v>
      </c>
      <c r="K400" s="1">
        <f>'[1]Electricity and CHPs_IN'!G63</f>
        <v>0.12431213274417723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1.8319054333956971E-2</v>
      </c>
      <c r="G401" s="1">
        <f>'[1]Electricity and CHPs_IN'!C64</f>
        <v>0.18250814394027573</v>
      </c>
      <c r="H401" s="1">
        <f>'[1]Electricity and CHPs_IN'!D64</f>
        <v>1.9103609506599102E-5</v>
      </c>
      <c r="I401" s="1">
        <f>'[1]Electricity and CHPs_IN'!E64</f>
        <v>1.910360922643935E-5</v>
      </c>
      <c r="J401" s="1">
        <f>'[1]Electricity and CHPs_IN'!F64</f>
        <v>1.9103609226304492E-5</v>
      </c>
      <c r="K401" s="1">
        <f>'[1]Electricity and CHPs_IN'!G64</f>
        <v>1.9103609225432173E-5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2.1077883777198832E-2</v>
      </c>
      <c r="G402" s="1">
        <f>'[1]Electricity and CHPs_IN'!C65</f>
        <v>0.15200501525328841</v>
      </c>
      <c r="H402" s="1">
        <f>'[1]Electricity and CHPs_IN'!D65</f>
        <v>1.9103608945663781E-5</v>
      </c>
      <c r="I402" s="1">
        <f>'[1]Electricity and CHPs_IN'!E65</f>
        <v>1.9103609258561252E-5</v>
      </c>
      <c r="J402" s="1">
        <f>'[1]Electricity and CHPs_IN'!F65</f>
        <v>1.9103609169837671E-5</v>
      </c>
      <c r="K402" s="1">
        <f>'[1]Electricity and CHPs_IN'!G65</f>
        <v>1.9103609734081205E-5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2.3117870298183504E-2</v>
      </c>
      <c r="G403" s="1">
        <f>'[1]Electricity and CHPs_IN'!C66</f>
        <v>9.2018270273196326E-2</v>
      </c>
      <c r="H403" s="1">
        <f>'[1]Electricity and CHPs_IN'!D66</f>
        <v>9.776428971436088E-2</v>
      </c>
      <c r="I403" s="1">
        <f>'[1]Electricity and CHPs_IN'!E66</f>
        <v>8.3069212298832351E-2</v>
      </c>
      <c r="J403" s="1">
        <f>'[1]Electricity and CHPs_IN'!F66</f>
        <v>6.6073815080436138E-2</v>
      </c>
      <c r="K403" s="1">
        <f>'[1]Electricity and CHPs_IN'!G66</f>
        <v>0.15404898085229493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4.6842919914877129E-2</v>
      </c>
      <c r="G404" s="1">
        <f>'[1]Electricity and CHPs_IN'!C67</f>
        <v>0.20596453994529121</v>
      </c>
      <c r="H404" s="1">
        <f>'[1]Electricity and CHPs_IN'!D67</f>
        <v>0.21330065824116773</v>
      </c>
      <c r="I404" s="1">
        <f>'[1]Electricity and CHPs_IN'!E67</f>
        <v>0.16076887470372977</v>
      </c>
      <c r="J404" s="1">
        <f>'[1]Electricity and CHPs_IN'!F67</f>
        <v>0.11640208513351366</v>
      </c>
      <c r="K404" s="1">
        <f>'[1]Electricity and CHPs_IN'!G67</f>
        <v>0.27006460195420101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4.6843039570826306E-2</v>
      </c>
      <c r="G405" s="1">
        <f>'[1]Electricity and CHPs_IN'!C68</f>
        <v>0.20625874124678889</v>
      </c>
      <c r="H405" s="1">
        <f>'[1]Electricity and CHPs_IN'!D68</f>
        <v>0.21389511818740864</v>
      </c>
      <c r="I405" s="1">
        <f>'[1]Electricity and CHPs_IN'!E68</f>
        <v>0.16118269818043368</v>
      </c>
      <c r="J405" s="1">
        <f>'[1]Electricity and CHPs_IN'!F68</f>
        <v>0.1168983134200883</v>
      </c>
      <c r="K405" s="1">
        <f>'[1]Electricity and CHPs_IN'!G68</f>
        <v>0.27076877538174043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2.2963615744374642E-2</v>
      </c>
      <c r="G406" s="1">
        <f>'[1]Electricity and CHPs_IN'!C69</f>
        <v>9.2315703373263475E-2</v>
      </c>
      <c r="H406" s="1">
        <f>'[1]Electricity and CHPs_IN'!D69</f>
        <v>9.8199375988430593E-2</v>
      </c>
      <c r="I406" s="1">
        <f>'[1]Electricity and CHPs_IN'!E69</f>
        <v>8.3577795198789981E-2</v>
      </c>
      <c r="J406" s="1">
        <f>'[1]Electricity and CHPs_IN'!F69</f>
        <v>6.603427942625939E-2</v>
      </c>
      <c r="K406" s="1">
        <f>'[1]Electricity and CHPs_IN'!G69</f>
        <v>0.15400136533753081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 t="e">
        <f>F408+F461</f>
        <v>#DIV/0!</v>
      </c>
      <c r="G407" s="3">
        <f t="shared" ref="G407:K407" si="239">G408+G461</f>
        <v>45.130453497702632</v>
      </c>
      <c r="H407" s="3">
        <f t="shared" si="239"/>
        <v>49.848457898285012</v>
      </c>
      <c r="I407" s="3">
        <f t="shared" si="239"/>
        <v>55.984801229085889</v>
      </c>
      <c r="J407" s="3">
        <f t="shared" si="239"/>
        <v>128.1290612319462</v>
      </c>
      <c r="K407" s="3">
        <f t="shared" si="239"/>
        <v>136.17858929455124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48.919716461622947</v>
      </c>
      <c r="G408" s="1">
        <f t="shared" si="240"/>
        <v>41.914453589353329</v>
      </c>
      <c r="H408" s="1">
        <f t="shared" si="240"/>
        <v>42.681307034093784</v>
      </c>
      <c r="I408" s="1">
        <f t="shared" si="240"/>
        <v>46.464767620721474</v>
      </c>
      <c r="J408" s="1">
        <f t="shared" si="240"/>
        <v>119.49917106078182</v>
      </c>
      <c r="K408" s="1">
        <f t="shared" si="240"/>
        <v>122.38347855784724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42.582280613421133</v>
      </c>
      <c r="G409" s="1">
        <f t="shared" ref="G409:K409" si="241">SUM(G410,G416,G425,G434,G436)</f>
        <v>36.745762077333339</v>
      </c>
      <c r="H409" s="1">
        <f t="shared" si="241"/>
        <v>36.417648493400769</v>
      </c>
      <c r="I409" s="1">
        <f t="shared" si="241"/>
        <v>43.223413383993396</v>
      </c>
      <c r="J409" s="1">
        <f t="shared" si="241"/>
        <v>94.511491187996313</v>
      </c>
      <c r="K409" s="1">
        <f t="shared" si="241"/>
        <v>100.41066957938142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0.4921695585637762</v>
      </c>
      <c r="G410" s="1">
        <f t="shared" ref="G410:K410" si="242">G411</f>
        <v>0.11855719699020689</v>
      </c>
      <c r="H410" s="1">
        <f t="shared" si="242"/>
        <v>0.42368129154460388</v>
      </c>
      <c r="I410" s="1">
        <f t="shared" si="242"/>
        <v>0.37425941434364968</v>
      </c>
      <c r="J410" s="1">
        <f t="shared" si="242"/>
        <v>0.33432337012100849</v>
      </c>
      <c r="K410" s="1">
        <f t="shared" si="242"/>
        <v>0.42642361557928055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0.4921695585637762</v>
      </c>
      <c r="G411" s="1">
        <f>'[1]Electricity and CHPs_IN'!C$28-G298</f>
        <v>0.11855719699020689</v>
      </c>
      <c r="H411" s="1">
        <f>'[1]Electricity and CHPs_IN'!D$28-H298</f>
        <v>0.42368129154460388</v>
      </c>
      <c r="I411" s="1">
        <f>'[1]Electricity and CHPs_IN'!E$28-I298</f>
        <v>0.37425941434364968</v>
      </c>
      <c r="J411" s="1">
        <f>'[1]Electricity and CHPs_IN'!F$28-J298</f>
        <v>0.33432337012100849</v>
      </c>
      <c r="K411" s="1">
        <f>'[1]Electricity and CHPs_IN'!G$28-K298</f>
        <v>0.42642361557928055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0.4921695585637762</v>
      </c>
      <c r="G412" s="1">
        <f t="shared" ref="G412:K412" si="243">G413</f>
        <v>0.11855719699020689</v>
      </c>
      <c r="H412" s="1">
        <f t="shared" si="243"/>
        <v>0.42368129154460388</v>
      </c>
      <c r="I412" s="1">
        <f t="shared" si="243"/>
        <v>0.37425941434364968</v>
      </c>
      <c r="J412" s="1">
        <f t="shared" si="243"/>
        <v>0.33432337012100849</v>
      </c>
      <c r="K412" s="1">
        <f t="shared" si="243"/>
        <v>0.42642361557928055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0.4921695585637762</v>
      </c>
      <c r="G413" s="1">
        <f t="shared" ref="G413:K413" si="244">G411-G415</f>
        <v>0.11855719699020689</v>
      </c>
      <c r="H413" s="1">
        <f t="shared" si="244"/>
        <v>0.42368129154460388</v>
      </c>
      <c r="I413" s="1">
        <f t="shared" si="244"/>
        <v>0.37425941434364968</v>
      </c>
      <c r="J413" s="1">
        <f t="shared" si="244"/>
        <v>0.33432337012100849</v>
      </c>
      <c r="K413" s="1">
        <f t="shared" si="244"/>
        <v>0.42642361557928055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3.2273428978403418</v>
      </c>
      <c r="G416" s="1">
        <f t="shared" ref="G416:K416" si="247">SUM(G417:G418)</f>
        <v>4.4560629835163838E-2</v>
      </c>
      <c r="H416" s="1">
        <f t="shared" si="247"/>
        <v>0.79802207704748085</v>
      </c>
      <c r="I416" s="1">
        <f t="shared" si="247"/>
        <v>7.1651992596718488</v>
      </c>
      <c r="J416" s="1">
        <f t="shared" si="247"/>
        <v>54.491940401468852</v>
      </c>
      <c r="K416" s="1">
        <f t="shared" si="247"/>
        <v>61.105954594780236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3.2273428978403418</v>
      </c>
      <c r="G417" s="1">
        <f>'[1]Electricity and CHPs_IN'!C$24-G312</f>
        <v>4.4560629835163838E-2</v>
      </c>
      <c r="H417" s="1">
        <f>'[1]Electricity and CHPs_IN'!D$24-H312</f>
        <v>0.79802207704748085</v>
      </c>
      <c r="I417" s="1">
        <f>'[1]Electricity and CHPs_IN'!E$24-I312</f>
        <v>7.1651992596718488</v>
      </c>
      <c r="J417" s="1">
        <f>'[1]Electricity and CHPs_IN'!F$24-J312</f>
        <v>50.879608998314396</v>
      </c>
      <c r="K417" s="1">
        <f>'[1]Electricity and CHPs_IN'!G$24-K312</f>
        <v>46.213285291035625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3.6123314031544549</v>
      </c>
      <c r="K418" s="1">
        <f>'[1]Electricity and CHPs_IN'!G$29-K313</f>
        <v>14.89266930374461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3.1510917433047752</v>
      </c>
      <c r="G419" s="1">
        <f t="shared" ref="G419:K419" si="248">SUM(G420:G421)</f>
        <v>4.3938806558371325E-2</v>
      </c>
      <c r="H419" s="1">
        <f t="shared" si="248"/>
        <v>0.78719848409321924</v>
      </c>
      <c r="I419" s="1">
        <f t="shared" si="248"/>
        <v>6.9996364878765105</v>
      </c>
      <c r="J419" s="1">
        <f t="shared" si="248"/>
        <v>54.21739564437248</v>
      </c>
      <c r="K419" s="1">
        <f t="shared" si="248"/>
        <v>60.80516542300105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3.1510917433047752</v>
      </c>
      <c r="G420" s="1">
        <f t="shared" ref="G420:K420" si="249">G417-G423</f>
        <v>4.3938806558371325E-2</v>
      </c>
      <c r="H420" s="1">
        <f t="shared" si="249"/>
        <v>0.78719848409321924</v>
      </c>
      <c r="I420" s="1">
        <f t="shared" si="249"/>
        <v>6.9996364878765105</v>
      </c>
      <c r="J420" s="1">
        <f t="shared" si="249"/>
        <v>50.62326411885725</v>
      </c>
      <c r="K420" s="1">
        <f t="shared" si="249"/>
        <v>45.985804092189035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3.5941315255152309</v>
      </c>
      <c r="K421" s="1">
        <f t="shared" si="250"/>
        <v>14.819361330812013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7.6251154535566468E-2</v>
      </c>
      <c r="G422" s="1">
        <f t="shared" ref="G422:K422" si="251">SUM(G423:G424)</f>
        <v>6.2182327679251239E-4</v>
      </c>
      <c r="H422" s="1">
        <f t="shared" si="251"/>
        <v>1.0823592954261607E-2</v>
      </c>
      <c r="I422" s="1">
        <f t="shared" si="251"/>
        <v>0.16556277179533788</v>
      </c>
      <c r="J422" s="1">
        <f t="shared" si="251"/>
        <v>0.27454475709636944</v>
      </c>
      <c r="K422" s="1">
        <f t="shared" si="251"/>
        <v>0.3007891717791884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7.6251154535566468E-2</v>
      </c>
      <c r="G423" s="1">
        <f t="shared" ref="G423:K423" si="252">IFERROR(G344/G312,0)*G417</f>
        <v>6.2182327679251239E-4</v>
      </c>
      <c r="H423" s="1">
        <f t="shared" si="252"/>
        <v>1.0823592954261607E-2</v>
      </c>
      <c r="I423" s="1">
        <f t="shared" si="252"/>
        <v>0.16556277179533788</v>
      </c>
      <c r="J423" s="1">
        <f t="shared" si="252"/>
        <v>0.25634487945714535</v>
      </c>
      <c r="K423" s="1">
        <f t="shared" si="252"/>
        <v>0.22748119884659121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1.8199877639224073E-2</v>
      </c>
      <c r="K424" s="1">
        <f t="shared" si="253"/>
        <v>7.3307972932597207E-2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35.83999968691684</v>
      </c>
      <c r="G425" s="1">
        <f t="shared" ref="G425:K425" si="254">SUM(G426:G427)</f>
        <v>33.784411314148471</v>
      </c>
      <c r="H425" s="1">
        <f t="shared" si="254"/>
        <v>31.971705192270147</v>
      </c>
      <c r="I425" s="1">
        <f t="shared" si="254"/>
        <v>33.589721664522692</v>
      </c>
      <c r="J425" s="1">
        <f t="shared" si="254"/>
        <v>32.967780272820399</v>
      </c>
      <c r="K425" s="1">
        <f t="shared" si="254"/>
        <v>32.342225405111392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35.83999968691684</v>
      </c>
      <c r="G426" s="1">
        <f>'[1]Electricity and CHPs_IN'!C$26-G359</f>
        <v>33.784411314148471</v>
      </c>
      <c r="H426" s="1">
        <f>'[1]Electricity and CHPs_IN'!D$26-H359</f>
        <v>31.971705192270147</v>
      </c>
      <c r="I426" s="1">
        <f>'[1]Electricity and CHPs_IN'!E$26-I359</f>
        <v>33.589721664522692</v>
      </c>
      <c r="J426" s="1">
        <f>'[1]Electricity and CHPs_IN'!F$26-J359</f>
        <v>32.967780272820399</v>
      </c>
      <c r="K426" s="1">
        <f>'[1]Electricity and CHPs_IN'!G$26-K359</f>
        <v>32.342225405111392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0</v>
      </c>
      <c r="K427" s="1">
        <f>'[1]Electricity and CHPs_IN'!G$27-K360</f>
        <v>0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17.919999843458424</v>
      </c>
      <c r="G428" s="1">
        <f t="shared" ref="G428:K428" si="255">SUM(G429:G430)</f>
        <v>16.892205657074236</v>
      </c>
      <c r="H428" s="1">
        <f t="shared" si="255"/>
        <v>15.985852596135073</v>
      </c>
      <c r="I428" s="1">
        <f t="shared" si="255"/>
        <v>16.794860832261346</v>
      </c>
      <c r="J428" s="1">
        <f t="shared" si="255"/>
        <v>16.483890136410199</v>
      </c>
      <c r="K428" s="1">
        <f t="shared" si="255"/>
        <v>16.171112702555696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17.919999843458424</v>
      </c>
      <c r="G429" s="1">
        <f t="shared" ref="G429:K429" si="256">IFERROR(G366/G359,0)*G426</f>
        <v>16.892205657074236</v>
      </c>
      <c r="H429" s="1">
        <f t="shared" si="256"/>
        <v>15.985852596135073</v>
      </c>
      <c r="I429" s="1">
        <f t="shared" si="256"/>
        <v>16.794860832261346</v>
      </c>
      <c r="J429" s="1">
        <f t="shared" si="256"/>
        <v>16.483890136410199</v>
      </c>
      <c r="K429" s="1">
        <f t="shared" si="256"/>
        <v>16.171112702555696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</v>
      </c>
      <c r="K430" s="1">
        <f t="shared" si="257"/>
        <v>0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17.919999843458417</v>
      </c>
      <c r="G431" s="1">
        <f t="shared" ref="G431:K431" si="258">SUM(G432:G433)</f>
        <v>16.892205657074236</v>
      </c>
      <c r="H431" s="1">
        <f t="shared" si="258"/>
        <v>15.985852596135073</v>
      </c>
      <c r="I431" s="1">
        <f t="shared" si="258"/>
        <v>16.794860832261346</v>
      </c>
      <c r="J431" s="1">
        <f t="shared" si="258"/>
        <v>16.483890136410199</v>
      </c>
      <c r="K431" s="1">
        <f t="shared" si="258"/>
        <v>16.171112702555696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17.919999843458417</v>
      </c>
      <c r="G432" s="1">
        <f t="shared" ref="G432:K432" si="259">G426-G429</f>
        <v>16.892205657074236</v>
      </c>
      <c r="H432" s="1">
        <f t="shared" si="259"/>
        <v>15.985852596135073</v>
      </c>
      <c r="I432" s="1">
        <f t="shared" si="259"/>
        <v>16.794860832261346</v>
      </c>
      <c r="J432" s="1">
        <f t="shared" si="259"/>
        <v>16.483890136410199</v>
      </c>
      <c r="K432" s="1">
        <f t="shared" si="259"/>
        <v>16.171112702555696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</v>
      </c>
      <c r="K433" s="1">
        <f t="shared" si="260"/>
        <v>0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3.0227684701001731</v>
      </c>
      <c r="G434" s="1">
        <f t="shared" ref="G434:K434" si="261">G435</f>
        <v>2.7982329363594998</v>
      </c>
      <c r="H434" s="1">
        <f t="shared" si="261"/>
        <v>3.2242399325385409</v>
      </c>
      <c r="I434" s="1">
        <f t="shared" si="261"/>
        <v>2.0942330454552027</v>
      </c>
      <c r="J434" s="1">
        <f t="shared" si="261"/>
        <v>6.6226139790893583</v>
      </c>
      <c r="K434" s="1">
        <f t="shared" si="261"/>
        <v>6.3678090686978042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3.0227684701001731</v>
      </c>
      <c r="G435" s="1">
        <f>'[1]Electricity and CHPs_IN'!C$25-G378</f>
        <v>2.7982329363594998</v>
      </c>
      <c r="H435" s="1">
        <f>'[1]Electricity and CHPs_IN'!D$25-H378</f>
        <v>3.2242399325385409</v>
      </c>
      <c r="I435" s="1">
        <f>'[1]Electricity and CHPs_IN'!E$25-I378</f>
        <v>2.0942330454552027</v>
      </c>
      <c r="J435" s="1">
        <f>'[1]Electricity and CHPs_IN'!F$25-J378</f>
        <v>6.6226139790893583</v>
      </c>
      <c r="K435" s="1">
        <f>'[1]Electricity and CHPs_IN'!G$25-K378</f>
        <v>6.3678090686978042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9.4833164496696501E-2</v>
      </c>
      <c r="K436" s="1">
        <f t="shared" si="262"/>
        <v>0.1682568952127094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9.4833164496696501E-2</v>
      </c>
      <c r="K437" s="1">
        <f>'[1]Electricity and CHPs_IN'!G$30-K396</f>
        <v>0.1682568952127094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6.3374358482018129</v>
      </c>
      <c r="G438" s="1">
        <f t="shared" ref="G438:K438" si="263">SUM(G439,G445,G447,G453,G455,G457,G459)</f>
        <v>5.1686915120199863</v>
      </c>
      <c r="H438" s="1">
        <f t="shared" si="263"/>
        <v>6.263658540693017</v>
      </c>
      <c r="I438" s="1">
        <f t="shared" si="263"/>
        <v>3.2413542367280761</v>
      </c>
      <c r="J438" s="1">
        <f t="shared" si="263"/>
        <v>24.987679872785503</v>
      </c>
      <c r="K438" s="1">
        <f t="shared" si="263"/>
        <v>21.972808978465828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4.3960441415979279</v>
      </c>
      <c r="G439" s="1">
        <f t="shared" ref="G439:K439" si="264">+G440</f>
        <v>9.1416680805378611E-2</v>
      </c>
      <c r="H439" s="1">
        <f t="shared" si="264"/>
        <v>1.0298184548375673</v>
      </c>
      <c r="I439" s="1">
        <f t="shared" si="264"/>
        <v>1.180318993787812</v>
      </c>
      <c r="J439" s="1">
        <f t="shared" si="264"/>
        <v>9.0638402325058944</v>
      </c>
      <c r="K439" s="1">
        <f t="shared" si="264"/>
        <v>8.359466362355306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4.3960441415979279</v>
      </c>
      <c r="G440" s="1">
        <f t="shared" ref="G440:K440" si="265">SUM(G442:G444)</f>
        <v>9.1416680805378611E-2</v>
      </c>
      <c r="H440" s="1">
        <f t="shared" si="265"/>
        <v>1.0298184548375673</v>
      </c>
      <c r="I440" s="1">
        <f t="shared" si="265"/>
        <v>1.180318993787812</v>
      </c>
      <c r="J440" s="1">
        <f t="shared" si="265"/>
        <v>9.0638402325058944</v>
      </c>
      <c r="K440" s="1">
        <f t="shared" si="265"/>
        <v>8.359466362355306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2.0280958232646338</v>
      </c>
      <c r="G441" s="1">
        <f t="shared" ref="G441:K441" si="266">G442</f>
        <v>2.3192719304139253E-2</v>
      </c>
      <c r="H441" s="1">
        <f t="shared" si="266"/>
        <v>0.87984051398616037</v>
      </c>
      <c r="I441" s="1">
        <f t="shared" si="266"/>
        <v>1.1421454246838911</v>
      </c>
      <c r="J441" s="1">
        <f t="shared" si="266"/>
        <v>9.0148383658025626</v>
      </c>
      <c r="K441" s="1">
        <f t="shared" si="266"/>
        <v>8.2691166870594834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2.0280958232646338</v>
      </c>
      <c r="G442" s="1">
        <f>'[1]Electricity and CHPs_IN'!C$90</f>
        <v>2.3192719304139253E-2</v>
      </c>
      <c r="H442" s="1">
        <f>'[1]Electricity and CHPs_IN'!D$90</f>
        <v>0.87984051398616037</v>
      </c>
      <c r="I442" s="1">
        <f>'[1]Electricity and CHPs_IN'!E$90</f>
        <v>1.1421454246838911</v>
      </c>
      <c r="J442" s="1">
        <f>'[1]Electricity and CHPs_IN'!F$90</f>
        <v>9.0148383658025626</v>
      </c>
      <c r="K442" s="1">
        <f>'[1]Electricity and CHPs_IN'!G$90</f>
        <v>8.2691166870594834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1.1839741591666468</v>
      </c>
      <c r="G443" s="1">
        <f t="shared" ref="G443:K443" si="267">G444</f>
        <v>3.4111980750619678E-2</v>
      </c>
      <c r="H443" s="1">
        <f t="shared" si="267"/>
        <v>7.4988970425703516E-2</v>
      </c>
      <c r="I443" s="1">
        <f t="shared" si="267"/>
        <v>1.9086784551960372E-2</v>
      </c>
      <c r="J443" s="1">
        <f t="shared" si="267"/>
        <v>2.4500933351665175E-2</v>
      </c>
      <c r="K443" s="1">
        <f t="shared" si="267"/>
        <v>4.5174837647912164E-2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1.1839741591666468</v>
      </c>
      <c r="G444" s="1">
        <f>'[1]Electricity and CHPs_IN'!C$91</f>
        <v>3.4111980750619678E-2</v>
      </c>
      <c r="H444" s="1">
        <f>'[1]Electricity and CHPs_IN'!D$91</f>
        <v>7.4988970425703516E-2</v>
      </c>
      <c r="I444" s="1">
        <f>'[1]Electricity and CHPs_IN'!E$91</f>
        <v>1.9086784551960372E-2</v>
      </c>
      <c r="J444" s="1">
        <f>'[1]Electricity and CHPs_IN'!F$91</f>
        <v>2.4500933351665175E-2</v>
      </c>
      <c r="K444" s="1">
        <f>'[1]Electricity and CHPs_IN'!G$91</f>
        <v>4.5174837647912164E-2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1.4500190934739705</v>
      </c>
      <c r="G445" s="1">
        <f t="shared" ref="G445:K445" si="268">G446</f>
        <v>3.752059781398847</v>
      </c>
      <c r="H445" s="1">
        <f t="shared" si="268"/>
        <v>3.7228897448093283</v>
      </c>
      <c r="I445" s="1">
        <f t="shared" si="268"/>
        <v>0.90222035404233558</v>
      </c>
      <c r="J445" s="1">
        <f t="shared" si="268"/>
        <v>0.17125342403665036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1.4500190934739705</v>
      </c>
      <c r="G446" s="1">
        <f>'[1]Electricity and CHPs_IN'!C$92</f>
        <v>3.752059781398847</v>
      </c>
      <c r="H446" s="1">
        <f>'[1]Electricity and CHPs_IN'!D$92</f>
        <v>3.7228897448093283</v>
      </c>
      <c r="I446" s="1">
        <f>'[1]Electricity and CHPs_IN'!E$92</f>
        <v>0.90222035404233558</v>
      </c>
      <c r="J446" s="1">
        <f>'[1]Electricity and CHPs_IN'!F$92</f>
        <v>0.17125342403665036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0.21543844997771699</v>
      </c>
      <c r="G447" s="1">
        <f t="shared" ref="G447:K447" si="269">G448</f>
        <v>0.31259821839596436</v>
      </c>
      <c r="H447" s="1">
        <f t="shared" si="269"/>
        <v>0.50430542803959288</v>
      </c>
      <c r="I447" s="1">
        <f t="shared" si="269"/>
        <v>0.15900408445331107</v>
      </c>
      <c r="J447" s="1">
        <f t="shared" si="269"/>
        <v>0.10146561674650978</v>
      </c>
      <c r="K447" s="1">
        <f t="shared" si="269"/>
        <v>0.17058003752992976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0.21543844997771699</v>
      </c>
      <c r="G448" s="1">
        <f>'[1]Electricity and CHPs_IN'!C$93</f>
        <v>0.31259821839596436</v>
      </c>
      <c r="H448" s="1">
        <f>'[1]Electricity and CHPs_IN'!D$93</f>
        <v>0.50430542803959288</v>
      </c>
      <c r="I448" s="1">
        <f>'[1]Electricity and CHPs_IN'!E$93</f>
        <v>0.15900408445331107</v>
      </c>
      <c r="J448" s="1">
        <f>'[1]Electricity and CHPs_IN'!F$93</f>
        <v>0.10146561674650978</v>
      </c>
      <c r="K448" s="1">
        <f>'[1]Electricity and CHPs_IN'!G$93</f>
        <v>0.17058003752992976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0.21543844997771699</v>
      </c>
      <c r="G449" s="1">
        <f t="shared" ref="G449:K449" si="270">G450</f>
        <v>0.31259821839596436</v>
      </c>
      <c r="H449" s="1">
        <f t="shared" si="270"/>
        <v>0.50430542803959288</v>
      </c>
      <c r="I449" s="1">
        <f t="shared" si="270"/>
        <v>0.15900408445331107</v>
      </c>
      <c r="J449" s="1">
        <f t="shared" si="270"/>
        <v>0.10146561674650978</v>
      </c>
      <c r="K449" s="1">
        <f t="shared" si="270"/>
        <v>0.17058003752992976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0.21543844997771699</v>
      </c>
      <c r="G450" s="1">
        <f t="shared" ref="G450:K450" si="271">G448</f>
        <v>0.31259821839596436</v>
      </c>
      <c r="H450" s="1">
        <f t="shared" si="271"/>
        <v>0.50430542803959288</v>
      </c>
      <c r="I450" s="1">
        <f t="shared" si="271"/>
        <v>0.15900408445331107</v>
      </c>
      <c r="J450" s="1">
        <f t="shared" si="271"/>
        <v>0.10146561674650978</v>
      </c>
      <c r="K450" s="1">
        <f t="shared" si="271"/>
        <v>0.17058003752992976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0.27593416315219721</v>
      </c>
      <c r="G453" s="1">
        <f t="shared" ref="G453:K453" si="273">G454</f>
        <v>0.24907940093119033</v>
      </c>
      <c r="H453" s="1">
        <f t="shared" si="273"/>
        <v>0.21610947789314069</v>
      </c>
      <c r="I453" s="1">
        <f t="shared" si="273"/>
        <v>0.16877515629354595</v>
      </c>
      <c r="J453" s="1">
        <f t="shared" si="273"/>
        <v>14.725662153968313</v>
      </c>
      <c r="K453" s="1">
        <f t="shared" si="273"/>
        <v>12.415042384440804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0.27593416315219721</v>
      </c>
      <c r="G454" s="1">
        <f>'[1]Electricity and CHPs_IN'!C$94</f>
        <v>0.24907940093119033</v>
      </c>
      <c r="H454" s="1">
        <f>'[1]Electricity and CHPs_IN'!D$94</f>
        <v>0.21610947789314069</v>
      </c>
      <c r="I454" s="1">
        <f>'[1]Electricity and CHPs_IN'!E$94</f>
        <v>0.16877515629354595</v>
      </c>
      <c r="J454" s="1">
        <f>'[1]Electricity and CHPs_IN'!F$94</f>
        <v>14.725662153968313</v>
      </c>
      <c r="K454" s="1">
        <f>'[1]Electricity and CHPs_IN'!G$94</f>
        <v>12.415042384440804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6.5395416599499884E-6</v>
      </c>
      <c r="J455" s="1">
        <f t="shared" si="274"/>
        <v>1.4883889464874409E-5</v>
      </c>
      <c r="K455" s="1">
        <f t="shared" si="274"/>
        <v>5.8064002045654456E-5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6.5395416599499884E-6</v>
      </c>
      <c r="J456" s="1">
        <f>'[1]Electricity and CHPs_IN'!F$95</f>
        <v>1.4883889464874409E-5</v>
      </c>
      <c r="K456" s="1">
        <f>'[1]Electricity and CHPs_IN'!G$95</f>
        <v>5.8064002045654456E-5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7.1331551457896013E-3</v>
      </c>
      <c r="K457" s="1">
        <f t="shared" si="275"/>
        <v>1.1910653448703297E-2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7.1331551457896013E-3</v>
      </c>
      <c r="K458" s="1">
        <f>'[1]Electricity and CHPs_IN'!G$96</f>
        <v>1.1910653448703297E-2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0.76353743048860623</v>
      </c>
      <c r="H459" s="1">
        <f>H460</f>
        <v>0.79053543511338831</v>
      </c>
      <c r="I459" s="1">
        <f t="shared" ref="I459" si="277">I460</f>
        <v>0.83102910860941226</v>
      </c>
      <c r="J459" s="1">
        <f t="shared" ref="J459" si="278">J460</f>
        <v>0.91831040649287798</v>
      </c>
      <c r="K459" s="1">
        <f t="shared" ref="K459" si="279">K460</f>
        <v>1.0157514766890401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0.76353743048860623</v>
      </c>
      <c r="H460" s="1">
        <f>'[1]Electricity and CHPs_IN'!D$97</f>
        <v>0.79053543511338831</v>
      </c>
      <c r="I460" s="1">
        <f>'[1]Electricity and CHPs_IN'!E$97</f>
        <v>0.83102910860941226</v>
      </c>
      <c r="J460" s="1">
        <f>'[1]Electricity and CHPs_IN'!F$97</f>
        <v>0.91831040649287798</v>
      </c>
      <c r="K460" s="1">
        <f>'[1]Electricity and CHPs_IN'!G$97</f>
        <v>1.0157514766890401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 t="e">
        <f>SUM(F462,F468,F501,F510,F516)</f>
        <v>#DIV/0!</v>
      </c>
      <c r="G461" s="1">
        <f t="shared" ref="G461:K461" si="280">SUM(G462,G468,G501,G510,G516)</f>
        <v>3.215999908349302</v>
      </c>
      <c r="H461" s="1">
        <f t="shared" si="280"/>
        <v>7.1671508641912309</v>
      </c>
      <c r="I461" s="1">
        <f t="shared" si="280"/>
        <v>9.520033608364411</v>
      </c>
      <c r="J461" s="1">
        <f t="shared" si="280"/>
        <v>8.6298901711643676</v>
      </c>
      <c r="K461" s="1">
        <f t="shared" si="280"/>
        <v>13.795110736704016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</v>
      </c>
      <c r="G462" s="1">
        <f t="shared" ref="G462:K462" si="281">+G463</f>
        <v>5.2994286873638385E-2</v>
      </c>
      <c r="H462" s="1">
        <f t="shared" si="281"/>
        <v>0.23074267778305882</v>
      </c>
      <c r="I462" s="1">
        <f t="shared" si="281"/>
        <v>0.20240721733670561</v>
      </c>
      <c r="J462" s="1">
        <f t="shared" si="281"/>
        <v>0.12490318394424212</v>
      </c>
      <c r="K462" s="1">
        <f t="shared" si="281"/>
        <v>0.17037018395406817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</v>
      </c>
      <c r="G463" s="1">
        <f>'[1]Electricity and CHPs_IN'!C$41-G299</f>
        <v>5.2994286873638385E-2</v>
      </c>
      <c r="H463" s="1">
        <f>'[1]Electricity and CHPs_IN'!D$41-H299</f>
        <v>0.23074267778305882</v>
      </c>
      <c r="I463" s="1">
        <f>'[1]Electricity and CHPs_IN'!E$41-I299</f>
        <v>0.20240721733670561</v>
      </c>
      <c r="J463" s="1">
        <f>'[1]Electricity and CHPs_IN'!F$41-J299</f>
        <v>0.12490318394424212</v>
      </c>
      <c r="K463" s="1">
        <f>'[1]Electricity and CHPs_IN'!G$41-K299</f>
        <v>0.17037018395406817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</v>
      </c>
      <c r="G464" s="1">
        <f t="shared" ref="G464:K464" si="282">G465</f>
        <v>5.2994286873638385E-2</v>
      </c>
      <c r="H464" s="1">
        <f t="shared" si="282"/>
        <v>0.23074267778305882</v>
      </c>
      <c r="I464" s="1">
        <f t="shared" si="282"/>
        <v>0.20240721733670561</v>
      </c>
      <c r="J464" s="1">
        <f t="shared" si="282"/>
        <v>0.12490318394424212</v>
      </c>
      <c r="K464" s="1">
        <f t="shared" si="282"/>
        <v>0.17037018395406817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</v>
      </c>
      <c r="G465" s="1">
        <f t="shared" ref="G465:K465" si="283">G463-G467</f>
        <v>5.2994286873638385E-2</v>
      </c>
      <c r="H465" s="1">
        <f t="shared" si="283"/>
        <v>0.23074267778305882</v>
      </c>
      <c r="I465" s="1">
        <f t="shared" si="283"/>
        <v>0.20240721733670561</v>
      </c>
      <c r="J465" s="1">
        <f t="shared" si="283"/>
        <v>0.12490318394424212</v>
      </c>
      <c r="K465" s="1">
        <f t="shared" si="283"/>
        <v>0.17037018395406817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 t="e">
        <f>SUM(F469:F478)</f>
        <v>#DIV/0!</v>
      </c>
      <c r="G468" s="1">
        <f t="shared" ref="G468:K468" si="286">SUM(G469:G478)</f>
        <v>2.9004627102167246</v>
      </c>
      <c r="H468" s="1">
        <f t="shared" si="286"/>
        <v>6.2913654760064741</v>
      </c>
      <c r="I468" s="1">
        <f t="shared" si="286"/>
        <v>7.6913416383458832</v>
      </c>
      <c r="J468" s="1">
        <f t="shared" si="286"/>
        <v>6.6694432474191458</v>
      </c>
      <c r="K468" s="1">
        <f t="shared" si="286"/>
        <v>10.353643244898864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 t="e">
        <f>'[1]Electricity and CHPs_IN'!B$39-F314</f>
        <v>#DIV/0!</v>
      </c>
      <c r="G469" s="1">
        <f>'[1]Electricity and CHPs_IN'!C$39-G314</f>
        <v>3.8455036425733724E-2</v>
      </c>
      <c r="H469" s="1">
        <f>'[1]Electricity and CHPs_IN'!D$39-H314</f>
        <v>0.34916448779720821</v>
      </c>
      <c r="I469" s="1">
        <f>'[1]Electricity and CHPs_IN'!E$39-I314</f>
        <v>0.61172527857575454</v>
      </c>
      <c r="J469" s="1">
        <f>'[1]Electricity and CHPs_IN'!F$39-J314</f>
        <v>0.38955607803141018</v>
      </c>
      <c r="K469" s="1">
        <f>'[1]Electricity and CHPs_IN'!G$39-K314</f>
        <v>0.5563383289773004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2.3985934658452959E-2</v>
      </c>
      <c r="K470" s="6">
        <f>'[1]Electricity and CHPs_IN'!G$40-K315</f>
        <v>4.5142268627171557E-2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0.83481295979507919</v>
      </c>
      <c r="G472" s="1">
        <f>'[1]Electricity and CHPs_IN'!C$48-G317</f>
        <v>3.4013950258314475E-2</v>
      </c>
      <c r="H472" s="1">
        <f>'[1]Electricity and CHPs_IN'!D$48-H317</f>
        <v>0.77247707317275993</v>
      </c>
      <c r="I472" s="1">
        <f>'[1]Electricity and CHPs_IN'!E$48-I317</f>
        <v>0.72634327028518919</v>
      </c>
      <c r="J472" s="1">
        <f>'[1]Electricity and CHPs_IN'!F$48-J317</f>
        <v>0.66370328812993884</v>
      </c>
      <c r="K472" s="1">
        <f>'[1]Electricity and CHPs_IN'!G$48-K317</f>
        <v>1.2850655317286266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0.85359473713377176</v>
      </c>
      <c r="G474" s="1">
        <f>'[1]Electricity and CHPs_IN'!C$51-G319</f>
        <v>4.2165679056326649E-2</v>
      </c>
      <c r="H474" s="1">
        <f>'[1]Electricity and CHPs_IN'!D$51-H319</f>
        <v>2.1359540149538629</v>
      </c>
      <c r="I474" s="1">
        <f>'[1]Electricity and CHPs_IN'!E$51-I319</f>
        <v>2.5826305762629831</v>
      </c>
      <c r="J474" s="1">
        <f>'[1]Electricity and CHPs_IN'!F$51-J319</f>
        <v>2.3886520113722391</v>
      </c>
      <c r="K474" s="1">
        <f>'[1]Electricity and CHPs_IN'!G$51-K319</f>
        <v>3.8574393372587417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1.5817421197904755</v>
      </c>
      <c r="G476" s="1">
        <f>'[1]Electricity and CHPs_IN'!C$54-G321</f>
        <v>1.8241894980156381</v>
      </c>
      <c r="H476" s="1">
        <f>'[1]Electricity and CHPs_IN'!D$54-H321</f>
        <v>1.8539118393077434</v>
      </c>
      <c r="I476" s="1">
        <f>'[1]Electricity and CHPs_IN'!E$54-I321</f>
        <v>1.7547990445663271</v>
      </c>
      <c r="J476" s="1">
        <f>'[1]Electricity and CHPs_IN'!F$54-J321</f>
        <v>1.494337462345162</v>
      </c>
      <c r="K476" s="1">
        <f>'[1]Electricity and CHPs_IN'!G$54-K321</f>
        <v>1.4994911647961366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1.4308402368320134</v>
      </c>
      <c r="G477" s="1">
        <f>'[1]Electricity and CHPs_IN'!C$55-G322</f>
        <v>0.96163854646071134</v>
      </c>
      <c r="H477" s="1">
        <f>'[1]Electricity and CHPs_IN'!D$55-H322</f>
        <v>1.1798580607748992</v>
      </c>
      <c r="I477" s="1">
        <f>'[1]Electricity and CHPs_IN'!E$55-I322</f>
        <v>1.9960500131454326</v>
      </c>
      <c r="J477" s="1">
        <f>'[1]Electricity and CHPs_IN'!F$55-J322</f>
        <v>1.6880145329723417</v>
      </c>
      <c r="K477" s="1">
        <f>'[1]Electricity and CHPs_IN'!G$55-K322</f>
        <v>3.0538126164165762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1.9793455510197039E-2</v>
      </c>
      <c r="J478" s="1">
        <f>'[1]Electricity and CHPs_IN'!F$58-J323</f>
        <v>2.1193939909600848E-2</v>
      </c>
      <c r="K478" s="1">
        <f>'[1]Electricity and CHPs_IN'!G$58-K323</f>
        <v>5.6353997094310743E-2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 t="e">
        <f>SUM(F480:F489)</f>
        <v>#DIV/0!</v>
      </c>
      <c r="G479" s="1">
        <f t="shared" ref="G479:K479" si="287">SUM(G480:G489)</f>
        <v>1.0612543101341601</v>
      </c>
      <c r="H479" s="1">
        <f t="shared" si="287"/>
        <v>4.3772683444637925</v>
      </c>
      <c r="I479" s="1">
        <f t="shared" si="287"/>
        <v>5.7993697935422839</v>
      </c>
      <c r="J479" s="1">
        <f t="shared" si="287"/>
        <v>5.1491530856896821</v>
      </c>
      <c r="K479" s="1">
        <f t="shared" si="287"/>
        <v>8.8107904342048862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 t="e">
        <f t="shared" ref="F480:F486" si="288">F469-F491</f>
        <v>#DIV/0!</v>
      </c>
      <c r="G480" s="1">
        <f t="shared" ref="G480:K480" si="289">G469-G491</f>
        <v>3.7918413921790677E-2</v>
      </c>
      <c r="H480" s="1">
        <f t="shared" si="289"/>
        <v>0.3444287613070558</v>
      </c>
      <c r="I480" s="1">
        <f t="shared" si="289"/>
        <v>0.59759044030708153</v>
      </c>
      <c r="J480" s="1">
        <f t="shared" si="289"/>
        <v>0.38759339184276304</v>
      </c>
      <c r="K480" s="1">
        <f t="shared" si="289"/>
        <v>0.55359979807124038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2.3985934658452959E-2</v>
      </c>
      <c r="K481" s="1">
        <f t="shared" si="290"/>
        <v>4.5142268627171557E-2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0.81508916408430276</v>
      </c>
      <c r="G483" s="1">
        <f t="shared" ref="G483:K483" si="292">G472-G494</f>
        <v>3.3539301087409087E-2</v>
      </c>
      <c r="H483" s="1">
        <f t="shared" si="292"/>
        <v>0.76199994773099877</v>
      </c>
      <c r="I483" s="1">
        <f t="shared" si="292"/>
        <v>0.70956000986978884</v>
      </c>
      <c r="J483" s="1">
        <f t="shared" si="292"/>
        <v>0.6603593760453037</v>
      </c>
      <c r="K483" s="1">
        <f t="shared" si="292"/>
        <v>1.2787398994799546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0.83342719179624691</v>
      </c>
      <c r="G485" s="1">
        <f t="shared" ref="G485:K485" si="294">G474-G496</f>
        <v>4.1577276225936315E-2</v>
      </c>
      <c r="H485" s="1">
        <f t="shared" si="294"/>
        <v>2.1069840183938484</v>
      </c>
      <c r="I485" s="1">
        <f t="shared" si="294"/>
        <v>2.5229549885740132</v>
      </c>
      <c r="J485" s="1">
        <f t="shared" si="294"/>
        <v>2.376617353009582</v>
      </c>
      <c r="K485" s="1">
        <f t="shared" si="294"/>
        <v>3.8384514007943369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1.3970343403196244</v>
      </c>
      <c r="G488" s="1">
        <f t="shared" ref="G488:K488" si="296">G477-G499</f>
        <v>0.94821931889902389</v>
      </c>
      <c r="H488" s="1">
        <f t="shared" si="296"/>
        <v>1.1638556170318897</v>
      </c>
      <c r="I488" s="1">
        <f t="shared" si="296"/>
        <v>1.949928257023662</v>
      </c>
      <c r="J488" s="1">
        <f t="shared" si="296"/>
        <v>1.6795098708789078</v>
      </c>
      <c r="K488" s="1">
        <f t="shared" si="296"/>
        <v>3.038780468179108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1.9336097767737551E-2</v>
      </c>
      <c r="J489" s="1">
        <f t="shared" si="297"/>
        <v>2.1087159254672295E-2</v>
      </c>
      <c r="K489" s="1">
        <f t="shared" si="297"/>
        <v>5.6076599053074806E-2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 t="e">
        <f>SUM(F491:F500)</f>
        <v>#DIV/0!</v>
      </c>
      <c r="G490" s="1">
        <f t="shared" ref="G490:K490" si="298">SUM(G491:G500)</f>
        <v>1.8392084000825641</v>
      </c>
      <c r="H490" s="1">
        <f t="shared" si="298"/>
        <v>1.9140971315426811</v>
      </c>
      <c r="I490" s="1">
        <f t="shared" si="298"/>
        <v>1.8919718448036005</v>
      </c>
      <c r="J490" s="1">
        <f t="shared" si="298"/>
        <v>1.520290161729464</v>
      </c>
      <c r="K490" s="1">
        <f t="shared" si="298"/>
        <v>1.5428528106939776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 t="e">
        <f t="shared" ref="F491:F497" si="299">IFERROR(F346/F314,0)*F469</f>
        <v>#DIV/0!</v>
      </c>
      <c r="G491" s="1">
        <f t="shared" ref="G491:K491" si="300">IFERROR(G346/G314,0)*G469</f>
        <v>5.3662250394305E-4</v>
      </c>
      <c r="H491" s="1">
        <f t="shared" si="300"/>
        <v>4.7357264901523961E-3</v>
      </c>
      <c r="I491" s="1">
        <f t="shared" si="300"/>
        <v>1.4134838268672985E-2</v>
      </c>
      <c r="J491" s="1">
        <f t="shared" si="300"/>
        <v>1.9626861886471391E-3</v>
      </c>
      <c r="K491" s="1">
        <f t="shared" si="300"/>
        <v>2.7385309060599826E-3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1.9723795710776478E-2</v>
      </c>
      <c r="G494" s="1">
        <f t="shared" ref="G494:K494" si="303">IFERROR(G349/G317,0)*G472</f>
        <v>4.7464917090538896E-4</v>
      </c>
      <c r="H494" s="1">
        <f t="shared" si="303"/>
        <v>1.0477125441761189E-2</v>
      </c>
      <c r="I494" s="1">
        <f t="shared" si="303"/>
        <v>1.6783260415400309E-2</v>
      </c>
      <c r="J494" s="1">
        <f t="shared" si="303"/>
        <v>3.3439120846351818E-3</v>
      </c>
      <c r="K494" s="1">
        <f t="shared" si="303"/>
        <v>6.3256322486720702E-3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2.0167545337524802E-2</v>
      </c>
      <c r="G496" s="1">
        <f t="shared" ref="G496:K496" si="305">IFERROR(G351/G319,0)*G474</f>
        <v>5.8840283039033388E-4</v>
      </c>
      <c r="H496" s="1">
        <f t="shared" si="305"/>
        <v>2.8969996560014564E-2</v>
      </c>
      <c r="I496" s="1">
        <f t="shared" si="305"/>
        <v>5.9675587688970008E-2</v>
      </c>
      <c r="J496" s="1">
        <f t="shared" si="305"/>
        <v>1.2034658362657073E-2</v>
      </c>
      <c r="K496" s="1">
        <f t="shared" si="305"/>
        <v>1.8987936464404578E-2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1.5817421197904755</v>
      </c>
      <c r="G498" s="1">
        <f t="shared" ref="G498:K498" si="307">G476</f>
        <v>1.8241894980156381</v>
      </c>
      <c r="H498" s="1">
        <f t="shared" si="307"/>
        <v>1.8539118393077434</v>
      </c>
      <c r="I498" s="1">
        <f t="shared" si="307"/>
        <v>1.7547990445663271</v>
      </c>
      <c r="J498" s="1">
        <f t="shared" si="307"/>
        <v>1.494337462345162</v>
      </c>
      <c r="K498" s="1">
        <f t="shared" si="307"/>
        <v>1.4994911647961366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3.3805896512389036E-2</v>
      </c>
      <c r="G499" s="1">
        <f t="shared" ref="G499:K499" si="308">IFERROR(G354/G322,0)*G477</f>
        <v>1.3419227561687447E-2</v>
      </c>
      <c r="H499" s="1">
        <f t="shared" si="308"/>
        <v>1.6002443743009492E-2</v>
      </c>
      <c r="I499" s="1">
        <f t="shared" si="308"/>
        <v>4.6121756121770698E-2</v>
      </c>
      <c r="J499" s="1">
        <f t="shared" si="308"/>
        <v>8.5046620934340292E-3</v>
      </c>
      <c r="K499" s="1">
        <f t="shared" si="308"/>
        <v>1.5032148237468455E-2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4.5735774245948997E-4</v>
      </c>
      <c r="J500" s="1">
        <f t="shared" si="309"/>
        <v>1.0678065492855211E-4</v>
      </c>
      <c r="K500" s="1">
        <f t="shared" si="309"/>
        <v>2.7739804123593604E-4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0</v>
      </c>
      <c r="G501" s="1">
        <f t="shared" ref="G501:K501" si="310">SUM(G502:G503)</f>
        <v>8.6776488979928415E-2</v>
      </c>
      <c r="H501" s="1">
        <f t="shared" si="310"/>
        <v>0.31020239176814945</v>
      </c>
      <c r="I501" s="1">
        <f t="shared" si="310"/>
        <v>0</v>
      </c>
      <c r="J501" s="1">
        <f t="shared" si="310"/>
        <v>0.32983523536086468</v>
      </c>
      <c r="K501" s="1">
        <f t="shared" si="310"/>
        <v>0.49398402782929207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0</v>
      </c>
      <c r="G502" s="6">
        <f>'[1]Electricity and CHPs_IN'!C$44-G361</f>
        <v>8.6776488979928415E-2</v>
      </c>
      <c r="H502" s="6">
        <f>'[1]Electricity and CHPs_IN'!D$44-H361</f>
        <v>0.31020239176814945</v>
      </c>
      <c r="I502" s="6">
        <f>'[1]Electricity and CHPs_IN'!E$44-I361</f>
        <v>0</v>
      </c>
      <c r="J502" s="6">
        <f>'[1]Electricity and CHPs_IN'!F$44-J361</f>
        <v>0.32983523536086468</v>
      </c>
      <c r="K502" s="6">
        <f>'[1]Electricity and CHPs_IN'!G$44-K361</f>
        <v>0.49398402782929207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</v>
      </c>
      <c r="K503" s="1">
        <f>'[1]Electricity and CHPs_IN'!G$45</f>
        <v>0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0</v>
      </c>
      <c r="G507" s="1">
        <f t="shared" ref="G507:K507" si="312">SUM(G508:G509)</f>
        <v>8.6776488979928415E-2</v>
      </c>
      <c r="H507" s="1">
        <f t="shared" si="312"/>
        <v>0.31020239176814945</v>
      </c>
      <c r="I507" s="1">
        <f t="shared" si="312"/>
        <v>0</v>
      </c>
      <c r="J507" s="1">
        <f t="shared" si="312"/>
        <v>0.32983523536086468</v>
      </c>
      <c r="K507" s="1">
        <f t="shared" si="312"/>
        <v>0.49398402782929207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0</v>
      </c>
      <c r="G508" s="1">
        <f t="shared" ref="G508:K508" si="313">G502</f>
        <v>8.6776488979928415E-2</v>
      </c>
      <c r="H508" s="1">
        <f t="shared" si="313"/>
        <v>0.31020239176814945</v>
      </c>
      <c r="I508" s="1">
        <f t="shared" si="313"/>
        <v>0</v>
      </c>
      <c r="J508" s="1">
        <f t="shared" si="313"/>
        <v>0.32983523536086468</v>
      </c>
      <c r="K508" s="1">
        <f t="shared" si="313"/>
        <v>0.49398402782929207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0</v>
      </c>
      <c r="K509" s="1">
        <f t="shared" si="314"/>
        <v>0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</v>
      </c>
      <c r="G510" s="1">
        <f t="shared" ref="G510:K510" si="315">SUM(G511:G515)</f>
        <v>0.1757664222790104</v>
      </c>
      <c r="H510" s="1">
        <f t="shared" si="315"/>
        <v>0.33484031863354807</v>
      </c>
      <c r="I510" s="1">
        <f t="shared" si="315"/>
        <v>1.3642359245486537</v>
      </c>
      <c r="J510" s="1">
        <f t="shared" si="315"/>
        <v>1.1907205452889316</v>
      </c>
      <c r="K510" s="1">
        <f t="shared" si="315"/>
        <v>2.1181120615297893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</v>
      </c>
      <c r="G511" s="6">
        <f>'[1]Electricity and CHPs_IN'!C$42-G380</f>
        <v>0.1757664222790104</v>
      </c>
      <c r="H511" s="6">
        <f>'[1]Electricity and CHPs_IN'!D$42-H380</f>
        <v>0.33484031863354807</v>
      </c>
      <c r="I511" s="6">
        <f>'[1]Electricity and CHPs_IN'!E$42-I380</f>
        <v>0.3603108012655255</v>
      </c>
      <c r="J511" s="6">
        <f>'[1]Electricity and CHPs_IN'!F$42-J380</f>
        <v>0.34963312865139912</v>
      </c>
      <c r="K511" s="6">
        <f>'[1]Electricity and CHPs_IN'!G$42-K380</f>
        <v>0.6375083775781154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1.5144580928915441E-2</v>
      </c>
      <c r="K512" s="1">
        <f>'[1]Electricity and CHPs_IN'!G$43-K381</f>
        <v>4.3235774298429556E-2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0.43182637188917639</v>
      </c>
      <c r="J513" s="1">
        <f>'[1]Electricity and CHPs_IN'!F$50-J382</f>
        <v>0.3976801013361812</v>
      </c>
      <c r="K513" s="1">
        <f>'[1]Electricity and CHPs_IN'!G$50-K382</f>
        <v>0.71317021289956395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9.0639543468617148E-2</v>
      </c>
      <c r="J514" s="1">
        <f>'[1]Electricity and CHPs_IN'!F$53-J383</f>
        <v>9.5343793359208451E-2</v>
      </c>
      <c r="K514" s="1">
        <f>'[1]Electricity and CHPs_IN'!G$53-K383</f>
        <v>0.15888086057175357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0.48145920792533464</v>
      </c>
      <c r="J515" s="1">
        <f>'[1]Electricity and CHPs_IN'!F$56-J384</f>
        <v>0.3329189410132275</v>
      </c>
      <c r="K515" s="1">
        <f>'[1]Electricity and CHPs_IN'!G$56-K384</f>
        <v>0.56531683618192652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0.26204882813316654</v>
      </c>
      <c r="J516" s="1">
        <f t="shared" si="316"/>
        <v>0.31498795915118316</v>
      </c>
      <c r="K516" s="1">
        <f t="shared" si="316"/>
        <v>0.65900121849200277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0.17294933853877645</v>
      </c>
      <c r="J517" s="1">
        <f>'[1]Electricity and CHPs_IN'!F$46-J397</f>
        <v>0.23428051958405799</v>
      </c>
      <c r="K517" s="1">
        <f>'[1]Electricity and CHPs_IN'!G$46-K397</f>
        <v>0.44577810802922047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8.9099489594390083E-2</v>
      </c>
      <c r="J518" s="1">
        <f>'[1]Electricity and CHPs_IN'!F$57-J398</f>
        <v>8.0707439567125144E-2</v>
      </c>
      <c r="K518" s="1">
        <f>'[1]Electricity and CHPs_IN'!G$57-K398</f>
        <v>0.21322311046278231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0.32978919153597458</v>
      </c>
      <c r="G520" s="13">
        <f t="shared" si="317"/>
        <v>0.32677146427886589</v>
      </c>
      <c r="H520" s="13">
        <f t="shared" si="317"/>
        <v>0.32291031794892128</v>
      </c>
      <c r="I520" s="13">
        <f t="shared" si="317"/>
        <v>0.32946396377240222</v>
      </c>
      <c r="J520" s="13">
        <f t="shared" si="317"/>
        <v>0.32996388862615239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0.79999968167485225</v>
      </c>
      <c r="G523" s="13">
        <f t="shared" si="318"/>
        <v>0.79999974864490586</v>
      </c>
      <c r="H523" s="13">
        <f t="shared" si="318"/>
        <v>0.80000032615884542</v>
      </c>
      <c r="I523" s="13">
        <f t="shared" si="318"/>
        <v>0.80000008028968761</v>
      </c>
      <c r="J523" s="13">
        <f t="shared" si="318"/>
        <v>0.80000008155684399</v>
      </c>
      <c r="K523" s="13">
        <f t="shared" si="318"/>
        <v>0.80000008060273031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5.95396634494526E-2</v>
      </c>
      <c r="G524" s="13">
        <f t="shared" ref="G524:K524" si="319">IFERROR(G69/G297,"-")</f>
        <v>0.1172124930667289</v>
      </c>
      <c r="H524" s="13">
        <f t="shared" si="319"/>
        <v>0.21121101243645449</v>
      </c>
      <c r="I524" s="13">
        <f t="shared" si="319"/>
        <v>0.25432026008919462</v>
      </c>
      <c r="J524" s="13">
        <f t="shared" si="319"/>
        <v>0.28124878042837126</v>
      </c>
      <c r="K524" s="13">
        <f t="shared" si="319"/>
        <v>0.23213230619836464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3.0944019727418286E-3</v>
      </c>
      <c r="G525" s="13">
        <f t="shared" ref="G525:K525" si="320">IFERROR(G70/(G298+G411),"-")</f>
        <v>5.3945647554605049E-2</v>
      </c>
      <c r="H525" s="13">
        <f t="shared" si="320"/>
        <v>7.2119267785197533E-2</v>
      </c>
      <c r="I525" s="13">
        <f t="shared" si="320"/>
        <v>9.0006484456510438E-2</v>
      </c>
      <c r="J525" s="13">
        <f t="shared" si="320"/>
        <v>9.7959585417594697E-2</v>
      </c>
      <c r="K525" s="13">
        <f t="shared" si="320"/>
        <v>8.6521686044146451E-2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 t="str">
        <f>IFERROR(F71/(F299+F463),"-")</f>
        <v>-</v>
      </c>
      <c r="G526" s="13">
        <f t="shared" ref="G526:K526" si="321">IFERROR(G71/(G299+G463),"-")</f>
        <v>0.13532394730001701</v>
      </c>
      <c r="H526" s="13">
        <f t="shared" si="321"/>
        <v>0.14313677687086085</v>
      </c>
      <c r="I526" s="13">
        <f t="shared" si="321"/>
        <v>0.18992497773550229</v>
      </c>
      <c r="J526" s="13">
        <f t="shared" si="321"/>
        <v>0.20464691083043582</v>
      </c>
      <c r="K526" s="13">
        <f t="shared" si="321"/>
        <v>0.18111842029777792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0.62338509118547725</v>
      </c>
      <c r="K527" s="13">
        <f t="shared" si="322"/>
        <v>0.62700724048484191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0.19471892554480716</v>
      </c>
      <c r="H528" s="13">
        <f t="shared" si="323"/>
        <v>0.34525313630028548</v>
      </c>
      <c r="I528" s="13">
        <f t="shared" si="323"/>
        <v>0.42139566358389308</v>
      </c>
      <c r="J528" s="13">
        <f t="shared" si="323"/>
        <v>0.37847197199182642</v>
      </c>
      <c r="K528" s="13">
        <f t="shared" si="323"/>
        <v>0.40741903828302173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</v>
      </c>
      <c r="K529" s="13">
        <f t="shared" si="324"/>
        <v>0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0.19490564992874929</v>
      </c>
      <c r="G530" s="13">
        <f t="shared" ref="G530:K530" si="325">IFERROR(G84/SUM(G312,G417),"-")</f>
        <v>0.13888583175913516</v>
      </c>
      <c r="H530" s="13">
        <f t="shared" si="325"/>
        <v>0.20601991307022768</v>
      </c>
      <c r="I530" s="13">
        <f t="shared" si="325"/>
        <v>0.24420139335575733</v>
      </c>
      <c r="J530" s="13">
        <f t="shared" si="325"/>
        <v>0.24902591360574039</v>
      </c>
      <c r="K530" s="13">
        <f t="shared" si="325"/>
        <v>0.25138630818325519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0.39999999999999963</v>
      </c>
      <c r="K531" s="13">
        <f t="shared" si="326"/>
        <v>0.4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 t="str">
        <f>IFERROR(F86/SUM(F314,F469),"-'")</f>
        <v>-'</v>
      </c>
      <c r="G532" s="13">
        <f t="shared" ref="G532:K532" si="327">IFERROR(G86/SUM(G314,G469),"-'")</f>
        <v>0.19006742380346991</v>
      </c>
      <c r="H532" s="13">
        <f t="shared" si="327"/>
        <v>0.25647288372530075</v>
      </c>
      <c r="I532" s="13">
        <f t="shared" si="327"/>
        <v>0.33591200314377329</v>
      </c>
      <c r="J532" s="13">
        <f t="shared" si="327"/>
        <v>0.31951565016826239</v>
      </c>
      <c r="K532" s="13">
        <f t="shared" si="327"/>
        <v>0.30664330296843495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</v>
      </c>
      <c r="K533" s="13">
        <f t="shared" si="329"/>
        <v>0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4.3039963369241381E-2</v>
      </c>
      <c r="G535" s="13">
        <f t="shared" ref="G535:K535" si="331">IFERROR(G89/SUM(G317,G472),"-")</f>
        <v>0.22423020007729783</v>
      </c>
      <c r="H535" s="13">
        <f t="shared" si="331"/>
        <v>0.19872406844772461</v>
      </c>
      <c r="I535" s="13">
        <f t="shared" si="331"/>
        <v>0.22561989343413391</v>
      </c>
      <c r="J535" s="13">
        <f t="shared" si="331"/>
        <v>0.23731739421893483</v>
      </c>
      <c r="K535" s="13">
        <f t="shared" si="331"/>
        <v>0.23866694984148729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0.43999999999999989</v>
      </c>
      <c r="K536" s="13">
        <f t="shared" si="332"/>
        <v>0.4500000000000004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5.0453395651445979E-2</v>
      </c>
      <c r="G537" s="13">
        <f t="shared" ref="G537:K537" si="333">IFERROR(G91/SUM(G319,G474),"-")</f>
        <v>0.25246402888317676</v>
      </c>
      <c r="H537" s="13">
        <f t="shared" si="333"/>
        <v>0.26781784617281035</v>
      </c>
      <c r="I537" s="13">
        <f t="shared" si="333"/>
        <v>0.28513190987940873</v>
      </c>
      <c r="J537" s="13">
        <f t="shared" si="333"/>
        <v>0.29216622201533432</v>
      </c>
      <c r="K537" s="13">
        <f t="shared" si="333"/>
        <v>0.29358087093194229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0.43999999999999961</v>
      </c>
      <c r="K538" s="13">
        <f t="shared" si="334"/>
        <v>0.44999999999999968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0.36242855826428472</v>
      </c>
      <c r="G539" s="13">
        <f t="shared" ref="G539:K539" si="335">IFERROR(G93/SUM(G321,G476),"-")</f>
        <v>0.35710903983842851</v>
      </c>
      <c r="H539" s="13">
        <f t="shared" si="335"/>
        <v>0.35185695342492179</v>
      </c>
      <c r="I539" s="13">
        <f t="shared" si="335"/>
        <v>0.36081987247794844</v>
      </c>
      <c r="J539" s="13">
        <f t="shared" si="335"/>
        <v>0.37056977619356357</v>
      </c>
      <c r="K539" s="13">
        <f t="shared" si="335"/>
        <v>0.37632199578716707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0.22356840456587018</v>
      </c>
      <c r="G540" s="13">
        <f t="shared" ref="G540:K540" si="336">IFERROR(G94/SUM(G322,G477),"-")</f>
        <v>0.35546314052163702</v>
      </c>
      <c r="H540" s="13">
        <f t="shared" si="336"/>
        <v>0.32561577212119347</v>
      </c>
      <c r="I540" s="13">
        <f t="shared" si="336"/>
        <v>0.33003409336937056</v>
      </c>
      <c r="J540" s="13">
        <f t="shared" si="336"/>
        <v>0.32925856677876425</v>
      </c>
      <c r="K540" s="13">
        <f t="shared" si="336"/>
        <v>0.3267999100957531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0.60000000000000042</v>
      </c>
      <c r="J541" s="13">
        <f t="shared" si="337"/>
        <v>0.61000000000000121</v>
      </c>
      <c r="K541" s="13">
        <f t="shared" si="337"/>
        <v>0.61999999999999955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0.35745695376016623</v>
      </c>
      <c r="G542" s="13">
        <f t="shared" ref="G542:K542" si="338">IFERROR(G129/G357,"-")</f>
        <v>0.35745695376016601</v>
      </c>
      <c r="H542" s="13">
        <f t="shared" si="338"/>
        <v>0.35745695376016601</v>
      </c>
      <c r="I542" s="13">
        <f t="shared" si="338"/>
        <v>0.35745695376016606</v>
      </c>
      <c r="J542" s="13">
        <f t="shared" si="338"/>
        <v>0.35745695376016584</v>
      </c>
      <c r="K542" s="13">
        <f t="shared" si="338"/>
        <v>0.35745695376016573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 t="str">
        <f t="shared" si="339"/>
        <v>-</v>
      </c>
      <c r="K543" s="13" t="str">
        <f t="shared" si="339"/>
        <v>-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3.824945182130824E-2</v>
      </c>
      <c r="G544" s="13">
        <f t="shared" ref="G544:K544" si="340">IFERROR(G131/SUM(G359,G426),"-")</f>
        <v>3.7721509654333331E-2</v>
      </c>
      <c r="H544" s="13">
        <f t="shared" si="340"/>
        <v>3.7566896082425437E-2</v>
      </c>
      <c r="I544" s="13">
        <f t="shared" si="340"/>
        <v>3.7969771984711145E-2</v>
      </c>
      <c r="J544" s="13">
        <f t="shared" si="340"/>
        <v>3.8113026214594135E-2</v>
      </c>
      <c r="K544" s="13">
        <f t="shared" si="340"/>
        <v>3.8556811562419899E-2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 t="str">
        <f t="shared" si="341"/>
        <v>-</v>
      </c>
      <c r="K545" s="13" t="str">
        <f t="shared" si="341"/>
        <v>-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 t="str">
        <f>IFERROR(F133/SUM(F361,F502),"-")</f>
        <v>-</v>
      </c>
      <c r="G546" s="13">
        <f t="shared" ref="G546:K546" si="342">IFERROR(G133/SUM(G361,G502),"-")</f>
        <v>6.2168542049121957E-2</v>
      </c>
      <c r="H546" s="13">
        <f t="shared" si="342"/>
        <v>6.1972650567355278E-2</v>
      </c>
      <c r="I546" s="13" t="str">
        <f t="shared" si="342"/>
        <v>-</v>
      </c>
      <c r="J546" s="13">
        <f t="shared" si="342"/>
        <v>6.1972650567355243E-2</v>
      </c>
      <c r="K546" s="13">
        <f t="shared" si="342"/>
        <v>6.197265056735534E-2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 t="str">
        <f t="shared" si="343"/>
        <v>-</v>
      </c>
      <c r="K547" s="13" t="str">
        <f t="shared" si="343"/>
        <v>-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0.24039975490662854</v>
      </c>
      <c r="G548" s="13">
        <f t="shared" ref="G548:K548" si="344">IFERROR(G150/SUM(G378,G435),"-")</f>
        <v>0.2492847830062653</v>
      </c>
      <c r="H548" s="13">
        <f t="shared" si="344"/>
        <v>0.25540649752282613</v>
      </c>
      <c r="I548" s="13">
        <f t="shared" si="344"/>
        <v>0.27126750178985914</v>
      </c>
      <c r="J548" s="13">
        <f t="shared" si="344"/>
        <v>0.30491677226314939</v>
      </c>
      <c r="K548" s="13">
        <f t="shared" si="344"/>
        <v>0.30393528001840858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</v>
      </c>
      <c r="K549" s="13" t="str">
        <f t="shared" si="345"/>
        <v>-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 t="str">
        <f>IFERROR(F152/SUM(F380,F511),"-")</f>
        <v>-</v>
      </c>
      <c r="G550" s="13">
        <f t="shared" ref="G550:K550" si="346">IFERROR(G152/SUM(G380,G511),"-")</f>
        <v>0.20171555208919173</v>
      </c>
      <c r="H550" s="13">
        <f t="shared" si="346"/>
        <v>0.21416003644834786</v>
      </c>
      <c r="I550" s="13">
        <f t="shared" si="346"/>
        <v>0.30771888956160998</v>
      </c>
      <c r="J550" s="13">
        <f t="shared" si="346"/>
        <v>0.31865676304695678</v>
      </c>
      <c r="K550" s="13">
        <f t="shared" si="346"/>
        <v>0.33560041851485867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</v>
      </c>
      <c r="K551" s="13">
        <f t="shared" si="347"/>
        <v>0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0.19643716626493923</v>
      </c>
      <c r="J552" s="13">
        <f t="shared" si="348"/>
        <v>0.19953541419969245</v>
      </c>
      <c r="K552" s="13">
        <f t="shared" si="348"/>
        <v>0.2117977429486233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3.3847416915066034E-3</v>
      </c>
      <c r="J553" s="13">
        <f t="shared" si="349"/>
        <v>4.2403016240776109E-3</v>
      </c>
      <c r="K553" s="13">
        <f t="shared" si="349"/>
        <v>3.7065207459204886E-3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0.31691672455075132</v>
      </c>
      <c r="J554" s="13">
        <f t="shared" si="350"/>
        <v>0.32064781613555854</v>
      </c>
      <c r="K554" s="13">
        <f t="shared" si="350"/>
        <v>0.33596775827506359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0.15000000000000005</v>
      </c>
      <c r="K561" s="13">
        <f t="shared" si="351"/>
        <v>0.14999999999999994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0.4199999999999996</v>
      </c>
      <c r="K562" s="13">
        <f t="shared" si="352"/>
        <v>0.42000000000000004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0.49499999999999994</v>
      </c>
      <c r="J563" s="13">
        <f t="shared" si="353"/>
        <v>0.54999999999999971</v>
      </c>
      <c r="K563" s="13">
        <f t="shared" si="353"/>
        <v>0.60000000000000009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0.47500000000000009</v>
      </c>
      <c r="J564" s="13">
        <f t="shared" si="354"/>
        <v>0.54000000000000059</v>
      </c>
      <c r="K564" s="13">
        <f t="shared" si="354"/>
        <v>0.57500000000000029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0.6995520275891185</v>
      </c>
      <c r="G565" s="13">
        <f t="shared" si="355"/>
        <v>0.69996614605493268</v>
      </c>
      <c r="H565" s="13">
        <f t="shared" si="355"/>
        <v>0.69996687908761757</v>
      </c>
      <c r="I565" s="13">
        <f t="shared" si="355"/>
        <v>0.69995968012683141</v>
      </c>
      <c r="J565" s="13">
        <f t="shared" si="355"/>
        <v>0.69993912369556743</v>
      </c>
      <c r="K565" s="13">
        <f t="shared" si="355"/>
        <v>0.69996414259859718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0.86673795889367533</v>
      </c>
      <c r="G566" s="13">
        <f t="shared" si="355"/>
        <v>0.86700909823715488</v>
      </c>
      <c r="H566" s="13">
        <f t="shared" si="355"/>
        <v>0</v>
      </c>
      <c r="I566" s="13">
        <f t="shared" si="355"/>
        <v>0</v>
      </c>
      <c r="J566" s="13">
        <f t="shared" si="355"/>
        <v>0</v>
      </c>
      <c r="K566" s="13">
        <f t="shared" si="355"/>
        <v>0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0.89399950595560573</v>
      </c>
      <c r="G567" s="13">
        <f t="shared" si="355"/>
        <v>0.89423221180418588</v>
      </c>
      <c r="H567" s="13">
        <f t="shared" si="355"/>
        <v>0</v>
      </c>
      <c r="I567" s="13">
        <f t="shared" si="355"/>
        <v>0</v>
      </c>
      <c r="J567" s="13">
        <f t="shared" si="355"/>
        <v>0</v>
      </c>
      <c r="K567" s="13">
        <f t="shared" si="355"/>
        <v>0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0.90402059189000616</v>
      </c>
      <c r="G568" s="13">
        <f t="shared" si="355"/>
        <v>0.90420709751994532</v>
      </c>
      <c r="H568" s="13">
        <f t="shared" si="355"/>
        <v>0.90422324623669692</v>
      </c>
      <c r="I568" s="13">
        <f t="shared" si="355"/>
        <v>0.90421503291443006</v>
      </c>
      <c r="J568" s="13">
        <f t="shared" si="355"/>
        <v>0.90420097796772791</v>
      </c>
      <c r="K568" s="13">
        <f t="shared" si="355"/>
        <v>0.90424020985856535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0.90402382049709751</v>
      </c>
      <c r="G569" s="13">
        <f t="shared" si="355"/>
        <v>0.90421375982605745</v>
      </c>
      <c r="H569" s="13">
        <f t="shared" si="355"/>
        <v>0.90422711465294703</v>
      </c>
      <c r="I569" s="13">
        <f t="shared" si="355"/>
        <v>0.90421320791314086</v>
      </c>
      <c r="J569" s="13">
        <f t="shared" si="355"/>
        <v>0.9041916854176294</v>
      </c>
      <c r="K569" s="13">
        <f t="shared" si="355"/>
        <v>0.90423606026507997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0.90402382109906299</v>
      </c>
      <c r="G570" s="13">
        <f t="shared" si="355"/>
        <v>0.9042138395830368</v>
      </c>
      <c r="H570" s="13">
        <f t="shared" si="355"/>
        <v>0.90422723293723573</v>
      </c>
      <c r="I570" s="13">
        <f t="shared" si="355"/>
        <v>0.90421335288785787</v>
      </c>
      <c r="J570" s="13">
        <f t="shared" si="355"/>
        <v>0.9041920164799756</v>
      </c>
      <c r="K570" s="13">
        <f t="shared" si="355"/>
        <v>0.90423614768510419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0.90401891869558659</v>
      </c>
      <c r="G571" s="13">
        <f t="shared" si="355"/>
        <v>0.90420729914017095</v>
      </c>
      <c r="H571" s="13">
        <f t="shared" si="355"/>
        <v>0.9042234519464164</v>
      </c>
      <c r="I571" s="13">
        <f t="shared" si="355"/>
        <v>0.90421536541939052</v>
      </c>
      <c r="J571" s="13">
        <f t="shared" si="355"/>
        <v>0.90420093683789715</v>
      </c>
      <c r="K571" s="13">
        <f t="shared" si="355"/>
        <v>0.90424020074830591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0.59933641511404767</v>
      </c>
      <c r="G573" s="4">
        <f t="shared" ref="G573:K573" si="356">IFERROR(G210/G440,"-")</f>
        <v>0.50099244486881012</v>
      </c>
      <c r="H573" s="4">
        <f t="shared" si="356"/>
        <v>0.78547890754613892</v>
      </c>
      <c r="I573" s="4">
        <f t="shared" si="356"/>
        <v>0.839137249286667</v>
      </c>
      <c r="J573" s="4">
        <f t="shared" si="356"/>
        <v>0.8518944666326812</v>
      </c>
      <c r="K573" s="4">
        <f t="shared" si="356"/>
        <v>0.84933607177444503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>
        <f t="shared" si="357"/>
        <v>1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0.8544550111113246</v>
      </c>
      <c r="G575" s="4">
        <f t="shared" ref="G575:K575" si="358">IFERROR(G218/G448,"-")</f>
        <v>0.85445501111132427</v>
      </c>
      <c r="H575" s="4">
        <f t="shared" si="358"/>
        <v>0.85445501111132471</v>
      </c>
      <c r="I575" s="4">
        <f t="shared" si="358"/>
        <v>0.85445501111132516</v>
      </c>
      <c r="J575" s="4">
        <f t="shared" si="358"/>
        <v>0.85445501111132538</v>
      </c>
      <c r="K575" s="4">
        <f t="shared" si="358"/>
        <v>0.85445501111132505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0.70000000000000062</v>
      </c>
      <c r="G576" s="4">
        <f t="shared" ref="G576:K576" si="359">IFERROR(G224/G454,"-")</f>
        <v>0.7</v>
      </c>
      <c r="H576" s="4">
        <f t="shared" si="359"/>
        <v>0.70000000000000029</v>
      </c>
      <c r="I576" s="4">
        <f t="shared" si="359"/>
        <v>0.69999999999999973</v>
      </c>
      <c r="J576" s="4">
        <f t="shared" si="359"/>
        <v>0.7000000000000004</v>
      </c>
      <c r="K576" s="4">
        <f t="shared" si="359"/>
        <v>0.6999999999999994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</v>
      </c>
      <c r="K578">
        <f t="shared" si="361"/>
        <v>0.85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2.9999999999999978</v>
      </c>
      <c r="H579" s="4">
        <f t="shared" si="362"/>
        <v>3</v>
      </c>
      <c r="I579" s="4">
        <f t="shared" si="362"/>
        <v>2.9999999999999987</v>
      </c>
      <c r="J579" s="4">
        <f t="shared" si="362"/>
        <v>3.0000000000000004</v>
      </c>
      <c r="K579" s="4">
        <f t="shared" si="362"/>
        <v>3.0000000000000022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2.3035632864601262E-3</v>
      </c>
      <c r="G580" s="3">
        <f>[1]Other_transformation!C$5</f>
        <v>0.12000588804431456</v>
      </c>
      <c r="H580" s="3">
        <f>[1]Other_transformation!D$5</f>
        <v>0.30209232359303073</v>
      </c>
      <c r="I580" s="3">
        <f>[1]Other_transformation!E$5</f>
        <v>6.4356638394988536E-2</v>
      </c>
      <c r="J580" s="3">
        <f>[1]Other_transformation!F$5</f>
        <v>7.5103415072001897E-2</v>
      </c>
      <c r="K580" s="3">
        <f>[1]Other_transformation!G$5</f>
        <v>0.24476010443415519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2.3035632864601262E-3</v>
      </c>
      <c r="G581" s="1">
        <f t="shared" ref="G581:K581" si="363">G580</f>
        <v>0.12000588804431456</v>
      </c>
      <c r="H581" s="1">
        <f t="shared" si="363"/>
        <v>0.30209232359303073</v>
      </c>
      <c r="I581" s="1">
        <f t="shared" si="363"/>
        <v>6.4356638394988536E-2</v>
      </c>
      <c r="J581" s="1">
        <f t="shared" si="363"/>
        <v>7.5103415072001897E-2</v>
      </c>
      <c r="K581" s="1">
        <f t="shared" si="363"/>
        <v>0.24476010443415519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2.3035632864601262E-3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0.12000588804431456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0.30209232359303073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6.4356638394988536E-2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7.5103415072001897E-2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0.24476010443415519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0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8.9838968171944747E-4</v>
      </c>
      <c r="G584" s="3">
        <f t="shared" ref="G584:K584" si="364">G585</f>
        <v>4.6802296337282542E-2</v>
      </c>
      <c r="H584" s="3">
        <f t="shared" si="364"/>
        <v>0.1178160062012818</v>
      </c>
      <c r="I584" s="3">
        <f t="shared" si="364"/>
        <v>2.5099088974045478E-2</v>
      </c>
      <c r="J584" s="3">
        <f t="shared" si="364"/>
        <v>2.9290331878080712E-2</v>
      </c>
      <c r="K584" s="3">
        <f t="shared" si="364"/>
        <v>9.5456440729320427E-2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8.9838968171944747E-4</v>
      </c>
      <c r="G585" s="1">
        <f t="shared" ref="G585:K585" si="365">SUM(G586:G587)</f>
        <v>4.6802296337282542E-2</v>
      </c>
      <c r="H585" s="1">
        <f t="shared" si="365"/>
        <v>0.1178160062012818</v>
      </c>
      <c r="I585" s="1">
        <f t="shared" si="365"/>
        <v>2.5099088974045478E-2</v>
      </c>
      <c r="J585" s="1">
        <f t="shared" si="365"/>
        <v>2.9290331878080712E-2</v>
      </c>
      <c r="K585" s="1">
        <f t="shared" si="365"/>
        <v>9.5456440729320427E-2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8.9838968171944747E-4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4.6802296337282542E-2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0.1178160062012818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2.5099088974045478E-2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2.9290331878080712E-2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9.5456440729320427E-2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6.7241012331771084E-3</v>
      </c>
      <c r="G588" s="3">
        <f t="shared" ref="G588:K588" si="366">G589+G592</f>
        <v>0.35029718720135372</v>
      </c>
      <c r="H588" s="3">
        <f t="shared" si="366"/>
        <v>0.88180749256805613</v>
      </c>
      <c r="I588" s="3">
        <f t="shared" si="366"/>
        <v>0.18785702747497121</v>
      </c>
      <c r="J588" s="3">
        <f t="shared" si="366"/>
        <v>0.21922686859517357</v>
      </c>
      <c r="K588" s="3">
        <f t="shared" si="366"/>
        <v>0.7144547448432983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6.5640035847681294E-3</v>
      </c>
      <c r="G589" s="1">
        <f t="shared" ref="G589:K589" si="367">SUM(G590:G591)</f>
        <v>0.34195677798227386</v>
      </c>
      <c r="H589" s="1">
        <f t="shared" si="367"/>
        <v>0.86081207607834054</v>
      </c>
      <c r="I589" s="1">
        <f t="shared" si="367"/>
        <v>0.18338424110651952</v>
      </c>
      <c r="J589" s="1">
        <f t="shared" si="367"/>
        <v>0.21400718124766943</v>
      </c>
      <c r="K589" s="1">
        <f t="shared" si="367"/>
        <v>0.69744391758512447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6.5640035847681294E-3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0.34195677798227386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0.86081207607834054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0.18338424110651952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0.21400718124766943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0.69744391758512447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0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1.6009764840897863E-4</v>
      </c>
      <c r="G592" s="1">
        <f t="shared" ref="G592:K592" si="368">SUM(G593:G594)</f>
        <v>8.340409219079855E-3</v>
      </c>
      <c r="H592" s="1">
        <f t="shared" si="368"/>
        <v>2.0995416489715608E-2</v>
      </c>
      <c r="I592" s="1">
        <f t="shared" si="368"/>
        <v>4.4727863684517026E-3</v>
      </c>
      <c r="J592" s="1">
        <f t="shared" si="368"/>
        <v>5.2196873475041311E-3</v>
      </c>
      <c r="K592" s="1">
        <f t="shared" si="368"/>
        <v>1.7010827258173784E-2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1.6009764840897863E-4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8.340409219079855E-3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2.0995416489715608E-2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4.4727863684517026E-3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5.2196873475041311E-3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1.7010827258173784E-2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0.47619047619047594</v>
      </c>
      <c r="G596" s="4">
        <f t="shared" ref="G596:K597" si="369">IFERROR(SUM(G582,G586)/SUM(G590,G593),"-")</f>
        <v>0.4761904761904765</v>
      </c>
      <c r="H596" s="4">
        <f t="shared" si="369"/>
        <v>0.47619047619047628</v>
      </c>
      <c r="I596" s="4">
        <f t="shared" si="369"/>
        <v>0.47619047619047672</v>
      </c>
      <c r="J596" s="4">
        <f t="shared" si="369"/>
        <v>0.476190476190476</v>
      </c>
      <c r="K596" s="4">
        <f t="shared" si="369"/>
        <v>0.4761904761904765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 t="str">
        <f t="shared" si="369"/>
        <v>-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0.11809392035318098</v>
      </c>
      <c r="G598" s="1">
        <f>[1]Other_transformation!C$12</f>
        <v>7.7967213471859028E-3</v>
      </c>
      <c r="H598" s="1">
        <f>[1]Other_transformation!D$12</f>
        <v>1.3942611545013242E-2</v>
      </c>
      <c r="I598" s="1">
        <f>[1]Other_transformation!E$12</f>
        <v>6.3406435654123558E-3</v>
      </c>
      <c r="J598" s="1">
        <f>[1]Other_transformation!F$12</f>
        <v>6.0460249677817806E-3</v>
      </c>
      <c r="K598" s="1">
        <f>[1]Other_transformation!G$12</f>
        <v>1.0381816375733235E-2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0.11809392035318098</v>
      </c>
      <c r="G599" s="1">
        <f t="shared" ref="G599:K599" si="370">SUM(G600:G601)</f>
        <v>7.7967213471859028E-3</v>
      </c>
      <c r="H599" s="1">
        <f t="shared" si="370"/>
        <v>1.3942611545013242E-2</v>
      </c>
      <c r="I599" s="1">
        <f t="shared" si="370"/>
        <v>6.3406435654123558E-3</v>
      </c>
      <c r="J599" s="1">
        <f t="shared" si="370"/>
        <v>6.0460249677817806E-3</v>
      </c>
      <c r="K599" s="1">
        <f t="shared" si="370"/>
        <v>1.0381816375733235E-2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0.11809392035318098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7.7967213471859028E-3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1.3942611545013242E-2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6.3406435654123558E-3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6.0460249677817806E-3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1.0381816375733235E-2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0.44049032291736528</v>
      </c>
      <c r="G602" s="3">
        <f t="shared" ref="G602:K602" si="372">G603+G606</f>
        <v>2.9081770625003424E-2</v>
      </c>
      <c r="H602" s="3">
        <f t="shared" si="372"/>
        <v>5.200594106289938E-2</v>
      </c>
      <c r="I602" s="3">
        <f t="shared" si="372"/>
        <v>2.3650600498988084E-2</v>
      </c>
      <c r="J602" s="3">
        <f t="shared" si="372"/>
        <v>2.2551673129826047E-2</v>
      </c>
      <c r="K602" s="3">
        <f t="shared" si="372"/>
        <v>3.8724175081484971E-2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0.24681629353814835</v>
      </c>
      <c r="G603" s="1">
        <f t="shared" ref="G603:K603" si="373">SUM(G604:G605)</f>
        <v>1.6295147615618538E-2</v>
      </c>
      <c r="H603" s="1">
        <f t="shared" si="373"/>
        <v>2.9140058129077665E-2</v>
      </c>
      <c r="I603" s="1">
        <f t="shared" si="373"/>
        <v>1.3251945051711815E-2</v>
      </c>
      <c r="J603" s="1">
        <f t="shared" si="373"/>
        <v>1.2636192182663923E-2</v>
      </c>
      <c r="K603" s="1">
        <f t="shared" si="373"/>
        <v>2.1697996225282457E-2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0.24681629353814835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1.6295147615618538E-2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2.9140058129077665E-2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1.3251945051711815E-2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1.2636192182663923E-2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2.1697996225282457E-2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0.19367402937921693</v>
      </c>
      <c r="G606" s="1">
        <f t="shared" ref="G606:K606" si="374">SUM(G607:G608)</f>
        <v>1.2786623009384887E-2</v>
      </c>
      <c r="H606" s="1">
        <f t="shared" si="374"/>
        <v>2.2865882933821711E-2</v>
      </c>
      <c r="I606" s="1">
        <f t="shared" si="374"/>
        <v>1.039865544727627E-2</v>
      </c>
      <c r="J606" s="1">
        <f t="shared" si="374"/>
        <v>9.9154809471621256E-3</v>
      </c>
      <c r="K606" s="1">
        <f t="shared" si="374"/>
        <v>1.7026178856202515E-2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0.19367402937921693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1.2786623009384887E-2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2.2865882933821711E-2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1.039865544727627E-2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9.9154809471621256E-3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1.7026178856202515E-2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>
        <f t="shared" ref="G610:K611" si="375">IFERROR(G600/SUM(G604,G607),"-")</f>
        <v>0.26809651474530827</v>
      </c>
      <c r="H610">
        <f t="shared" si="375"/>
        <v>0.26809651474530838</v>
      </c>
      <c r="I610">
        <f t="shared" si="375"/>
        <v>0.26809651474530832</v>
      </c>
      <c r="J610">
        <f t="shared" si="375"/>
        <v>0.26809651474530827</v>
      </c>
      <c r="K610">
        <f t="shared" si="375"/>
        <v>0.26809651474530827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6.956507280841608</v>
      </c>
      <c r="G612" s="3">
        <f t="shared" ref="G612" si="376">G613+G614+G619</f>
        <v>7.5295218099023087</v>
      </c>
      <c r="H612" s="3">
        <f t="shared" ref="H612" si="377">H613+H614+H619</f>
        <v>7.4650973793261119</v>
      </c>
      <c r="I612" s="3">
        <f t="shared" ref="I612" si="378">I613+I614+I619</f>
        <v>7.7448823101027964</v>
      </c>
      <c r="J612" s="3">
        <f t="shared" ref="J612" si="379">J613+J614+J619</f>
        <v>7.6092248324634699</v>
      </c>
      <c r="K612" s="3">
        <f t="shared" ref="K612" si="380">K613+K614+K619</f>
        <v>7.3549310466548548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1.32801493014794</v>
      </c>
      <c r="G613" s="1">
        <f>[1]Other_transformation!C$19</f>
        <v>1.8789913159328377</v>
      </c>
      <c r="H613" s="1">
        <f>[1]Other_transformation!D$19</f>
        <v>2.0096715685759481</v>
      </c>
      <c r="I613" s="1">
        <f>[1]Other_transformation!E$19</f>
        <v>2.2575366857707189</v>
      </c>
      <c r="J613" s="1">
        <f>[1]Other_transformation!F$19</f>
        <v>2.2598091433707794</v>
      </c>
      <c r="K613" s="1">
        <f>[1]Other_transformation!G$19</f>
        <v>2.3187230912063423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5.6284923506936675</v>
      </c>
      <c r="G614" s="1">
        <f>[1]Other_transformation!C$20</f>
        <v>5.6371619396087596</v>
      </c>
      <c r="H614" s="1">
        <f>[1]Other_transformation!D$20</f>
        <v>5.4289250647451084</v>
      </c>
      <c r="I614" s="1">
        <f>[1]Other_transformation!E$20</f>
        <v>5.4578476023579938</v>
      </c>
      <c r="J614" s="1">
        <f>[1]Other_transformation!F$20</f>
        <v>5.3177031269211597</v>
      </c>
      <c r="K614" s="1">
        <f>[1]Other_transformation!G$20</f>
        <v>4.9968591422968744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5.6284923506936675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5.6371619396087596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5.4289250647451084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5.4578476023579938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5.2982718959707915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4.9606442926276673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1.9431230950367778E-2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3.6214849669207239E-2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1.336855436071082E-2</v>
      </c>
      <c r="H619" s="1">
        <f>[1]Other_transformation!D$21</f>
        <v>2.6500746005055652E-2</v>
      </c>
      <c r="I619" s="1">
        <f>[1]Other_transformation!E$21</f>
        <v>2.9498021974084417E-2</v>
      </c>
      <c r="J619" s="1">
        <f>[1]Other_transformation!F$21</f>
        <v>3.1712562171531185E-2</v>
      </c>
      <c r="K619" s="1">
        <f>[1]Other_transformation!G$21</f>
        <v>3.9348813151637962E-2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1.336855436071082E-2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2.6500746005055652E-2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2.9498021974084417E-2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3.1712562171531185E-2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3.9348813151637962E-2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0.11256984701387338</v>
      </c>
      <c r="G622" s="3">
        <f t="shared" ref="G622" si="381">G623+G624+G629</f>
        <v>0.11327798096660367</v>
      </c>
      <c r="H622" s="3">
        <f t="shared" ref="H622" si="382">H623+H624+H629</f>
        <v>0.10963853113510431</v>
      </c>
      <c r="I622" s="3">
        <f t="shared" ref="I622" si="383">I623+I624+I629</f>
        <v>0.11033687292612324</v>
      </c>
      <c r="J622" s="3">
        <f t="shared" ref="J622" si="384">J623+J624+J629</f>
        <v>0.10723394040627698</v>
      </c>
      <c r="K622" s="3">
        <f t="shared" ref="K622" si="385">K623+K624+K629</f>
        <v>0.10078683837861886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0.11256984701387338</v>
      </c>
      <c r="G624" s="1">
        <f t="shared" ref="G624:K624" si="386">SUM(G625:G628)</f>
        <v>0.11274323879217524</v>
      </c>
      <c r="H624" s="1">
        <f t="shared" si="386"/>
        <v>0.10857850129490208</v>
      </c>
      <c r="I624" s="1">
        <f t="shared" si="386"/>
        <v>0.10915695204715986</v>
      </c>
      <c r="J624" s="1">
        <f t="shared" si="386"/>
        <v>0.10596543791941573</v>
      </c>
      <c r="K624" s="1">
        <f t="shared" si="386"/>
        <v>9.9212885852553348E-2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0.11256984701387338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0.11274323879217524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0.10857850129490208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0.10915695204715986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0.10596543791941573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9.9212885852553348E-2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5.3474217442843431E-4</v>
      </c>
      <c r="H629" s="1">
        <f t="shared" si="387"/>
        <v>1.0600298402022275E-3</v>
      </c>
      <c r="I629" s="1">
        <f t="shared" si="387"/>
        <v>1.179920878963379E-3</v>
      </c>
      <c r="J629" s="1">
        <f t="shared" si="387"/>
        <v>1.2685024868612507E-3</v>
      </c>
      <c r="K629" s="1">
        <f t="shared" si="387"/>
        <v>1.5739525260655193E-3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5.3474217442843431E-4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1.0600298402022275E-3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1.179920878963379E-3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1.2685024868612507E-3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1.5739525260655193E-3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1.6042265232853006E-3</v>
      </c>
      <c r="H632" s="3">
        <f t="shared" ref="H632" si="389">H633+H634+H639</f>
        <v>3.1800895206066785E-3</v>
      </c>
      <c r="I632" s="3">
        <f t="shared" ref="I632" si="390">I633+I634+I639</f>
        <v>3.5397626368901328E-3</v>
      </c>
      <c r="J632" s="3">
        <f t="shared" ref="J632" si="391">J633+J634+J639</f>
        <v>3.8055074605837457E-3</v>
      </c>
      <c r="K632" s="3">
        <f t="shared" ref="K632" si="392">K633+K634+K639</f>
        <v>4.7218575781965587E-3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1.6042265232853006E-3</v>
      </c>
      <c r="H639" s="1">
        <f t="shared" ref="H639" si="399">SUM(H640:H641)</f>
        <v>3.1800895206066785E-3</v>
      </c>
      <c r="I639" s="1">
        <f t="shared" ref="I639" si="400">SUM(I640:I641)</f>
        <v>3.5397626368901328E-3</v>
      </c>
      <c r="J639" s="1">
        <f t="shared" ref="J639" si="401">SUM(J640:J641)</f>
        <v>3.8055074605837457E-3</v>
      </c>
      <c r="K639" s="1">
        <f t="shared" ref="K639" si="402">SUM(K640:K641)</f>
        <v>4.7218575781965587E-3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1.6042265232853006E-3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3.1800895206066785E-3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3.5397626368901328E-3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3.8055074605837457E-3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4.7218575781965587E-3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13.47591326207295</v>
      </c>
      <c r="G642" s="3">
        <f t="shared" ref="G642" si="403">G643+G644+G649</f>
        <v>15.084660012687877</v>
      </c>
      <c r="H642" s="3">
        <f t="shared" ref="H642" si="404">H643+H644+H649</f>
        <v>15.11808556170147</v>
      </c>
      <c r="I642" s="3">
        <f t="shared" ref="I642" si="405">I643+I644+I649</f>
        <v>15.880756356966518</v>
      </c>
      <c r="J642" s="3">
        <f t="shared" ref="J642" si="406">J643+J644+J649</f>
        <v>15.643625087458853</v>
      </c>
      <c r="K642" s="3">
        <f t="shared" ref="K642" si="407">K643+K644+K649</f>
        <v>15.265877967570367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3.7981227002231028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5.3739151635679097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5.7476606861272019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6.4565549213042406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6.4630541500404286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6.6315480408501353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9.6777905618498465</v>
      </c>
      <c r="G644" s="1">
        <f t="shared" ref="G644" si="408">SUM(G645:G648)</f>
        <v>9.6926973007330073</v>
      </c>
      <c r="H644" s="1">
        <f t="shared" ref="H644" si="409">SUM(H645:H648)</f>
        <v>9.3346488684674434</v>
      </c>
      <c r="I644" s="1">
        <f t="shared" ref="I644" si="410">SUM(I645:I648)</f>
        <v>9.3843791059972634</v>
      </c>
      <c r="J644" s="1">
        <f t="shared" ref="J644" si="411">SUM(J645:J648)</f>
        <v>9.1377589784868558</v>
      </c>
      <c r="K644" s="1">
        <f t="shared" ref="K644" si="412">SUM(K645:K648)</f>
        <v>8.581209028965521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9.6777905618498465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9.6926973007330073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9.3346488684674434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9.3843791059972634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9.1100000771291878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8.5294735294380821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2.7758901357668234E-2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5.1735499527438895E-2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1.8047548386959621E-2</v>
      </c>
      <c r="H649" s="1">
        <f t="shared" ref="H649" si="414">SUM(H650:H651)</f>
        <v>3.5776007106825172E-2</v>
      </c>
      <c r="I649" s="1">
        <f t="shared" ref="I649" si="415">SUM(I650:I651)</f>
        <v>3.9822329665013999E-2</v>
      </c>
      <c r="J649" s="1">
        <f t="shared" ref="J649" si="416">SUM(J650:J651)</f>
        <v>4.2811958931567147E-2</v>
      </c>
      <c r="K649" s="1">
        <f t="shared" ref="K649" si="417">SUM(K650:K651)</f>
        <v>5.312089775471128E-2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1.8047548386959621E-2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3.5776007106825172E-2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3.9822329665013999E-2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4.2811958931567147E-2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5.312089775471128E-2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0.34965034965035019</v>
      </c>
      <c r="G653" s="4">
        <f t="shared" si="418"/>
        <v>0.34965034965035008</v>
      </c>
      <c r="H653" s="4">
        <f t="shared" si="418"/>
        <v>0.34965034965035025</v>
      </c>
      <c r="I653" s="4">
        <f t="shared" si="418"/>
        <v>0.34965034965035047</v>
      </c>
      <c r="J653" s="4">
        <f t="shared" si="418"/>
        <v>0.34965034965034969</v>
      </c>
      <c r="K653" s="4">
        <f t="shared" si="418"/>
        <v>0.34965034965034986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0.59322033898305127</v>
      </c>
      <c r="G654" s="4">
        <f t="shared" si="419"/>
        <v>0.59322033898305071</v>
      </c>
      <c r="H654" s="4">
        <f t="shared" si="419"/>
        <v>0.59322033898305104</v>
      </c>
      <c r="I654" s="4">
        <f t="shared" si="419"/>
        <v>0.5932203389830506</v>
      </c>
      <c r="J654" s="4">
        <f t="shared" si="419"/>
        <v>0.59322033898305204</v>
      </c>
      <c r="K654" s="4">
        <f t="shared" si="419"/>
        <v>0.59322033898305115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0.70000000000000051</v>
      </c>
      <c r="K656" s="4">
        <f t="shared" si="419"/>
        <v>0.70000000000000018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0.85925925925925883</v>
      </c>
      <c r="H658" s="4">
        <f t="shared" si="420"/>
        <v>0.85925925925925839</v>
      </c>
      <c r="I658" s="4">
        <f t="shared" si="420"/>
        <v>0.8592592592592585</v>
      </c>
      <c r="J658" s="4">
        <f t="shared" si="420"/>
        <v>0.85925925925925839</v>
      </c>
      <c r="K658" s="4">
        <f t="shared" si="420"/>
        <v>0.85925925925925883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4.1934437133143701E-3</v>
      </c>
      <c r="G660" s="3">
        <f t="shared" ref="G660:K660" si="421">SUM(G661,G665,G674)</f>
        <v>7.4112389229143247E-2</v>
      </c>
      <c r="H660" s="3">
        <f t="shared" si="421"/>
        <v>0.12386823176818983</v>
      </c>
      <c r="I660" s="3">
        <f t="shared" si="421"/>
        <v>2.8739770558297932</v>
      </c>
      <c r="J660" s="3">
        <f t="shared" si="421"/>
        <v>4.1495694757019335</v>
      </c>
      <c r="K660" s="3">
        <f t="shared" si="421"/>
        <v>9.5926273415738823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4.1934437133143701E-3</v>
      </c>
      <c r="G661" s="1">
        <f>[1]Other_transformation!C$28</f>
        <v>7.4112389229143247E-2</v>
      </c>
      <c r="H661" s="1">
        <f>[1]Other_transformation!D$28</f>
        <v>0.12386823176818983</v>
      </c>
      <c r="I661" s="1">
        <f>[1]Other_transformation!E$28</f>
        <v>0.2839404707315637</v>
      </c>
      <c r="J661" s="1">
        <f>[1]Other_transformation!F$28</f>
        <v>0.40345079206829515</v>
      </c>
      <c r="K661" s="1">
        <f>[1]Other_transformation!G$28</f>
        <v>0.77405461271381371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4.1934437133143701E-3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7.4112389229143247E-2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0.12386823176818983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0.27157714039007941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0.17417355270763718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0.23437640725962264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1.2363330341484315E-2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1.3200272060772804E-2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4.7881258327292911E-2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0.21607696729988518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0.49179694712689814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2.5900365850982294</v>
      </c>
      <c r="J665" s="1">
        <f>SUM([1]Other_transformation!F$29:F$30)</f>
        <v>3.7461186836336386</v>
      </c>
      <c r="K665" s="1">
        <f>SUM([1]Other_transformation!G$29:G$30)</f>
        <v>8.7698699389119241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2.5900365850982294</v>
      </c>
      <c r="J666" s="1">
        <f>[1]Other_transformation!F$29</f>
        <v>3.7461186836336386</v>
      </c>
      <c r="K666" s="1">
        <f>[1]Other_transformation!G$29</f>
        <v>8.7698699389119241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2.4384738799982708</v>
      </c>
      <c r="J668" s="1">
        <f t="shared" si="426"/>
        <v>3.4946507668190065</v>
      </c>
      <c r="K668" s="1">
        <f t="shared" si="426"/>
        <v>8.3700150338745551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2.4384738799982708</v>
      </c>
      <c r="J669" s="1">
        <f t="shared" si="427"/>
        <v>3.4946507668190065</v>
      </c>
      <c r="K669" s="1">
        <f t="shared" si="427"/>
        <v>8.3700150338745551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0.15156270509995884</v>
      </c>
      <c r="J671" s="1">
        <f t="shared" si="429"/>
        <v>0.25146791681463193</v>
      </c>
      <c r="K671" s="1">
        <f t="shared" si="429"/>
        <v>0.39985490503736809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0.15156270509995884</v>
      </c>
      <c r="J672" s="1">
        <f>IFERROR([1]Energy_Balances!F$157/([1]Energy_Balances!F$157+[1]Energy_Balances!F$72),0)*J666</f>
        <v>0.25146791681463193</v>
      </c>
      <c r="K672" s="1">
        <f>IFERROR([1]Energy_Balances!G$157/([1]Energy_Balances!G$157+[1]Energy_Balances!G$72),0)*K666</f>
        <v>0.39985490503736809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4.8702789948143969E-2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4.8702789948143969E-2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0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6.1218156398749916E-3</v>
      </c>
      <c r="G677" s="3">
        <f t="shared" ref="G677:K677" si="433">SUM(G678,G682,G684,G693)</f>
        <v>0.10679018620914017</v>
      </c>
      <c r="H677" s="3">
        <f t="shared" si="433"/>
        <v>0.17507877281722953</v>
      </c>
      <c r="I677" s="3">
        <f t="shared" si="433"/>
        <v>3.7969024240765941</v>
      </c>
      <c r="J677" s="3">
        <f t="shared" si="433"/>
        <v>5.419240538447176</v>
      </c>
      <c r="K677" s="3">
        <f t="shared" si="433"/>
        <v>12.511131585493269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6.1218156398749916E-3</v>
      </c>
      <c r="G678" s="1">
        <f t="shared" ref="G678:K678" si="434">SUM(G679:G681)</f>
        <v>0.10679018620914017</v>
      </c>
      <c r="H678" s="1">
        <f t="shared" si="434"/>
        <v>0.17507877281722953</v>
      </c>
      <c r="I678" s="1">
        <f t="shared" si="434"/>
        <v>0.38895954894734758</v>
      </c>
      <c r="J678" s="1">
        <f t="shared" si="434"/>
        <v>0.45784964442041443</v>
      </c>
      <c r="K678" s="1">
        <f t="shared" si="434"/>
        <v>0.83601361247679506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6.1218156398749916E-3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0.10679018620914017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0.17507877281722953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0.37202347998641017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0.22474006800985466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0.28582488690197871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1.6936068960937425E-2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1.7032609110674595E-2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5.8391778447918201E-2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0.21607696729988518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0.49179694712689814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3.228736292986794E-2</v>
      </c>
      <c r="K682" s="1">
        <f t="shared" si="441"/>
        <v>5.4644105236321974E-2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3.228736292986794E-2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5.4644105236321974E-2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3.4079428751292467</v>
      </c>
      <c r="J684" s="1">
        <f t="shared" si="442"/>
        <v>4.929103531096894</v>
      </c>
      <c r="K684" s="1">
        <f t="shared" si="442"/>
        <v>11.539302551199912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3.4079428751292467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4.929103531096894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11.539302551199912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3.2085182631556166</v>
      </c>
      <c r="J687" s="1">
        <f t="shared" si="443"/>
        <v>4.5982246931829049</v>
      </c>
      <c r="K687" s="1">
        <f t="shared" si="443"/>
        <v>11.013177676150743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3.2085182631556166</v>
      </c>
      <c r="J688" s="1">
        <f t="shared" si="444"/>
        <v>4.5982246931829049</v>
      </c>
      <c r="K688" s="1">
        <f t="shared" si="444"/>
        <v>11.013177676150743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0.1994246119736299</v>
      </c>
      <c r="J690" s="1">
        <f t="shared" si="446"/>
        <v>0.33087883791398942</v>
      </c>
      <c r="K690" s="1">
        <f t="shared" si="446"/>
        <v>0.52612487504916905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0.1994246119736299</v>
      </c>
      <c r="J691" s="1">
        <f t="shared" si="447"/>
        <v>0.33087883791398942</v>
      </c>
      <c r="K691" s="1">
        <f t="shared" si="447"/>
        <v>0.52612487504916905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8.1171316580239988E-2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8.1171316580239988E-2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0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0.68500000000000016</v>
      </c>
      <c r="G697" s="4">
        <f t="shared" ref="G697:K697" si="450">IFERROR(G662/G679,"-")</f>
        <v>0.69399999999999973</v>
      </c>
      <c r="H697" s="4">
        <f t="shared" si="450"/>
        <v>0.70749999999999968</v>
      </c>
      <c r="I697" s="4">
        <f t="shared" si="450"/>
        <v>0.73</v>
      </c>
      <c r="J697" s="4">
        <f t="shared" si="450"/>
        <v>0.77499999999999925</v>
      </c>
      <c r="K697" s="4">
        <f t="shared" si="450"/>
        <v>0.82000000000000028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0.72999999999999965</v>
      </c>
      <c r="J698" s="4">
        <f t="shared" si="452"/>
        <v>0.77499999999999958</v>
      </c>
      <c r="K698" s="4">
        <f t="shared" si="452"/>
        <v>0.81999999999999973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0.76000000000000056</v>
      </c>
      <c r="J700" s="4">
        <f t="shared" si="454"/>
        <v>0.75999999999999979</v>
      </c>
      <c r="K700" s="4">
        <f t="shared" si="454"/>
        <v>0.75999999999999923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 t="str">
        <f t="shared" si="454"/>
        <v>-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0.59999999999999976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 t="str">
        <f t="shared" si="455"/>
        <v>-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1.1764940528428496</v>
      </c>
      <c r="G704" s="1">
        <f>[1]Other_transformation!C$39</f>
        <v>0.85963692112961809</v>
      </c>
      <c r="H704" s="1">
        <f>[1]Other_transformation!D$39</f>
        <v>0.72933317653396779</v>
      </c>
      <c r="I704" s="1">
        <f>[1]Other_transformation!E$39</f>
        <v>2.4515159721774675</v>
      </c>
      <c r="J704" s="1">
        <f>[1]Other_transformation!F$39</f>
        <v>2.815829061077026</v>
      </c>
      <c r="K704" s="1">
        <f>[1]Other_transformation!G$39</f>
        <v>3.173870456349642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1.2890958697103134</v>
      </c>
      <c r="G705" s="1">
        <f>[1]Other_transformation!C$38</f>
        <v>0.94191245744163954</v>
      </c>
      <c r="H705" s="1">
        <f>[1]Other_transformation!D$38</f>
        <v>0.79913738895731334</v>
      </c>
      <c r="I705" s="1">
        <f>[1]Other_transformation!E$38</f>
        <v>2.6861496720927063</v>
      </c>
      <c r="J705" s="1">
        <f>[1]Other_transformation!F$38</f>
        <v>3.0853310339083655</v>
      </c>
      <c r="K705" s="1">
        <f>[1]Other_transformation!G$38</f>
        <v>3.4776404405865975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0.91265054871926021</v>
      </c>
      <c r="G706" s="14">
        <f t="shared" si="456"/>
        <v>0.9126505487192591</v>
      </c>
      <c r="H706" s="14">
        <f t="shared" si="456"/>
        <v>0.91265054871925877</v>
      </c>
      <c r="I706" s="14">
        <f t="shared" si="456"/>
        <v>0.91265054871925955</v>
      </c>
      <c r="J706" s="14">
        <f t="shared" si="456"/>
        <v>0.91265054871925821</v>
      </c>
      <c r="K706" s="14">
        <f t="shared" si="456"/>
        <v>0.91265054871925844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5.3750241795191576</v>
      </c>
      <c r="G707" s="17" cm="1">
        <f t="array" ref="G707">SUMPRODUCT(("CT_CWODPLT"=[1]OUT_SyntheticFuels!$C$4:$C$1000)*1,("Var_Fout"=[1]OUT_SyntheticFuels!$B$4:$B$1000)*1,[1]OUT_SyntheticFuels!F$4:F$1000)</f>
        <v>6.240221215960152</v>
      </c>
      <c r="H707" s="17" cm="1">
        <f t="array" ref="H707">SUMPRODUCT(("CT_CWODPLT"=[1]OUT_SyntheticFuels!$C$4:$C$1000)*1,("Var_Fout"=[1]OUT_SyntheticFuels!$B$4:$B$1000)*1,[1]OUT_SyntheticFuels!G$4:G$1000)</f>
        <v>5.6905269352454892</v>
      </c>
      <c r="I707" s="17" cm="1">
        <f t="array" ref="I707">SUMPRODUCT(("CT_CWODPLT"=[1]OUT_SyntheticFuels!$C$4:$C$1000)*1,("Var_Fout"=[1]OUT_SyntheticFuels!$B$4:$B$1000)*1,[1]OUT_SyntheticFuels!H$4:H$1000)</f>
        <v>5.5864358189000578</v>
      </c>
      <c r="J707" s="17" cm="1">
        <f t="array" ref="J707">SUMPRODUCT(("CT_CWODPLT"=[1]OUT_SyntheticFuels!$C$4:$C$1000)*1,("Var_Fout"=[1]OUT_SyntheticFuels!$B$4:$B$1000)*1,[1]OUT_SyntheticFuels!I$4:I$1000)</f>
        <v>0.86854654165366874</v>
      </c>
      <c r="K707" s="17" cm="1">
        <f t="array" ref="K707">SUMPRODUCT(("CT_CWODPLT"=[1]OUT_SyntheticFuels!$C$4:$C$1000)*1,("Var_Fout"=[1]OUT_SyntheticFuels!$B$4:$B$1000)*1,[1]OUT_SyntheticFuels!J$4:J$1000)</f>
        <v>0.83830593505567264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5.3750241795191576</v>
      </c>
      <c r="G708" s="18">
        <f t="shared" ref="G708:K708" si="457">G707</f>
        <v>6.240221215960152</v>
      </c>
      <c r="H708" s="18">
        <f t="shared" si="457"/>
        <v>5.6905269352454892</v>
      </c>
      <c r="I708" s="18">
        <f t="shared" si="457"/>
        <v>5.5864358189000578</v>
      </c>
      <c r="J708" s="18">
        <f t="shared" si="457"/>
        <v>0.86854654165366874</v>
      </c>
      <c r="K708" s="18">
        <f t="shared" si="457"/>
        <v>0.83830593505567264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6.3988383089513867</v>
      </c>
      <c r="G709" s="17" cm="1">
        <f t="array" ref="G709">SUMPRODUCT(("CT_CWODPLT"=[1]OUT_SyntheticFuels!$C$4:$C$1000)*1,("Var_Fin"=[1]OUT_SyntheticFuels!$B$4:$B$1000)*1,[1]OUT_SyntheticFuels!F$4:F$1000)</f>
        <v>7.4288347809049355</v>
      </c>
      <c r="H709" s="17" cm="1">
        <f t="array" ref="H709">SUMPRODUCT(("CT_CWODPLT"=[1]OUT_SyntheticFuels!$C$4:$C$1000)*1,("Var_Fin"=[1]OUT_SyntheticFuels!$B$4:$B$1000)*1,[1]OUT_SyntheticFuels!G$4:G$1000)</f>
        <v>6.7744368276732052</v>
      </c>
      <c r="I709" s="17" cm="1">
        <f t="array" ref="I709">SUMPRODUCT(("CT_CWODPLT"=[1]OUT_SyntheticFuels!$C$4:$C$1000)*1,("Var_Fin"=[1]OUT_SyntheticFuels!$B$4:$B$1000)*1,[1]OUT_SyntheticFuels!H$4:H$1000)</f>
        <v>6.6505188320238728</v>
      </c>
      <c r="J709" s="17" cm="1">
        <f t="array" ref="J709">SUMPRODUCT(("CT_CWODPLT"=[1]OUT_SyntheticFuels!$C$4:$C$1000)*1,("Var_Fin"=[1]OUT_SyntheticFuels!$B$4:$B$1000)*1,[1]OUT_SyntheticFuels!I$4:I$1000)</f>
        <v>1.0339839781591296</v>
      </c>
      <c r="K709" s="17" cm="1">
        <f t="array" ref="K709">SUMPRODUCT(("CT_CWODPLT"=[1]OUT_SyntheticFuels!$C$4:$C$1000)*1,("Var_Fin"=[1]OUT_SyntheticFuels!$B$4:$B$1000)*1,[1]OUT_SyntheticFuels!J$4:J$1000)</f>
        <v>0.99798325601865812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6.3988383089513867</v>
      </c>
      <c r="G710" s="18">
        <f t="shared" si="458"/>
        <v>7.4288347809049355</v>
      </c>
      <c r="H710" s="18">
        <f t="shared" si="458"/>
        <v>6.7744368276732052</v>
      </c>
      <c r="I710" s="18">
        <f t="shared" si="458"/>
        <v>6.6505188320238728</v>
      </c>
      <c r="J710" s="18">
        <f t="shared" si="458"/>
        <v>1.0339839781591296</v>
      </c>
      <c r="K710" s="18">
        <f t="shared" si="458"/>
        <v>0.99798325601865812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0.83999999999999886</v>
      </c>
      <c r="G711" s="14">
        <f t="shared" si="459"/>
        <v>0.84000000000000086</v>
      </c>
      <c r="H711" s="14">
        <f t="shared" si="459"/>
        <v>0.83999999999999952</v>
      </c>
      <c r="I711" s="14">
        <f t="shared" si="459"/>
        <v>0.84000000000000075</v>
      </c>
      <c r="J711" s="14">
        <f t="shared" si="459"/>
        <v>0.83999999999999986</v>
      </c>
      <c r="K711" s="14">
        <f t="shared" si="459"/>
        <v>0.83999999999999986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0.154221448946362</v>
      </c>
      <c r="J712" s="17">
        <f t="shared" si="460"/>
        <v>0.2992431450498807</v>
      </c>
      <c r="K712" s="17">
        <f t="shared" si="460"/>
        <v>0.64772490847283171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1.7500250616094042E-2</v>
      </c>
      <c r="J713" s="18">
        <f t="shared" si="461"/>
        <v>2.3850668572981584E-2</v>
      </c>
      <c r="K713" s="18">
        <f t="shared" si="461"/>
        <v>4.7498780833140117E-2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1.7500250616094042E-2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2.3850668572981584E-2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4.7498780833140117E-2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0.13672119833026797</v>
      </c>
      <c r="J715" s="18">
        <f t="shared" si="463"/>
        <v>0.27539247647689913</v>
      </c>
      <c r="K715" s="18">
        <f t="shared" si="463"/>
        <v>0.60022612763969163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5.2929864905794502E-2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0.10365533193313613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0.22795092262757824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7.520398789326059E-2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0.15729676786249647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0.34566791538818786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8.5873455312128651E-3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1.4440376681266503E-2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2.6607289623925588E-2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0.23622602254753805</v>
      </c>
      <c r="J719" s="17">
        <f t="shared" si="465"/>
        <v>0.45929785334010753</v>
      </c>
      <c r="K719" s="17">
        <f t="shared" si="465"/>
        <v>0.99439150545128374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0.23622602254753805</v>
      </c>
      <c r="J720" s="18">
        <f t="shared" si="467"/>
        <v>0.45929785334010753</v>
      </c>
      <c r="K720" s="18">
        <f t="shared" si="467"/>
        <v>0.99439150545128374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2.2727598202719568E-2</v>
      </c>
      <c r="J721" s="18">
        <f t="shared" si="469"/>
        <v>3.0974894250625471E-2</v>
      </c>
      <c r="K721" s="18">
        <f t="shared" si="469"/>
        <v>6.1686728354727424E-2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2.2727598202719568E-2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3.0974894250625471E-2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6.1686728354727424E-2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0.21349842434481847</v>
      </c>
      <c r="J723" s="18">
        <f t="shared" si="470"/>
        <v>0.42832295908948204</v>
      </c>
      <c r="K723" s="18">
        <f t="shared" si="470"/>
        <v>0.9327047770965563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9.1258387768611116E-2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0.17871608953988968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0.39301883211651406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0.10743426841894382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0.22470966837499498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0.49381130769741199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1.4805768157263532E-2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2.48972011745974E-2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4.5874637282630304E-2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>
        <f t="shared" si="472"/>
        <v>0.76999999999999891</v>
      </c>
      <c r="J728" s="14">
        <f t="shared" si="472"/>
        <v>0.76999999999999913</v>
      </c>
      <c r="K728" s="14">
        <f t="shared" si="472"/>
        <v>0.77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>
        <f t="shared" si="474"/>
        <v>0.58000000000000063</v>
      </c>
      <c r="J729" s="16">
        <f t="shared" si="474"/>
        <v>0.58000000000000063</v>
      </c>
      <c r="K729" s="16">
        <f t="shared" si="474"/>
        <v>0.58000000000000018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>
        <f t="shared" si="475"/>
        <v>0.69999999999999918</v>
      </c>
      <c r="J730" s="16">
        <f t="shared" si="475"/>
        <v>0.7</v>
      </c>
      <c r="K730" s="16">
        <f t="shared" si="475"/>
        <v>0.69999999999999896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>
        <f t="shared" si="476"/>
        <v>0.58000000000000107</v>
      </c>
      <c r="J731" s="16">
        <f t="shared" si="476"/>
        <v>0.5800000000000004</v>
      </c>
      <c r="K731" s="16">
        <f t="shared" si="476"/>
        <v>0.58000000000000029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1.1046279966302981E-2</v>
      </c>
      <c r="J732" s="17">
        <f t="shared" ref="J732" si="480">J733</f>
        <v>2.1610094617204131E-2</v>
      </c>
      <c r="K732" s="17">
        <f t="shared" ref="K732" si="481">K733</f>
        <v>4.684834035267265E-2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1.1046279966302981E-2</v>
      </c>
      <c r="J733" s="18">
        <f t="shared" ref="J733" si="485">SUM(J737,J739)</f>
        <v>2.1610094617204131E-2</v>
      </c>
      <c r="K733" s="18">
        <f t="shared" ref="K733" si="486">SUM(K737,K739)</f>
        <v>4.684834035267265E-2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4.684834035267265E-2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2.1610094617204131E-2</v>
      </c>
      <c r="K735" s="18">
        <f>K733-K734-K736</f>
        <v>0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9.8701413474770435E-4</v>
      </c>
      <c r="J737" s="18">
        <f t="shared" ref="J737" si="491">J738</f>
        <v>1.3451777075161621E-3</v>
      </c>
      <c r="K737" s="18">
        <f t="shared" ref="K737" si="492">K738</f>
        <v>2.6789312389890966E-3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9.8701413474770435E-4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1.3451777075161621E-3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2.6789312389890966E-3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1.0059265831555277E-2</v>
      </c>
      <c r="J739" s="18">
        <f t="shared" ref="J739" si="498">SUM(J740:J742)</f>
        <v>2.0264916909687968E-2</v>
      </c>
      <c r="K739" s="18">
        <f t="shared" ref="K739" si="499">SUM(K740:K742)</f>
        <v>4.4169409113683555E-2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3.8797590975947387E-3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7.5979358306988891E-3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1.6708802628601509E-2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5.550054306522635E-3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1.1608501468252241E-2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2.5510292155648297E-2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6.2945242743790361E-4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1.0584796107368363E-3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1.9503143294337492E-3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2.6789312389890966E-3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2.6789312389890966E-3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</v>
      </c>
      <c r="K745" s="18">
        <f t="shared" si="504"/>
        <v>4.4169409113683555E-2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</v>
      </c>
      <c r="K746" s="18">
        <f t="shared" si="505"/>
        <v>1.6708802628601509E-2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0</v>
      </c>
      <c r="K747" s="18">
        <f t="shared" si="506"/>
        <v>2.5510292155648297E-2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0</v>
      </c>
      <c r="K748" s="18">
        <f t="shared" si="507"/>
        <v>1.9503143294337492E-3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1.3451777075161621E-3</v>
      </c>
      <c r="K749" s="18">
        <f t="shared" si="508"/>
        <v>0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1.3451777075161621E-3</v>
      </c>
      <c r="K750" s="18">
        <f t="shared" si="509"/>
        <v>0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2.0264916909687968E-2</v>
      </c>
      <c r="K751" s="18">
        <f t="shared" si="512"/>
        <v>0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7.5979358306988891E-3</v>
      </c>
      <c r="K752" s="18">
        <f t="shared" si="513"/>
        <v>0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1.1608501468252241E-2</v>
      </c>
      <c r="K753" s="18">
        <f t="shared" si="514"/>
        <v>0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1.0584796107368363E-3</v>
      </c>
      <c r="K754" s="18">
        <f t="shared" si="515"/>
        <v>0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0</v>
      </c>
      <c r="G761" s="17">
        <f t="shared" si="526"/>
        <v>0</v>
      </c>
      <c r="H761" s="17">
        <f t="shared" si="526"/>
        <v>0</v>
      </c>
      <c r="I761" s="17">
        <f t="shared" si="526"/>
        <v>0</v>
      </c>
      <c r="J761" s="17">
        <f t="shared" si="526"/>
        <v>-2.2766709488736499E-2</v>
      </c>
      <c r="K761" s="17">
        <f t="shared" si="526"/>
        <v>-3.6259133021997118E-2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0</v>
      </c>
      <c r="G762" s="18">
        <f>[1]Industry!C$11</f>
        <v>0</v>
      </c>
      <c r="H762" s="18">
        <f>[1]Industry!D$11</f>
        <v>0</v>
      </c>
      <c r="I762" s="18">
        <f>[1]Industry!E$11</f>
        <v>0</v>
      </c>
      <c r="J762" s="18">
        <f>[1]Industry!F$11</f>
        <v>0</v>
      </c>
      <c r="K762" s="18">
        <f>[1]Industry!G$11</f>
        <v>0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0</v>
      </c>
      <c r="G763" s="1">
        <f t="shared" si="528"/>
        <v>0</v>
      </c>
      <c r="H763" s="1">
        <f t="shared" si="528"/>
        <v>0</v>
      </c>
      <c r="I763" s="1">
        <f t="shared" si="528"/>
        <v>0</v>
      </c>
      <c r="J763" s="1">
        <f t="shared" si="528"/>
        <v>0</v>
      </c>
      <c r="K763" s="1">
        <f>K762-K764-K765</f>
        <v>0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0</v>
      </c>
      <c r="G765" s="1">
        <f>[1]Industry!C$11-[1]Industry!C$33</f>
        <v>0</v>
      </c>
      <c r="H765" s="1">
        <f>[1]Industry!D$11-[1]Industry!D$33</f>
        <v>0</v>
      </c>
      <c r="I765" s="1">
        <f>[1]Industry!E$11-[1]Industry!E$33</f>
        <v>0</v>
      </c>
      <c r="J765" s="1">
        <f>[1]Industry!F$11-[1]Industry!F$33</f>
        <v>0</v>
      </c>
      <c r="K765" s="1">
        <f>[1]Industry!G$11-[1]Industry!G$33</f>
        <v>0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0</v>
      </c>
      <c r="G766" s="1">
        <f t="shared" ref="G766:K766" si="529">SUM(G769,G774)</f>
        <v>0</v>
      </c>
      <c r="H766" s="1">
        <f t="shared" si="529"/>
        <v>0</v>
      </c>
      <c r="I766" s="1">
        <f t="shared" si="529"/>
        <v>0</v>
      </c>
      <c r="J766" s="1">
        <f t="shared" si="529"/>
        <v>0</v>
      </c>
      <c r="K766" s="1">
        <f t="shared" si="529"/>
        <v>0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0</v>
      </c>
      <c r="G767" s="1">
        <f t="shared" ref="G767:K767" si="530">SUM(G771,G775)</f>
        <v>0</v>
      </c>
      <c r="H767" s="1">
        <f t="shared" si="530"/>
        <v>0</v>
      </c>
      <c r="I767" s="1">
        <f t="shared" si="530"/>
        <v>0</v>
      </c>
      <c r="J767" s="1">
        <f t="shared" si="530"/>
        <v>0</v>
      </c>
      <c r="K767" s="1">
        <f t="shared" si="530"/>
        <v>0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0</v>
      </c>
      <c r="G768" s="1">
        <f t="shared" ref="G768:K768" si="531">G773</f>
        <v>0</v>
      </c>
      <c r="H768" s="1">
        <f t="shared" si="531"/>
        <v>0</v>
      </c>
      <c r="I768" s="1">
        <f t="shared" si="531"/>
        <v>0</v>
      </c>
      <c r="J768" s="1">
        <f t="shared" si="531"/>
        <v>0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0</v>
      </c>
      <c r="G769" s="1">
        <f t="shared" ref="G769:K769" si="532">SUM(G770,G772)</f>
        <v>0</v>
      </c>
      <c r="H769" s="1">
        <f t="shared" si="532"/>
        <v>0</v>
      </c>
      <c r="I769" s="1">
        <f t="shared" si="532"/>
        <v>0</v>
      </c>
      <c r="J769" s="1">
        <f t="shared" si="532"/>
        <v>0</v>
      </c>
      <c r="K769" s="1">
        <f t="shared" si="532"/>
        <v>0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0</v>
      </c>
      <c r="G770" s="1">
        <f>[1]Industry!C$34</f>
        <v>0</v>
      </c>
      <c r="H770" s="1">
        <f>[1]Industry!D$34</f>
        <v>0</v>
      </c>
      <c r="I770" s="1">
        <f>[1]Industry!E$34</f>
        <v>0</v>
      </c>
      <c r="J770" s="1">
        <f>[1]Industry!F$34</f>
        <v>0</v>
      </c>
      <c r="K770" s="1">
        <f>[1]Industry!G$34</f>
        <v>0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0</v>
      </c>
      <c r="G771" s="1">
        <f t="shared" ref="G771:K771" si="533">G770</f>
        <v>0</v>
      </c>
      <c r="H771" s="1">
        <f t="shared" si="533"/>
        <v>0</v>
      </c>
      <c r="I771" s="1">
        <f t="shared" si="533"/>
        <v>0</v>
      </c>
      <c r="J771" s="1">
        <f t="shared" si="533"/>
        <v>0</v>
      </c>
      <c r="K771" s="1">
        <f t="shared" si="533"/>
        <v>0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0</v>
      </c>
      <c r="G772" s="1">
        <f>[1]Industry!C$35</f>
        <v>0</v>
      </c>
      <c r="H772" s="1">
        <f>[1]Industry!D$35</f>
        <v>0</v>
      </c>
      <c r="I772" s="1">
        <f>[1]Industry!E$35</f>
        <v>0</v>
      </c>
      <c r="J772" s="1">
        <f>[1]Industry!F$35</f>
        <v>0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0</v>
      </c>
      <c r="G773" s="1">
        <f t="shared" ref="G773:K773" si="534">G772</f>
        <v>0</v>
      </c>
      <c r="H773" s="1">
        <f t="shared" si="534"/>
        <v>0</v>
      </c>
      <c r="I773" s="1">
        <f t="shared" si="534"/>
        <v>0</v>
      </c>
      <c r="J773" s="1">
        <f t="shared" si="534"/>
        <v>0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0</v>
      </c>
      <c r="I774" s="1">
        <f>[1]Industry!E$36</f>
        <v>0</v>
      </c>
      <c r="J774" s="1">
        <f>[1]Industry!F$36</f>
        <v>0</v>
      </c>
      <c r="K774" s="1">
        <f>[1]Industry!G$36</f>
        <v>0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0</v>
      </c>
      <c r="I775" s="1">
        <f t="shared" si="535"/>
        <v>0</v>
      </c>
      <c r="J775" s="1">
        <f t="shared" si="535"/>
        <v>0</v>
      </c>
      <c r="K775" s="1">
        <f t="shared" si="535"/>
        <v>0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0</v>
      </c>
      <c r="G776" s="1">
        <f>SUM([1]Industry!C$37:C$39)</f>
        <v>0</v>
      </c>
      <c r="H776" s="1">
        <f>SUM([1]Industry!D$37:D$39)</f>
        <v>0</v>
      </c>
      <c r="I776" s="1">
        <f>SUM([1]Industry!E$37:E$39)</f>
        <v>0</v>
      </c>
      <c r="J776" s="1">
        <f>SUM([1]Industry!F$37:F$39)</f>
        <v>0</v>
      </c>
      <c r="K776" s="1">
        <f>SUM([1]Industry!G$37:G$39)</f>
        <v>0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0</v>
      </c>
      <c r="G777" s="1">
        <f>SUM([1]Industry!C$37:C$38)-G778</f>
        <v>0</v>
      </c>
      <c r="H777" s="1">
        <f>SUM([1]Industry!D$37:D$38)-H778</f>
        <v>0</v>
      </c>
      <c r="I777" s="1">
        <f>SUM([1]Industry!E$37:E$38)-I778</f>
        <v>0</v>
      </c>
      <c r="J777" s="1">
        <f>SUM([1]Industry!F$37:F$38)-J778</f>
        <v>0</v>
      </c>
      <c r="K777" s="1">
        <f>SUM([1]Industry!G$37:G$38)-K778</f>
        <v>0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0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</v>
      </c>
      <c r="G779" s="1">
        <f t="shared" si="540"/>
        <v>0</v>
      </c>
      <c r="H779" s="1">
        <f t="shared" si="540"/>
        <v>0</v>
      </c>
      <c r="I779" s="1">
        <f t="shared" si="540"/>
        <v>0</v>
      </c>
      <c r="J779" s="1">
        <f t="shared" si="540"/>
        <v>0</v>
      </c>
      <c r="K779" s="1">
        <f t="shared" si="540"/>
        <v>0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0</v>
      </c>
      <c r="G780" s="1">
        <f>[1]Industry!C$37</f>
        <v>0</v>
      </c>
      <c r="H780" s="1">
        <f>[1]Industry!D$37</f>
        <v>0</v>
      </c>
      <c r="I780" s="1">
        <f>[1]Industry!E$37</f>
        <v>0</v>
      </c>
      <c r="J780" s="1">
        <f>[1]Industry!F$37</f>
        <v>0</v>
      </c>
      <c r="K780" s="1">
        <f>[1]Industry!G$37</f>
        <v>0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 t="e">
        <f>[1]Industry!B$37*F777/SUM(F777:F778)</f>
        <v>#DIV/0!</v>
      </c>
      <c r="G781" s="1" t="e">
        <f>[1]Industry!C$37*G777/SUM(G777:G778)</f>
        <v>#DIV/0!</v>
      </c>
      <c r="H781" s="1" t="e">
        <f>[1]Industry!D$37*H777/SUM(H777:H778)</f>
        <v>#DIV/0!</v>
      </c>
      <c r="I781" s="1" t="e">
        <f>[1]Industry!E$37*I777/SUM(I777:I778)</f>
        <v>#DIV/0!</v>
      </c>
      <c r="J781" s="1" t="e">
        <f>[1]Industry!F$37*J777/SUM(J777:J778)</f>
        <v>#DIV/0!</v>
      </c>
      <c r="K781" s="1" t="e">
        <f>[1]Industry!G$37*K777/SUM(K777:K778)</f>
        <v>#DIV/0!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 t="e">
        <f>F780-F781</f>
        <v>#DIV/0!</v>
      </c>
      <c r="G782" s="1" t="e">
        <f t="shared" ref="G782:K782" si="545">G780-G781</f>
        <v>#DIV/0!</v>
      </c>
      <c r="H782" s="1" t="e">
        <f t="shared" si="545"/>
        <v>#DIV/0!</v>
      </c>
      <c r="I782" s="1" t="e">
        <f t="shared" si="545"/>
        <v>#DIV/0!</v>
      </c>
      <c r="J782" s="1" t="e">
        <f t="shared" si="545"/>
        <v>#DIV/0!</v>
      </c>
      <c r="K782" s="1" t="e">
        <f t="shared" si="545"/>
        <v>#DIV/0!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 t="e">
        <f>SUM(F784:F786)</f>
        <v>#DIV/0!</v>
      </c>
      <c r="G783" s="1" t="e">
        <f t="shared" ref="G783:K783" si="546">SUM(G784:G786)</f>
        <v>#DIV/0!</v>
      </c>
      <c r="H783" s="1" t="e">
        <f t="shared" si="546"/>
        <v>#DIV/0!</v>
      </c>
      <c r="I783" s="1" t="e">
        <f t="shared" si="546"/>
        <v>#DIV/0!</v>
      </c>
      <c r="J783" s="1" t="e">
        <f t="shared" si="546"/>
        <v>#DIV/0!</v>
      </c>
      <c r="K783" s="1" t="e">
        <f t="shared" si="546"/>
        <v>#DIV/0!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 t="e">
        <f>[1]Industry!B$38*F777/SUM(F777:F778)</f>
        <v>#DIV/0!</v>
      </c>
      <c r="G784" s="1" t="e">
        <f>[1]Industry!C$38*G777/SUM(G777:G778)</f>
        <v>#DIV/0!</v>
      </c>
      <c r="H784" s="1" t="e">
        <f>[1]Industry!D$38*H777/SUM(H777:H778)</f>
        <v>#DIV/0!</v>
      </c>
      <c r="I784" s="1" t="e">
        <f>[1]Industry!E$38*I777/SUM(I777:I778)</f>
        <v>#DIV/0!</v>
      </c>
      <c r="J784" s="1" t="e">
        <f>[1]Industry!F$38*J777/SUM(J777:J778)</f>
        <v>#DIV/0!</v>
      </c>
      <c r="K784" s="1" t="e">
        <f>[1]Industry!G$38*K777/SUM(K777:K778)</f>
        <v>#DIV/0!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 t="e">
        <f>[1]Industry!B$38-F784</f>
        <v>#DIV/0!</v>
      </c>
      <c r="G785" s="1" t="e">
        <f>[1]Industry!C$38-G784</f>
        <v>#DIV/0!</v>
      </c>
      <c r="H785" s="1" t="e">
        <f>[1]Industry!D$38-H784</f>
        <v>#DIV/0!</v>
      </c>
      <c r="I785" s="1" t="e">
        <f>[1]Industry!E$38-I784</f>
        <v>#DIV/0!</v>
      </c>
      <c r="J785" s="1" t="e">
        <f>[1]Industry!F$38-J784</f>
        <v>#DIV/0!</v>
      </c>
      <c r="K785" s="1" t="e">
        <f>[1]Industry!G$38-K784</f>
        <v>#DIV/0!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</v>
      </c>
      <c r="G786" s="1">
        <f>[1]Industry!C$39</f>
        <v>0</v>
      </c>
      <c r="H786" s="1">
        <f>[1]Industry!D$39</f>
        <v>0</v>
      </c>
      <c r="I786" s="1">
        <f>[1]Industry!E$39</f>
        <v>0</v>
      </c>
      <c r="J786" s="1">
        <f>[1]Industry!F$39</f>
        <v>0</v>
      </c>
      <c r="K786" s="1">
        <f>[1]Industry!G$39</f>
        <v>0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0</v>
      </c>
      <c r="G787" s="1">
        <f>[1]Industry!C$18</f>
        <v>0</v>
      </c>
      <c r="H787" s="1">
        <f>[1]Industry!D$18</f>
        <v>0</v>
      </c>
      <c r="I787" s="1">
        <f>[1]Industry!E$18</f>
        <v>0</v>
      </c>
      <c r="J787" s="1">
        <f>[1]Industry!F$18</f>
        <v>0</v>
      </c>
      <c r="K787" s="1">
        <f>[1]Industry!G$18</f>
        <v>0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0</v>
      </c>
      <c r="G788" s="1">
        <f t="shared" ref="G788:K788" si="549">G787</f>
        <v>0</v>
      </c>
      <c r="H788" s="1">
        <f t="shared" si="549"/>
        <v>0</v>
      </c>
      <c r="I788" s="1">
        <f t="shared" si="549"/>
        <v>0</v>
      </c>
      <c r="J788" s="1">
        <f t="shared" si="549"/>
        <v>0</v>
      </c>
      <c r="K788" s="1">
        <f t="shared" si="549"/>
        <v>0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0</v>
      </c>
      <c r="G789" s="1">
        <f>[1]Industry!C$19</f>
        <v>0</v>
      </c>
      <c r="H789" s="1">
        <f>[1]Industry!D$19</f>
        <v>0</v>
      </c>
      <c r="I789" s="1">
        <f>[1]Industry!E$19</f>
        <v>0</v>
      </c>
      <c r="J789" s="1">
        <f>[1]Industry!F$19</f>
        <v>-2.2766709488736499E-2</v>
      </c>
      <c r="K789" s="1">
        <f>[1]Industry!G$19</f>
        <v>-3.6259133021997118E-2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0</v>
      </c>
      <c r="G790" s="1">
        <f t="shared" ref="G790:K790" si="552">SUM(G791:G799)</f>
        <v>0.3305749365995469</v>
      </c>
      <c r="H790" s="1">
        <f t="shared" si="552"/>
        <v>1.0892400799902098</v>
      </c>
      <c r="I790" s="1">
        <f t="shared" si="552"/>
        <v>1.3995837926341124</v>
      </c>
      <c r="J790" s="1">
        <f t="shared" si="552"/>
        <v>1.1108756136094811</v>
      </c>
      <c r="K790" s="1">
        <f t="shared" si="552"/>
        <v>1.831738872923272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</v>
      </c>
      <c r="G791" s="1">
        <f t="shared" ref="G791:K791" si="555">G233</f>
        <v>9.3839929131715571E-2</v>
      </c>
      <c r="H791" s="1">
        <f t="shared" si="555"/>
        <v>0.37785556561910205</v>
      </c>
      <c r="I791" s="1">
        <f t="shared" si="555"/>
        <v>0.33441892189132344</v>
      </c>
      <c r="J791" s="1">
        <f t="shared" si="555"/>
        <v>8.2222742218891115E-2</v>
      </c>
      <c r="K791" s="1">
        <f t="shared" si="555"/>
        <v>9.9258902358393714E-2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</v>
      </c>
      <c r="G792" s="1">
        <f t="shared" ref="G792:K792" si="556">G239</f>
        <v>2.8841277319300293E-2</v>
      </c>
      <c r="H792" s="1">
        <f t="shared" si="556"/>
        <v>0.26187336584790616</v>
      </c>
      <c r="I792" s="1">
        <f t="shared" si="556"/>
        <v>0.4587939589318159</v>
      </c>
      <c r="J792" s="1">
        <f t="shared" si="556"/>
        <v>0.26544415926543852</v>
      </c>
      <c r="K792" s="1">
        <f t="shared" si="556"/>
        <v>0.35915246898008291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0.11135321041104643</v>
      </c>
      <c r="J794" s="1">
        <f t="shared" si="558"/>
        <v>8.5973601966303756E-2</v>
      </c>
      <c r="K794" s="1">
        <f t="shared" si="558"/>
        <v>0.171134592133801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0</v>
      </c>
      <c r="G795" s="1">
        <f t="shared" ref="G795:K795" si="559">G272</f>
        <v>4.8963257220306172E-2</v>
      </c>
      <c r="H795" s="1">
        <f t="shared" si="559"/>
        <v>0.16483148057675692</v>
      </c>
      <c r="I795" s="1">
        <f t="shared" si="559"/>
        <v>0</v>
      </c>
      <c r="J795" s="1">
        <f t="shared" si="559"/>
        <v>0.12397402817745966</v>
      </c>
      <c r="K795" s="1">
        <f t="shared" si="559"/>
        <v>0.13446206052940787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</v>
      </c>
      <c r="K796" s="1">
        <f t="shared" si="560"/>
        <v>0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</v>
      </c>
      <c r="G797" s="1">
        <f t="shared" ref="G797:K797" si="561">G281</f>
        <v>0.15893047292822488</v>
      </c>
      <c r="H797" s="1">
        <f t="shared" si="561"/>
        <v>0.28467966794644461</v>
      </c>
      <c r="I797" s="1">
        <f t="shared" si="561"/>
        <v>0.34541652356388497</v>
      </c>
      <c r="J797" s="1">
        <f t="shared" si="561"/>
        <v>0.34709422474741725</v>
      </c>
      <c r="K797" s="1">
        <f t="shared" si="561"/>
        <v>0.66653055169528808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</v>
      </c>
      <c r="K798" s="1">
        <f t="shared" si="562"/>
        <v>0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0.14960117783604163</v>
      </c>
      <c r="J799" s="1">
        <f t="shared" si="563"/>
        <v>0.20616685723397088</v>
      </c>
      <c r="K799" s="1">
        <f t="shared" si="563"/>
        <v>0.40120029722629846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0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0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0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0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0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0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0</v>
      </c>
      <c r="G801" s="1">
        <f t="shared" ref="G801:K801" si="564">G802</f>
        <v>0</v>
      </c>
      <c r="H801" s="1">
        <f t="shared" si="564"/>
        <v>0</v>
      </c>
      <c r="I801" s="1">
        <f t="shared" si="564"/>
        <v>0</v>
      </c>
      <c r="J801" s="1">
        <f t="shared" si="564"/>
        <v>0</v>
      </c>
      <c r="K801" s="1">
        <f t="shared" si="564"/>
        <v>0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0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0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0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0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0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0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</v>
      </c>
      <c r="G803" s="1">
        <f t="shared" ref="G803:K803" si="566">G804</f>
        <v>0</v>
      </c>
      <c r="H803" s="1">
        <f t="shared" si="566"/>
        <v>0</v>
      </c>
      <c r="I803" s="1">
        <f t="shared" si="566"/>
        <v>0</v>
      </c>
      <c r="J803" s="1">
        <f t="shared" si="566"/>
        <v>0</v>
      </c>
      <c r="K803" s="1">
        <f t="shared" si="566"/>
        <v>0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0</v>
      </c>
      <c r="G805" s="1">
        <f>[1]Industry!C$21</f>
        <v>0</v>
      </c>
      <c r="H805" s="1">
        <f>[1]Industry!D$21</f>
        <v>0</v>
      </c>
      <c r="I805" s="1">
        <f>[1]Industry!E$21</f>
        <v>0</v>
      </c>
      <c r="J805" s="1">
        <f>[1]Industry!F$21</f>
        <v>0</v>
      </c>
      <c r="K805" s="1">
        <f>[1]Industry!G$21</f>
        <v>0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0</v>
      </c>
      <c r="G806" s="1">
        <f t="shared" ref="G806:K806" si="568">G805</f>
        <v>0</v>
      </c>
      <c r="H806" s="1">
        <f t="shared" si="568"/>
        <v>0</v>
      </c>
      <c r="I806" s="1">
        <f t="shared" si="568"/>
        <v>0</v>
      </c>
      <c r="J806" s="1">
        <f t="shared" si="568"/>
        <v>0</v>
      </c>
      <c r="K806" s="1">
        <f t="shared" si="568"/>
        <v>0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0</v>
      </c>
      <c r="G808" s="1">
        <f t="shared" ref="G808:K808" si="569">G806</f>
        <v>0</v>
      </c>
      <c r="H808" s="1">
        <f t="shared" si="569"/>
        <v>0</v>
      </c>
      <c r="I808" s="1">
        <f t="shared" si="569"/>
        <v>0</v>
      </c>
      <c r="J808" s="1">
        <f t="shared" si="569"/>
        <v>0</v>
      </c>
      <c r="K808" s="1">
        <f t="shared" si="569"/>
        <v>0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0</v>
      </c>
      <c r="G809" s="1">
        <f>[1]Industry!C$22</f>
        <v>0</v>
      </c>
      <c r="H809" s="1">
        <f>[1]Industry!D$22</f>
        <v>0</v>
      </c>
      <c r="I809" s="1">
        <f>[1]Industry!E$22</f>
        <v>0</v>
      </c>
      <c r="J809" s="1">
        <f>[1]Industry!F$22</f>
        <v>0</v>
      </c>
      <c r="K809" s="1">
        <f>[1]Industry!G$22</f>
        <v>0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0</v>
      </c>
      <c r="G810" s="1">
        <f t="shared" ref="G810:K810" si="572">G809</f>
        <v>0</v>
      </c>
      <c r="H810" s="1">
        <f t="shared" si="572"/>
        <v>0</v>
      </c>
      <c r="I810" s="1">
        <f t="shared" si="572"/>
        <v>0</v>
      </c>
      <c r="J810" s="1">
        <f t="shared" si="572"/>
        <v>0</v>
      </c>
      <c r="K810" s="1">
        <f t="shared" si="572"/>
        <v>0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0</v>
      </c>
      <c r="J811" s="1">
        <f>[1]Industry!F$23</f>
        <v>0</v>
      </c>
      <c r="K811" s="1">
        <f>[1]Industry!G$23</f>
        <v>0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0</v>
      </c>
      <c r="I812" s="1">
        <f t="shared" si="575"/>
        <v>0</v>
      </c>
      <c r="J812" s="1">
        <f t="shared" si="575"/>
        <v>0</v>
      </c>
      <c r="K812" s="1">
        <f t="shared" si="575"/>
        <v>0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</v>
      </c>
      <c r="G813" s="1">
        <f>[1]Industry!C$24</f>
        <v>0</v>
      </c>
      <c r="H813" s="1">
        <f>[1]Industry!D$24</f>
        <v>0</v>
      </c>
      <c r="I813" s="1">
        <f>[1]Industry!E$24</f>
        <v>0</v>
      </c>
      <c r="J813" s="1">
        <f>[1]Industry!F$24</f>
        <v>0</v>
      </c>
      <c r="K813" s="1">
        <f>[1]Industry!G$24</f>
        <v>0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0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0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0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0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0</v>
      </c>
      <c r="I815" s="1">
        <f t="shared" si="580"/>
        <v>0</v>
      </c>
      <c r="J815" s="1">
        <f t="shared" si="580"/>
        <v>0</v>
      </c>
      <c r="K815" s="1">
        <f t="shared" si="580"/>
        <v>0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0</v>
      </c>
      <c r="G816" s="17">
        <f>[1]Industry!C$71</f>
        <v>0</v>
      </c>
      <c r="H816" s="17">
        <f>[1]Industry!D$71</f>
        <v>0</v>
      </c>
      <c r="I816" s="17">
        <f>[1]Industry!E$71</f>
        <v>0</v>
      </c>
      <c r="J816" s="17">
        <f>[1]Industry!F$71</f>
        <v>0</v>
      </c>
      <c r="K816" s="17">
        <f>[1]Industry!G$71</f>
        <v>0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0</v>
      </c>
      <c r="G817" s="18">
        <f t="shared" ref="G817:K817" si="581">SUM(G818:G820)</f>
        <v>0</v>
      </c>
      <c r="H817" s="18">
        <f t="shared" si="581"/>
        <v>0</v>
      </c>
      <c r="I817" s="18">
        <f t="shared" si="581"/>
        <v>0</v>
      </c>
      <c r="J817" s="18">
        <f t="shared" si="581"/>
        <v>0</v>
      </c>
      <c r="K817" s="18">
        <f t="shared" si="581"/>
        <v>0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0</v>
      </c>
      <c r="G818" s="1">
        <f>[1]Industry!C$55</f>
        <v>0</v>
      </c>
      <c r="H818" s="1">
        <f>[1]Industry!D$55</f>
        <v>0</v>
      </c>
      <c r="I818" s="1">
        <f>[1]Industry!E$55</f>
        <v>0</v>
      </c>
      <c r="J818" s="1">
        <f>[1]Industry!F$55</f>
        <v>0</v>
      </c>
      <c r="K818" s="1">
        <f>[1]Industry!G$55</f>
        <v>0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0</v>
      </c>
      <c r="G819" s="1">
        <f>[1]Industry!C$56</f>
        <v>0</v>
      </c>
      <c r="H819" s="1">
        <f>[1]Industry!D$56</f>
        <v>0</v>
      </c>
      <c r="I819" s="1">
        <f>[1]Industry!E$56</f>
        <v>0</v>
      </c>
      <c r="J819" s="1">
        <f>[1]Industry!F$56</f>
        <v>0</v>
      </c>
      <c r="K819" s="1">
        <f>[1]Industry!G$56</f>
        <v>0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0</v>
      </c>
      <c r="G820" s="1">
        <f>[1]Industry!C$3-([1]Industry!C$6-[1]Industry!C$70)</f>
        <v>0</v>
      </c>
      <c r="H820" s="1">
        <f>[1]Industry!D$3-([1]Industry!D$6-[1]Industry!D$70)</f>
        <v>0</v>
      </c>
      <c r="I820" s="1">
        <f>[1]Industry!E$3-([1]Industry!E$6-[1]Industry!E$70)</f>
        <v>0</v>
      </c>
      <c r="J820" s="1">
        <f>[1]Industry!F$3-([1]Industry!F$6-[1]Industry!F$70)</f>
        <v>0</v>
      </c>
      <c r="K820" s="1">
        <f>[1]Industry!G$3-([1]Industry!G$6-[1]Industry!G$70)</f>
        <v>0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0</v>
      </c>
      <c r="G821" s="1">
        <f t="shared" ref="G821:K821" si="583">SUM(G822:G823)</f>
        <v>0</v>
      </c>
      <c r="H821" s="1">
        <f t="shared" si="583"/>
        <v>0</v>
      </c>
      <c r="I821" s="1">
        <f t="shared" si="583"/>
        <v>0</v>
      </c>
      <c r="J821" s="1">
        <f t="shared" si="583"/>
        <v>0</v>
      </c>
      <c r="K821" s="1">
        <f t="shared" si="583"/>
        <v>0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0</v>
      </c>
      <c r="G822" s="1">
        <f>[1]Industry!C$57</f>
        <v>0</v>
      </c>
      <c r="H822" s="1">
        <f>[1]Industry!D$57</f>
        <v>0</v>
      </c>
      <c r="I822" s="1">
        <f>[1]Industry!E$57</f>
        <v>0</v>
      </c>
      <c r="J822" s="1">
        <f>[1]Industry!F$57</f>
        <v>0</v>
      </c>
      <c r="K822" s="1">
        <f>[1]Industry!G$57</f>
        <v>0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0</v>
      </c>
      <c r="G823" s="1">
        <f>[1]Industry!C$58</f>
        <v>0</v>
      </c>
      <c r="H823" s="1">
        <f>[1]Industry!D$58</f>
        <v>0</v>
      </c>
      <c r="I823" s="1">
        <f>[1]Industry!E$58</f>
        <v>0</v>
      </c>
      <c r="J823" s="1">
        <f>[1]Industry!F$58</f>
        <v>0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0</v>
      </c>
      <c r="G824" s="1">
        <f t="shared" ref="G824:K824" si="584">SUM(G825:G827)</f>
        <v>0</v>
      </c>
      <c r="H824" s="1">
        <f t="shared" si="584"/>
        <v>0</v>
      </c>
      <c r="I824" s="1">
        <f t="shared" si="584"/>
        <v>0</v>
      </c>
      <c r="J824" s="1">
        <f t="shared" si="584"/>
        <v>0</v>
      </c>
      <c r="K824" s="1">
        <f t="shared" si="584"/>
        <v>0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0</v>
      </c>
      <c r="G825" s="1">
        <f>[1]Industry!C$59</f>
        <v>0</v>
      </c>
      <c r="H825" s="1">
        <f>[1]Industry!D$59</f>
        <v>0</v>
      </c>
      <c r="I825" s="1">
        <f>[1]Industry!E$59</f>
        <v>0</v>
      </c>
      <c r="J825" s="1">
        <f>[1]Industry!F$59</f>
        <v>0</v>
      </c>
      <c r="K825" s="1">
        <f>[1]Industry!G$59</f>
        <v>0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</v>
      </c>
      <c r="I826" s="1">
        <f>[1]Industry!E$60</f>
        <v>0</v>
      </c>
      <c r="J826" s="1">
        <f>[1]Industry!F$60</f>
        <v>0</v>
      </c>
      <c r="K826" s="1">
        <f>[1]Industry!G$60</f>
        <v>0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</v>
      </c>
      <c r="G827" s="1">
        <f>[1]Industry!C$68</f>
        <v>0</v>
      </c>
      <c r="H827" s="1">
        <f>[1]Industry!D$68</f>
        <v>0</v>
      </c>
      <c r="I827" s="1">
        <f>[1]Industry!E$68</f>
        <v>0</v>
      </c>
      <c r="J827" s="1">
        <f>[1]Industry!F$68</f>
        <v>0</v>
      </c>
      <c r="K827" s="1">
        <f>[1]Industry!G$68</f>
        <v>0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0</v>
      </c>
      <c r="G828" s="1">
        <f t="shared" ref="G828:K828" si="587">G829</f>
        <v>0</v>
      </c>
      <c r="H828" s="1">
        <f t="shared" si="587"/>
        <v>0</v>
      </c>
      <c r="I828" s="1">
        <f t="shared" si="587"/>
        <v>0</v>
      </c>
      <c r="J828" s="1">
        <f t="shared" si="587"/>
        <v>0</v>
      </c>
      <c r="K828" s="1">
        <f t="shared" si="587"/>
        <v>0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0</v>
      </c>
      <c r="G829" s="1">
        <f>[1]Industry!C$61</f>
        <v>0</v>
      </c>
      <c r="H829" s="1">
        <f>[1]Industry!D$61</f>
        <v>0</v>
      </c>
      <c r="I829" s="1">
        <f>[1]Industry!E$61</f>
        <v>0</v>
      </c>
      <c r="J829" s="1">
        <f>[1]Industry!F$61</f>
        <v>0</v>
      </c>
      <c r="K829" s="1">
        <f>[1]Industry!G$61</f>
        <v>0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0</v>
      </c>
      <c r="G830" s="1">
        <f t="shared" ref="G830:K830" si="588">G831+G841</f>
        <v>0</v>
      </c>
      <c r="H830" s="1">
        <f t="shared" si="588"/>
        <v>0</v>
      </c>
      <c r="I830" s="1">
        <f t="shared" si="588"/>
        <v>0</v>
      </c>
      <c r="J830" s="1">
        <f t="shared" si="588"/>
        <v>0</v>
      </c>
      <c r="K830" s="1">
        <f t="shared" si="588"/>
        <v>0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0</v>
      </c>
      <c r="G831" s="1">
        <f>[1]Industry!C$62</f>
        <v>0</v>
      </c>
      <c r="H831" s="1">
        <f>[1]Industry!D$62</f>
        <v>0</v>
      </c>
      <c r="I831" s="1">
        <f>[1]Industry!E$62</f>
        <v>0</v>
      </c>
      <c r="J831" s="1">
        <f>[1]Industry!F$62</f>
        <v>0</v>
      </c>
      <c r="K831" s="1">
        <f>[1]Industry!G$62</f>
        <v>0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0</v>
      </c>
      <c r="G832" s="1">
        <f t="shared" ref="G832:K832" si="589">IFERROR(G791/G$790,0)*G$831</f>
        <v>0</v>
      </c>
      <c r="H832" s="1">
        <f t="shared" si="589"/>
        <v>0</v>
      </c>
      <c r="I832" s="1">
        <f t="shared" si="589"/>
        <v>0</v>
      </c>
      <c r="J832" s="1">
        <f t="shared" si="589"/>
        <v>0</v>
      </c>
      <c r="K832" s="1">
        <f t="shared" si="589"/>
        <v>0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</v>
      </c>
      <c r="G833" s="1">
        <f t="shared" si="590"/>
        <v>0</v>
      </c>
      <c r="H833" s="1">
        <f t="shared" si="590"/>
        <v>0</v>
      </c>
      <c r="I833" s="1">
        <f t="shared" si="590"/>
        <v>0</v>
      </c>
      <c r="J833" s="1">
        <f t="shared" si="590"/>
        <v>0</v>
      </c>
      <c r="K833" s="1">
        <f t="shared" si="590"/>
        <v>0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0</v>
      </c>
      <c r="J835" s="1">
        <f t="shared" si="590"/>
        <v>0</v>
      </c>
      <c r="K835" s="1">
        <f t="shared" si="590"/>
        <v>0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0</v>
      </c>
      <c r="G836" s="1">
        <f t="shared" si="590"/>
        <v>0</v>
      </c>
      <c r="H836" s="1">
        <f t="shared" si="590"/>
        <v>0</v>
      </c>
      <c r="I836" s="1">
        <f t="shared" si="590"/>
        <v>0</v>
      </c>
      <c r="J836" s="1">
        <f t="shared" si="590"/>
        <v>0</v>
      </c>
      <c r="K836" s="1">
        <f t="shared" si="590"/>
        <v>0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</v>
      </c>
      <c r="K837" s="1">
        <f t="shared" si="590"/>
        <v>0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</v>
      </c>
      <c r="G838" s="1">
        <f t="shared" si="590"/>
        <v>0</v>
      </c>
      <c r="H838" s="1">
        <f t="shared" si="590"/>
        <v>0</v>
      </c>
      <c r="I838" s="1">
        <f t="shared" si="590"/>
        <v>0</v>
      </c>
      <c r="J838" s="1">
        <f t="shared" si="590"/>
        <v>0</v>
      </c>
      <c r="K838" s="1">
        <f t="shared" si="590"/>
        <v>0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</v>
      </c>
      <c r="K839" s="1">
        <f t="shared" si="590"/>
        <v>0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0</v>
      </c>
      <c r="J840" s="1">
        <f t="shared" si="590"/>
        <v>0</v>
      </c>
      <c r="K840" s="1">
        <f t="shared" si="590"/>
        <v>0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0</v>
      </c>
      <c r="G841" s="1">
        <f>[1]Industry!C$63</f>
        <v>0</v>
      </c>
      <c r="H841" s="1">
        <f>[1]Industry!D$63</f>
        <v>0</v>
      </c>
      <c r="I841" s="1">
        <f>[1]Industry!E$63</f>
        <v>0</v>
      </c>
      <c r="J841" s="1">
        <f>[1]Industry!F$63</f>
        <v>0</v>
      </c>
      <c r="K841" s="1">
        <f>[1]Industry!G$63</f>
        <v>0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0</v>
      </c>
      <c r="G842" s="1">
        <f t="shared" ref="G842:K842" si="591">G843</f>
        <v>0</v>
      </c>
      <c r="H842" s="1">
        <f t="shared" si="591"/>
        <v>0</v>
      </c>
      <c r="I842" s="1">
        <f t="shared" si="591"/>
        <v>0</v>
      </c>
      <c r="J842" s="1">
        <f t="shared" si="591"/>
        <v>0</v>
      </c>
      <c r="K842" s="1">
        <f t="shared" si="591"/>
        <v>0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0</v>
      </c>
      <c r="G843" s="1">
        <f>[1]Industry!C$64</f>
        <v>0</v>
      </c>
      <c r="H843" s="1">
        <f>[1]Industry!D$64</f>
        <v>0</v>
      </c>
      <c r="I843" s="1">
        <f>[1]Industry!E$64</f>
        <v>0</v>
      </c>
      <c r="J843" s="1">
        <f>[1]Industry!F$64</f>
        <v>0</v>
      </c>
      <c r="K843" s="1">
        <f>[1]Industry!G$64</f>
        <v>0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</v>
      </c>
      <c r="G844" s="1">
        <f t="shared" ref="G844:K844" si="592">G845</f>
        <v>0</v>
      </c>
      <c r="H844" s="1">
        <f t="shared" si="592"/>
        <v>0</v>
      </c>
      <c r="I844" s="1">
        <f t="shared" si="592"/>
        <v>0</v>
      </c>
      <c r="J844" s="1">
        <f t="shared" si="592"/>
        <v>0</v>
      </c>
      <c r="K844" s="1">
        <f t="shared" si="592"/>
        <v>0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</v>
      </c>
      <c r="G845" s="1">
        <f>[1]Industry!C$65</f>
        <v>0</v>
      </c>
      <c r="H845" s="1">
        <f>[1]Industry!D$65</f>
        <v>0</v>
      </c>
      <c r="I845" s="1">
        <f>[1]Industry!E$65</f>
        <v>0</v>
      </c>
      <c r="J845" s="1">
        <f>[1]Industry!F$65</f>
        <v>0</v>
      </c>
      <c r="K845" s="1">
        <f>[1]Industry!G$65</f>
        <v>0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0</v>
      </c>
      <c r="G846" s="1">
        <f t="shared" ref="G846:K846" si="593">G847</f>
        <v>0</v>
      </c>
      <c r="H846" s="1">
        <f t="shared" si="593"/>
        <v>0</v>
      </c>
      <c r="I846" s="1">
        <f t="shared" si="593"/>
        <v>0</v>
      </c>
      <c r="J846" s="1">
        <f t="shared" si="593"/>
        <v>0</v>
      </c>
      <c r="K846" s="1">
        <f t="shared" si="593"/>
        <v>0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0</v>
      </c>
      <c r="G847" s="1">
        <f>[1]Industry!C$66</f>
        <v>0</v>
      </c>
      <c r="H847" s="1">
        <f>[1]Industry!D$66</f>
        <v>0</v>
      </c>
      <c r="I847" s="1">
        <f>[1]Industry!E$66</f>
        <v>0</v>
      </c>
      <c r="J847" s="1">
        <f>[1]Industry!F$66</f>
        <v>0</v>
      </c>
      <c r="K847" s="1">
        <f>[1]Industry!G$66</f>
        <v>0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0</v>
      </c>
      <c r="G848" s="1">
        <f t="shared" ref="G848:K848" si="594">G849</f>
        <v>0</v>
      </c>
      <c r="H848" s="1">
        <f t="shared" si="594"/>
        <v>0</v>
      </c>
      <c r="I848" s="1">
        <f t="shared" si="594"/>
        <v>0</v>
      </c>
      <c r="J848" s="1">
        <f t="shared" si="594"/>
        <v>0</v>
      </c>
      <c r="K848" s="1">
        <f t="shared" si="594"/>
        <v>0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0</v>
      </c>
      <c r="G849" s="1">
        <f>[1]Industry!C$67</f>
        <v>0</v>
      </c>
      <c r="H849" s="1">
        <f>[1]Industry!D$67</f>
        <v>0</v>
      </c>
      <c r="I849" s="1">
        <f>[1]Industry!E$67</f>
        <v>0</v>
      </c>
      <c r="J849" s="1">
        <f>[1]Industry!F$67</f>
        <v>0</v>
      </c>
      <c r="K849" s="1">
        <f>[1]Industry!G$67</f>
        <v>0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0</v>
      </c>
      <c r="J850" s="1">
        <f t="shared" si="595"/>
        <v>0</v>
      </c>
      <c r="K850" s="1">
        <f t="shared" si="595"/>
        <v>0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</v>
      </c>
      <c r="J851" s="1">
        <f>[1]Industry!F$69</f>
        <v>0</v>
      </c>
      <c r="K851" s="1">
        <f>[1]Industry!G$69</f>
        <v>0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0</v>
      </c>
      <c r="H852" s="1">
        <f t="shared" si="596"/>
        <v>0</v>
      </c>
      <c r="I852" s="1">
        <f t="shared" si="596"/>
        <v>0</v>
      </c>
      <c r="J852" s="1">
        <f t="shared" si="596"/>
        <v>0</v>
      </c>
      <c r="K852" s="1">
        <f t="shared" si="596"/>
        <v>0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</v>
      </c>
      <c r="H853" s="1">
        <f>[1]Industry!D$6-H854</f>
        <v>0</v>
      </c>
      <c r="I853" s="1">
        <f>[1]Industry!E$6-I854</f>
        <v>0</v>
      </c>
      <c r="J853" s="1">
        <f>[1]Industry!F$6-J854</f>
        <v>0</v>
      </c>
      <c r="K853" s="1">
        <f>[1]Industry!G$6-K854</f>
        <v>0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0</v>
      </c>
      <c r="H854" s="1">
        <f>[1]Industry!D$70</f>
        <v>0</v>
      </c>
      <c r="I854" s="1">
        <f>[1]Industry!E$70</f>
        <v>0</v>
      </c>
      <c r="J854" s="1">
        <f>[1]Industry!F$70</f>
        <v>0</v>
      </c>
      <c r="K854" s="1">
        <f>[1]Industry!G$70</f>
        <v>0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 t="str">
        <f>IFERROR(F818/F763,"-")</f>
        <v>-</v>
      </c>
      <c r="G856" s="4" t="str">
        <f t="shared" ref="G856:K856" si="597">IFERROR(G818/G763,"-")</f>
        <v>-</v>
      </c>
      <c r="H856" s="4" t="str">
        <f t="shared" si="597"/>
        <v>-</v>
      </c>
      <c r="I856" s="4" t="str">
        <f t="shared" si="597"/>
        <v>-</v>
      </c>
      <c r="J856" s="4" t="str">
        <f t="shared" si="597"/>
        <v>-</v>
      </c>
      <c r="K856" s="4" t="str">
        <f t="shared" si="597"/>
        <v>-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 t="str">
        <f t="shared" ref="F857:K857" si="600">IFERROR(F819/F764,"-")</f>
        <v>-</v>
      </c>
      <c r="G857" s="4" t="str">
        <f t="shared" si="600"/>
        <v>-</v>
      </c>
      <c r="H857" s="4" t="str">
        <f t="shared" si="600"/>
        <v>-</v>
      </c>
      <c r="I857" s="4" t="str">
        <f t="shared" si="600"/>
        <v>-</v>
      </c>
      <c r="J857" s="4" t="str">
        <f t="shared" si="600"/>
        <v>-</v>
      </c>
      <c r="K857" s="4" t="str">
        <f t="shared" si="600"/>
        <v>-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 t="str">
        <f t="shared" ref="F858:K858" si="601">IFERROR(F820/F765,"-")</f>
        <v>-</v>
      </c>
      <c r="G858" s="4" t="str">
        <f t="shared" si="601"/>
        <v>-</v>
      </c>
      <c r="H858" s="4" t="str">
        <f t="shared" si="601"/>
        <v>-</v>
      </c>
      <c r="I858" s="4" t="str">
        <f t="shared" si="601"/>
        <v>-</v>
      </c>
      <c r="J858" s="4" t="str">
        <f t="shared" si="601"/>
        <v>-</v>
      </c>
      <c r="K858" s="4" t="str">
        <f t="shared" si="601"/>
        <v>-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 t="str">
        <f>IFERROR(F822/F767,"-")</f>
        <v>-</v>
      </c>
      <c r="G859" s="4" t="str">
        <f t="shared" ref="G859:K860" si="602">IFERROR(G822/G767,"-")</f>
        <v>-</v>
      </c>
      <c r="H859" s="4" t="str">
        <f t="shared" si="602"/>
        <v>-</v>
      </c>
      <c r="I859" s="4" t="str">
        <f t="shared" si="602"/>
        <v>-</v>
      </c>
      <c r="J859" s="4" t="str">
        <f t="shared" si="602"/>
        <v>-</v>
      </c>
      <c r="K859" s="4" t="str">
        <f t="shared" si="602"/>
        <v>-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 t="str">
        <f>IFERROR(F823/F768,"-")</f>
        <v>-</v>
      </c>
      <c r="G860" s="4" t="str">
        <f t="shared" si="602"/>
        <v>-</v>
      </c>
      <c r="H860" s="4" t="str">
        <f t="shared" si="602"/>
        <v>-</v>
      </c>
      <c r="I860" s="4" t="str">
        <f t="shared" si="602"/>
        <v>-</v>
      </c>
      <c r="J860" s="4" t="str">
        <f t="shared" si="602"/>
        <v>-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 t="str">
        <f>IFERROR(F825/F777,"-")</f>
        <v>-</v>
      </c>
      <c r="G861" s="4" t="str">
        <f t="shared" ref="G861:K863" si="603">IFERROR(G825/G777,"-")</f>
        <v>-</v>
      </c>
      <c r="H861" s="4" t="str">
        <f t="shared" si="603"/>
        <v>-</v>
      </c>
      <c r="I861" s="4" t="str">
        <f t="shared" si="603"/>
        <v>-</v>
      </c>
      <c r="J861" s="4" t="str">
        <f t="shared" si="603"/>
        <v>-</v>
      </c>
      <c r="K861" s="4" t="str">
        <f t="shared" si="603"/>
        <v>-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 t="str">
        <f>IFERROR(F826/F778,"-")</f>
        <v>-</v>
      </c>
      <c r="G862" s="4" t="str">
        <f t="shared" si="603"/>
        <v>-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 t="str">
        <f>IFERROR(F827/F779,"-")</f>
        <v>-</v>
      </c>
      <c r="G863" s="4" t="str">
        <f t="shared" si="603"/>
        <v>-</v>
      </c>
      <c r="H863" s="4" t="str">
        <f t="shared" si="603"/>
        <v>-</v>
      </c>
      <c r="I863" s="4" t="str">
        <f t="shared" si="603"/>
        <v>-</v>
      </c>
      <c r="J863" s="4" t="str">
        <f t="shared" si="603"/>
        <v>-</v>
      </c>
      <c r="K863" s="4" t="str">
        <f t="shared" si="603"/>
        <v>-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 t="str">
        <f>IFERROR(F829/F788,"-")</f>
        <v>-</v>
      </c>
      <c r="G864" s="4" t="str">
        <f t="shared" ref="G864:K864" si="604">IFERROR(G829/G788,"-")</f>
        <v>-</v>
      </c>
      <c r="H864" s="4" t="str">
        <f t="shared" si="604"/>
        <v>-</v>
      </c>
      <c r="I864" s="4" t="str">
        <f t="shared" si="604"/>
        <v>-</v>
      </c>
      <c r="J864" s="4" t="str">
        <f t="shared" si="604"/>
        <v>-</v>
      </c>
      <c r="K864" s="4" t="str">
        <f t="shared" si="604"/>
        <v>-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 t="str">
        <f>IFERROR(F832/F791,"-")</f>
        <v>-</v>
      </c>
      <c r="G865" s="4">
        <f t="shared" ref="G865:K865" si="605">IFERROR(G832/G791,"-")</f>
        <v>0</v>
      </c>
      <c r="H865" s="4">
        <f t="shared" si="605"/>
        <v>0</v>
      </c>
      <c r="I865" s="4">
        <f t="shared" si="605"/>
        <v>0</v>
      </c>
      <c r="J865" s="4">
        <f t="shared" si="605"/>
        <v>0</v>
      </c>
      <c r="K865" s="4">
        <f t="shared" si="605"/>
        <v>0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 t="str">
        <f t="shared" ref="F866:K874" si="606">IFERROR(F833/F792,"-")</f>
        <v>-</v>
      </c>
      <c r="G866" s="4">
        <f t="shared" si="606"/>
        <v>0</v>
      </c>
      <c r="H866" s="4">
        <f t="shared" si="606"/>
        <v>0</v>
      </c>
      <c r="I866" s="4">
        <f t="shared" si="606"/>
        <v>0</v>
      </c>
      <c r="J866" s="4">
        <f t="shared" si="606"/>
        <v>0</v>
      </c>
      <c r="K866" s="4">
        <f t="shared" si="606"/>
        <v>0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</v>
      </c>
      <c r="J868" s="4">
        <f t="shared" si="606"/>
        <v>0</v>
      </c>
      <c r="K868" s="4">
        <f t="shared" si="606"/>
        <v>0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 t="str">
        <f t="shared" si="606"/>
        <v>-</v>
      </c>
      <c r="G869" s="4">
        <f t="shared" si="606"/>
        <v>0</v>
      </c>
      <c r="H869" s="4">
        <f t="shared" si="606"/>
        <v>0</v>
      </c>
      <c r="I869" s="4" t="str">
        <f t="shared" si="606"/>
        <v>-</v>
      </c>
      <c r="J869" s="4">
        <f t="shared" si="606"/>
        <v>0</v>
      </c>
      <c r="K869" s="4">
        <f t="shared" si="606"/>
        <v>0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 t="str">
        <f t="shared" si="606"/>
        <v>-</v>
      </c>
      <c r="K870" s="4" t="str">
        <f t="shared" si="606"/>
        <v>-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 t="str">
        <f t="shared" si="606"/>
        <v>-</v>
      </c>
      <c r="G871" s="4">
        <f t="shared" si="606"/>
        <v>0</v>
      </c>
      <c r="H871" s="4">
        <f t="shared" si="606"/>
        <v>0</v>
      </c>
      <c r="I871" s="4">
        <f t="shared" si="606"/>
        <v>0</v>
      </c>
      <c r="J871" s="4">
        <f t="shared" si="606"/>
        <v>0</v>
      </c>
      <c r="K871" s="4">
        <f t="shared" si="606"/>
        <v>0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 t="str">
        <f t="shared" si="606"/>
        <v>-</v>
      </c>
      <c r="K872" s="4" t="str">
        <f t="shared" si="606"/>
        <v>-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</v>
      </c>
      <c r="J873" s="4">
        <f t="shared" si="606"/>
        <v>0</v>
      </c>
      <c r="K873" s="4">
        <f t="shared" si="606"/>
        <v>0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 t="str">
        <f t="shared" si="606"/>
        <v>-</v>
      </c>
      <c r="G874" s="4" t="str">
        <f t="shared" si="606"/>
        <v>-</v>
      </c>
      <c r="H874" s="4" t="str">
        <f t="shared" si="606"/>
        <v>-</v>
      </c>
      <c r="I874" s="4" t="str">
        <f t="shared" si="606"/>
        <v>-</v>
      </c>
      <c r="J874" s="4" t="str">
        <f t="shared" si="606"/>
        <v>-</v>
      </c>
      <c r="K874" s="4" t="str">
        <f>IFERROR(K841/K800,"-")</f>
        <v>-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 t="str">
        <f>IFERROR(F843/F802,"-")</f>
        <v>-</v>
      </c>
      <c r="G875" s="4" t="str">
        <f t="shared" ref="G875:K875" si="607">IFERROR(G843/G802,"-")</f>
        <v>-</v>
      </c>
      <c r="H875" s="4" t="str">
        <f t="shared" si="607"/>
        <v>-</v>
      </c>
      <c r="I875" s="4" t="str">
        <f t="shared" si="607"/>
        <v>-</v>
      </c>
      <c r="J875" s="4" t="str">
        <f t="shared" si="607"/>
        <v>-</v>
      </c>
      <c r="K875" s="4" t="str">
        <f t="shared" si="607"/>
        <v>-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 t="str">
        <f>IFERROR(F845/F804,"-")</f>
        <v>-</v>
      </c>
      <c r="G876" s="4" t="str">
        <f t="shared" ref="G876:K876" si="608">IFERROR(G845/G804,"-")</f>
        <v>-</v>
      </c>
      <c r="H876" s="4" t="str">
        <f t="shared" si="608"/>
        <v>-</v>
      </c>
      <c r="I876" s="4" t="str">
        <f t="shared" si="608"/>
        <v>-</v>
      </c>
      <c r="J876" s="4" t="str">
        <f t="shared" si="608"/>
        <v>-</v>
      </c>
      <c r="K876" s="4" t="str">
        <f t="shared" si="608"/>
        <v>-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 t="str">
        <f>IFERROR(F847/F806,"-")</f>
        <v>-</v>
      </c>
      <c r="G877" s="4" t="str">
        <f t="shared" ref="G877:K877" si="609">IFERROR(G847/G806,"-")</f>
        <v>-</v>
      </c>
      <c r="H877" s="4" t="str">
        <f t="shared" si="609"/>
        <v>-</v>
      </c>
      <c r="I877" s="4" t="str">
        <f t="shared" si="609"/>
        <v>-</v>
      </c>
      <c r="J877" s="4" t="str">
        <f t="shared" si="609"/>
        <v>-</v>
      </c>
      <c r="K877" s="4" t="str">
        <f t="shared" si="609"/>
        <v>-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 t="str">
        <f>IFERROR(F849/F810,"-")</f>
        <v>-</v>
      </c>
      <c r="G878" s="4" t="str">
        <f t="shared" ref="G878:K878" si="610">IFERROR(G849/G810,"-")</f>
        <v>-</v>
      </c>
      <c r="H878" s="4" t="str">
        <f t="shared" si="610"/>
        <v>-</v>
      </c>
      <c r="I878" s="4" t="str">
        <f t="shared" si="610"/>
        <v>-</v>
      </c>
      <c r="J878" s="4" t="str">
        <f t="shared" si="610"/>
        <v>-</v>
      </c>
      <c r="K878" s="4" t="str">
        <f t="shared" si="610"/>
        <v>-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 t="str">
        <f t="shared" si="611"/>
        <v>-</v>
      </c>
      <c r="I879" s="4" t="str">
        <f t="shared" si="611"/>
        <v>-</v>
      </c>
      <c r="J879" s="4" t="str">
        <f t="shared" si="611"/>
        <v>-</v>
      </c>
      <c r="K879" s="4" t="str">
        <f t="shared" si="611"/>
        <v>-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140.10126001112664</v>
      </c>
      <c r="G880" s="17">
        <f t="shared" si="612"/>
        <v>141.48871720848231</v>
      </c>
      <c r="H880" s="17">
        <f t="shared" si="612"/>
        <v>141.51749452509057</v>
      </c>
      <c r="I880" s="17">
        <f t="shared" si="612"/>
        <v>140.86770317211767</v>
      </c>
      <c r="J880" s="17">
        <f t="shared" si="612"/>
        <v>133.25623236955292</v>
      </c>
      <c r="K880" s="17">
        <f t="shared" si="612"/>
        <v>132.81185861176564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60.950026877700658</v>
      </c>
      <c r="G881" s="1">
        <f>[1]Services!C$11</f>
        <v>60.772382479055238</v>
      </c>
      <c r="H881" s="1">
        <f>[1]Services!D$11</f>
        <v>61.565237927499005</v>
      </c>
      <c r="I881" s="1">
        <f>[1]Services!E$11</f>
        <v>62.181230993658595</v>
      </c>
      <c r="J881" s="1">
        <f>[1]Services!F$11</f>
        <v>61.199099849478621</v>
      </c>
      <c r="K881" s="1">
        <f>[1]Services!G$11</f>
        <v>62.557440241824331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2.623619929987596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0.64526342583658414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0.5606070696986305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0.32687236176165962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0.21192610503427817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0.39657241904329976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1.3316323728006176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1.4252058344446172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1.3413381103695896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1.3045486998654898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0.15235162572307773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0.14775997975257787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58.701913218774038</v>
      </c>
      <c r="H884" s="1">
        <f>[1]Services!D$11-[1]Services!D$28</f>
        <v>59.663292747430788</v>
      </c>
      <c r="I884" s="1">
        <f>[1]Services!E$11-[1]Services!E$28</f>
        <v>60.549809932031444</v>
      </c>
      <c r="J884" s="1">
        <f>[1]Services!F$11-[1]Services!F$28</f>
        <v>60.834822118721263</v>
      </c>
      <c r="K884" s="1">
        <f>[1]Services!G$11-[1]Services!G$28</f>
        <v>62.01310784302845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30.256656719211421</v>
      </c>
      <c r="G885" s="1">
        <f t="shared" ref="G885:K885" si="615">G886</f>
        <v>27.850002086407006</v>
      </c>
      <c r="H885" s="1">
        <f t="shared" si="615"/>
        <v>21.555174580471771</v>
      </c>
      <c r="I885" s="1">
        <f t="shared" si="615"/>
        <v>18.304554008010303</v>
      </c>
      <c r="J885" s="1">
        <f t="shared" si="615"/>
        <v>0.52704478748174988</v>
      </c>
      <c r="K885" s="1">
        <f t="shared" si="615"/>
        <v>0.19344924016128717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30.256656719211421</v>
      </c>
      <c r="G886" s="1">
        <f t="shared" ref="G886:K886" si="616">SUM(G889,G891)</f>
        <v>27.850002086407006</v>
      </c>
      <c r="H886" s="1">
        <f t="shared" si="616"/>
        <v>21.555174580471771</v>
      </c>
      <c r="I886" s="1">
        <f t="shared" si="616"/>
        <v>18.304554008010303</v>
      </c>
      <c r="J886" s="1">
        <f t="shared" si="616"/>
        <v>0.52704478748174988</v>
      </c>
      <c r="K886" s="1">
        <f t="shared" si="616"/>
        <v>0.19344924016128717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30.256656719211421</v>
      </c>
      <c r="G887" s="1">
        <f t="shared" ref="G887:K887" si="617">G888</f>
        <v>27.850002086407006</v>
      </c>
      <c r="H887" s="1">
        <f t="shared" si="617"/>
        <v>21.527633763421637</v>
      </c>
      <c r="I887" s="1">
        <f t="shared" si="617"/>
        <v>18.288471928264837</v>
      </c>
      <c r="J887" s="1">
        <f t="shared" si="617"/>
        <v>0.51800143983125713</v>
      </c>
      <c r="K887" s="1">
        <f t="shared" si="617"/>
        <v>0.17566632625647438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30.256656719211421</v>
      </c>
      <c r="G888" s="1">
        <f>[1]Services!C$12</f>
        <v>27.850002086407006</v>
      </c>
      <c r="H888" s="1">
        <f>[1]Services!D$12</f>
        <v>21.527633763421637</v>
      </c>
      <c r="I888" s="1">
        <f>[1]Services!E$12</f>
        <v>18.288471928264837</v>
      </c>
      <c r="J888" s="1">
        <f>[1]Services!F$12</f>
        <v>0.51800143983125713</v>
      </c>
      <c r="K888" s="1">
        <f>[1]Services!G$12</f>
        <v>0.17566632625647438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30.256656719211421</v>
      </c>
      <c r="G889" s="1">
        <f t="shared" ref="G889:K889" si="618">G888</f>
        <v>27.850002086407006</v>
      </c>
      <c r="H889" s="1">
        <f t="shared" si="618"/>
        <v>21.527633763421637</v>
      </c>
      <c r="I889" s="1">
        <f t="shared" si="618"/>
        <v>18.288471928264837</v>
      </c>
      <c r="J889" s="1">
        <f t="shared" si="618"/>
        <v>0.51800143983125713</v>
      </c>
      <c r="K889" s="1">
        <f t="shared" si="618"/>
        <v>0.17566632625647438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2.7540817050134943E-2</v>
      </c>
      <c r="I890">
        <f t="shared" si="619"/>
        <v>1.6082079745466698E-2</v>
      </c>
      <c r="J890">
        <f t="shared" si="619"/>
        <v>9.0433476504928004E-3</v>
      </c>
      <c r="K890">
        <f t="shared" si="619"/>
        <v>1.7782913904812802E-2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2.7540817050134943E-2</v>
      </c>
      <c r="I891">
        <f>[1]Services!E$13</f>
        <v>1.6082079745466698E-2</v>
      </c>
      <c r="J891">
        <f>[1]Services!F$13</f>
        <v>9.0433476504928004E-3</v>
      </c>
      <c r="K891">
        <f>[1]Services!G$13</f>
        <v>1.7782913904812802E-2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26.951004781956126</v>
      </c>
      <c r="G892" s="1">
        <f t="shared" ref="G892:K892" si="620">SUM(G893:G895)</f>
        <v>28.250617623882381</v>
      </c>
      <c r="H892" s="1">
        <f t="shared" si="620"/>
        <v>36.727724821466637</v>
      </c>
      <c r="I892" s="1">
        <f t="shared" si="620"/>
        <v>35.842418449977984</v>
      </c>
      <c r="J892" s="1">
        <f t="shared" si="620"/>
        <v>62.036408419911886</v>
      </c>
      <c r="K892" s="1">
        <f t="shared" si="620"/>
        <v>58.876136355141277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25.54870660393663</v>
      </c>
      <c r="G893" s="1">
        <f>SUM([1]Services!C$14:C$15)</f>
        <v>26.713373146358869</v>
      </c>
      <c r="H893" s="1">
        <f>SUM([1]Services!D$14:D$15)</f>
        <v>35.138310976035079</v>
      </c>
      <c r="I893" s="1">
        <f>SUM([1]Services!E$14:E$15)</f>
        <v>35.314265298709387</v>
      </c>
      <c r="J893" s="1">
        <f>SUM([1]Services!F$14:F$15)</f>
        <v>61.079341772790499</v>
      </c>
      <c r="K893" s="1">
        <f>SUM([1]Services!G$14:G$15)</f>
        <v>57.744552450581146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0.11918074193781096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0.11446768404394614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0.1422976710094104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0.29764529322245531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1.4022981780194961</v>
      </c>
      <c r="G895" s="1">
        <f>[1]Services!C$16</f>
        <v>1.5372444775235108</v>
      </c>
      <c r="H895" s="1">
        <f>[1]Services!D$16</f>
        <v>1.4702331034937459</v>
      </c>
      <c r="I895" s="1">
        <f>[1]Services!E$16</f>
        <v>0.41368546722464961</v>
      </c>
      <c r="J895" s="1">
        <f>[1]Services!F$16</f>
        <v>0.81476897611197985</v>
      </c>
      <c r="K895" s="1">
        <f>[1]Services!G$16</f>
        <v>0.83393861133768143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25.284040189608508</v>
      </c>
      <c r="G896" s="1">
        <f>[1]Services!C$14</f>
        <v>26.489505835577599</v>
      </c>
      <c r="H896" s="1">
        <f>[1]Services!D$14</f>
        <v>34.991234835952525</v>
      </c>
      <c r="I896" s="1">
        <f>[1]Services!E$14</f>
        <v>34.845245053027178</v>
      </c>
      <c r="J896" s="1">
        <f>[1]Services!F$14</f>
        <v>60.536237393749801</v>
      </c>
      <c r="K896" s="1">
        <f>[1]Services!G$14</f>
        <v>57.235436689768989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25.284040189608508</v>
      </c>
      <c r="G897" s="1">
        <f>[1]Services!C$14*IFERROR(G893/SUM(G893:G894),0)</f>
        <v>26.489505835577599</v>
      </c>
      <c r="H897" s="1">
        <f>[1]Services!D$14*IFERROR(H893/SUM(H893:H894),0)</f>
        <v>34.872954120964991</v>
      </c>
      <c r="I897" s="1">
        <f>[1]Services!E$14*IFERROR(I893/SUM(I893:I894),0)</f>
        <v>34.732662576450736</v>
      </c>
      <c r="J897" s="1">
        <f>[1]Services!F$14*IFERROR(J893/SUM(J893:J894),0)</f>
        <v>60.395532805126187</v>
      </c>
      <c r="K897" s="1">
        <f>[1]Services!G$14*IFERROR(K893/SUM(K893:K894),0)</f>
        <v>56.941928535383845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0.11828071498753445</v>
      </c>
      <c r="I898" s="1">
        <f t="shared" si="624"/>
        <v>0.11258247657644205</v>
      </c>
      <c r="J898" s="1">
        <f t="shared" si="624"/>
        <v>0.14070458862361335</v>
      </c>
      <c r="K898" s="1">
        <f t="shared" si="624"/>
        <v>0.29350815438514388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1.6669645923476173</v>
      </c>
      <c r="G899" s="1">
        <f>[1]Services!C$15+G902</f>
        <v>1.7611117883047793</v>
      </c>
      <c r="H899" s="1">
        <f>[1]Services!D$15+H902</f>
        <v>1.6173092435763006</v>
      </c>
      <c r="I899" s="1">
        <f>[1]Services!E$15+I902</f>
        <v>0.88270571290686228</v>
      </c>
      <c r="J899" s="1">
        <f>[1]Services!F$15+J902</f>
        <v>1.357873355152682</v>
      </c>
      <c r="K899" s="1">
        <f>[1]Services!G$15+K902</f>
        <v>1.3430543721498367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0.26466641432812127</v>
      </c>
      <c r="G900" s="1">
        <f>[1]Services!C$15*G893/SUM(G893:G894)</f>
        <v>0.22386731078126845</v>
      </c>
      <c r="H900" s="1">
        <f>[1]Services!D$15*H893/SUM(H893:H894)</f>
        <v>0.14657897926247701</v>
      </c>
      <c r="I900" s="1">
        <f>[1]Services!E$15*I893/SUM(I893:I894)</f>
        <v>0.4675048750558034</v>
      </c>
      <c r="J900" s="1">
        <f>[1]Services!F$15*J893/SUM(J893:J894)</f>
        <v>0.54184203963008515</v>
      </c>
      <c r="K900" s="1">
        <f>[1]Services!G$15*K893/SUM(K893:K894)</f>
        <v>0.50650497218247637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4.971608200776479E-4</v>
      </c>
      <c r="I901" s="1">
        <f>[1]Services!E$15*I894/SUM(I893:I894)</f>
        <v>1.5153706264093784E-3</v>
      </c>
      <c r="J901" s="1">
        <f>[1]Services!F$15*J894/SUM(J893:J894)</f>
        <v>1.2623394106171819E-3</v>
      </c>
      <c r="K901" s="1">
        <f>[1]Services!G$15*K894/SUM(K893:K894)</f>
        <v>2.6107886296790838E-3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1.4022981780194961</v>
      </c>
      <c r="G902" s="1">
        <f>[1]Services!C$16</f>
        <v>1.5372444775235108</v>
      </c>
      <c r="H902" s="1">
        <f>[1]Services!D$16</f>
        <v>1.4702331034937459</v>
      </c>
      <c r="I902" s="1">
        <f>[1]Services!E$16</f>
        <v>0.41368546722464961</v>
      </c>
      <c r="J902" s="1">
        <f>[1]Services!F$16</f>
        <v>0.81476897611197985</v>
      </c>
      <c r="K902" s="1">
        <f>[1]Services!G$16</f>
        <v>0.83393861133768143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7.7269393734621605</v>
      </c>
      <c r="G903" s="1">
        <f>[1]Services!C$17</f>
        <v>8.3697475459627579</v>
      </c>
      <c r="H903" s="1">
        <f>[1]Services!D$17</f>
        <v>9.6165934586589117</v>
      </c>
      <c r="I903" s="1">
        <f>[1]Services!E$17</f>
        <v>10.147453395756809</v>
      </c>
      <c r="J903" s="1">
        <f>[1]Services!F$17</f>
        <v>7.6791918055648862</v>
      </c>
      <c r="K903" s="1">
        <f>[1]Services!G$17</f>
        <v>9.7366096532906941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2.1169201159657711</v>
      </c>
      <c r="G904" s="1">
        <f>[1]Services!C$51/0.99</f>
        <v>2.2930259286776988</v>
      </c>
      <c r="H904" s="1">
        <f>[1]Services!D$51/0.99</f>
        <v>2.2165637827278388</v>
      </c>
      <c r="I904" s="1">
        <f>[1]Services!E$51/0.99</f>
        <v>3.1296545607300121</v>
      </c>
      <c r="J904" s="1">
        <f>[1]Services!F$51/0.99</f>
        <v>2.4677365025578459</v>
      </c>
      <c r="K904" s="1">
        <f>[1]Services!G$51/0.99</f>
        <v>3.815637587436663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1.4243015283097828</v>
      </c>
      <c r="G905" s="1">
        <f t="shared" ref="G905:K905" si="626">G904-SUM(G906:G909)</f>
        <v>1.5414659693943058</v>
      </c>
      <c r="H905" s="1">
        <f t="shared" si="626"/>
        <v>1.3525883220938022</v>
      </c>
      <c r="I905" s="1">
        <f t="shared" si="626"/>
        <v>1.1069801146976834</v>
      </c>
      <c r="J905" s="1">
        <f t="shared" si="626"/>
        <v>0.72048747090698551</v>
      </c>
      <c r="K905" s="1">
        <f t="shared" si="626"/>
        <v>0.61483328860408015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0.69261858765598827</v>
      </c>
      <c r="G906" s="1">
        <f t="shared" si="627"/>
        <v>0.75155995928339303</v>
      </c>
      <c r="H906" s="1">
        <f t="shared" si="627"/>
        <v>0.86397546063403663</v>
      </c>
      <c r="I906" s="1">
        <f t="shared" si="627"/>
        <v>1.5366252577445372</v>
      </c>
      <c r="J906" s="1">
        <f t="shared" si="627"/>
        <v>1.3894831145704956</v>
      </c>
      <c r="K906" s="1">
        <f t="shared" si="627"/>
        <v>2.4949642212355339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1.5438895297953698E-2</v>
      </c>
      <c r="J907" s="1">
        <f t="shared" si="627"/>
        <v>1.6743212528584708E-2</v>
      </c>
      <c r="K907" s="1">
        <f t="shared" si="627"/>
        <v>4.5083197675448543E-2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0.3964349679025081</v>
      </c>
      <c r="J908" s="1">
        <f t="shared" si="628"/>
        <v>0.27000015773271002</v>
      </c>
      <c r="K908" s="1">
        <f t="shared" si="628"/>
        <v>0.4688560805050967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7.4175325087329755E-2</v>
      </c>
      <c r="J909" s="1">
        <f t="shared" si="629"/>
        <v>7.102254681907022E-2</v>
      </c>
      <c r="K909" s="1">
        <f t="shared" si="629"/>
        <v>0.1919007994165042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5.6100192574963899</v>
      </c>
      <c r="G910" s="1">
        <f t="shared" ref="G910:K910" si="630">G903-G904</f>
        <v>6.0767216172850596</v>
      </c>
      <c r="H910" s="1">
        <f t="shared" si="630"/>
        <v>7.4000296759310729</v>
      </c>
      <c r="I910" s="1">
        <f t="shared" si="630"/>
        <v>7.017798835026797</v>
      </c>
      <c r="J910" s="1">
        <f t="shared" si="630"/>
        <v>5.2114553030070407</v>
      </c>
      <c r="K910" s="1">
        <f t="shared" si="630"/>
        <v>5.9209720658540306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8.5743934728094793</v>
      </c>
      <c r="G911" s="1">
        <f t="shared" ref="G911:K911" si="631">G912</f>
        <v>9.9660632084970171</v>
      </c>
      <c r="H911" s="1">
        <f t="shared" si="631"/>
        <v>6.1988354339801193</v>
      </c>
      <c r="I911" s="1">
        <f t="shared" si="631"/>
        <v>8.4191966301660521</v>
      </c>
      <c r="J911" s="1">
        <f t="shared" si="631"/>
        <v>0.93413692686997385</v>
      </c>
      <c r="K911" s="1">
        <f t="shared" si="631"/>
        <v>0.29477129652012884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8.5743934728094793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9.9660632084970171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6.1988354339801193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8.4191966301660521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0.93413692686997385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0.29477129652012884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2.0856542116521455</v>
      </c>
      <c r="G913" s="1">
        <f t="shared" ref="G913:K913" si="632">G914</f>
        <v>2.4001119218893399</v>
      </c>
      <c r="H913" s="1">
        <f t="shared" si="632"/>
        <v>2.0485097112577684</v>
      </c>
      <c r="I913" s="1">
        <f t="shared" si="632"/>
        <v>2.0499302873918155</v>
      </c>
      <c r="J913" s="1">
        <f t="shared" si="632"/>
        <v>0.28635602833162266</v>
      </c>
      <c r="K913" s="1">
        <f t="shared" si="632"/>
        <v>0.29955064616469423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2.0856542116521455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2.4001119218893399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2.0485097112577684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2.0499302873918155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0.28635602833162266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0.29955064616469423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0.71411115981831352</v>
      </c>
      <c r="I915" s="1">
        <f t="shared" si="633"/>
        <v>0.71450468915803345</v>
      </c>
      <c r="J915" s="1">
        <f t="shared" si="633"/>
        <v>9.7209465673355089E-2</v>
      </c>
      <c r="K915" s="1">
        <f t="shared" si="633"/>
        <v>0.26593591264704586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0.71411115981831352</v>
      </c>
      <c r="I916" s="1">
        <f>[1]Services!E$19</f>
        <v>0.71450468915803345</v>
      </c>
      <c r="J916" s="1">
        <f>[1]Services!F$19</f>
        <v>9.7209465673355089E-2</v>
      </c>
      <c r="K916" s="1">
        <f>[1]Services!G$19</f>
        <v>0.26593591264704586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6.229778087994204E-3</v>
      </c>
      <c r="I917" s="1">
        <f>[1]Services!E$20</f>
        <v>7.7497838320906384E-2</v>
      </c>
      <c r="J917" s="1">
        <f>[1]Services!F$20</f>
        <v>0.10067085936080764</v>
      </c>
      <c r="K917" s="1">
        <f>[1]Services!G$20</f>
        <v>0.17423732270896258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6.229778087994204E-3</v>
      </c>
      <c r="I919" s="1">
        <f t="shared" si="635"/>
        <v>7.7497838320906384E-2</v>
      </c>
      <c r="J919" s="1">
        <f t="shared" si="635"/>
        <v>0.10067085936080764</v>
      </c>
      <c r="K919" s="1">
        <f t="shared" si="635"/>
        <v>0.17423732270896258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6.229778087994204E-3</v>
      </c>
      <c r="I920" s="1">
        <f>[1]Services!E$20</f>
        <v>7.7497838320906384E-2</v>
      </c>
      <c r="J920" s="1">
        <f>[1]Services!F$20</f>
        <v>0.10067085936080764</v>
      </c>
      <c r="K920" s="1">
        <f>[1]Services!G$20</f>
        <v>0.17423732270896258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2.9295912201613588</v>
      </c>
      <c r="G921" s="1">
        <f t="shared" ref="G921:K921" si="636">G922</f>
        <v>3.1924610691559456</v>
      </c>
      <c r="H921" s="1">
        <f t="shared" si="636"/>
        <v>3.0850776538500586</v>
      </c>
      <c r="I921" s="1">
        <f t="shared" si="636"/>
        <v>3.1309168796771756</v>
      </c>
      <c r="J921" s="1">
        <f t="shared" si="636"/>
        <v>0.39611422688000164</v>
      </c>
      <c r="K921" s="1">
        <f t="shared" si="636"/>
        <v>0.41372794330721735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2.9295912201613588</v>
      </c>
      <c r="G922" s="1">
        <f>[1]Services!C$21-G923</f>
        <v>3.1924610691559456</v>
      </c>
      <c r="H922" s="1">
        <f>[1]Services!D$21-H923</f>
        <v>3.0850776538500586</v>
      </c>
      <c r="I922" s="1">
        <f>[1]Services!E$21-I923</f>
        <v>3.1309168796771756</v>
      </c>
      <c r="J922" s="1">
        <f>[1]Services!F$21-J923</f>
        <v>0.39611422688000164</v>
      </c>
      <c r="K922" s="1">
        <f>[1]Services!G$21-K923</f>
        <v>0.41372794330721735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0.11679712709905486</v>
      </c>
      <c r="I923" s="1">
        <f>[1]Services!E$50-I894</f>
        <v>0.11904639140570414</v>
      </c>
      <c r="J923" s="1">
        <f>[1]Services!F$50-J894</f>
        <v>0.16506529837091619</v>
      </c>
      <c r="K923" s="1">
        <f>[1]Services!G$50-K894</f>
        <v>0.38098597532474271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73.238497760750775</v>
      </c>
      <c r="G924" s="17">
        <f>[1]Services!C$59</f>
        <v>78.645873561466914</v>
      </c>
      <c r="H924" s="17">
        <f>[1]Services!D$59</f>
        <v>79.534229664008066</v>
      </c>
      <c r="I924" s="17">
        <f>[1]Services!E$59</f>
        <v>78.164355303540063</v>
      </c>
      <c r="J924" s="17">
        <f>[1]Services!F$59</f>
        <v>74.223993155896309</v>
      </c>
      <c r="K924" s="17">
        <f>[1]Services!G$59</f>
        <v>70.435393610314364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63.650051353988097</v>
      </c>
      <c r="G925" s="1">
        <f t="shared" ref="G925:K925" si="639">SUM(G926:G928)</f>
        <v>63.909996157015073</v>
      </c>
      <c r="H925" s="1">
        <f t="shared" si="639"/>
        <v>64.604766256936045</v>
      </c>
      <c r="I925" s="1">
        <f t="shared" si="639"/>
        <v>65.287632446203645</v>
      </c>
      <c r="J925" s="1">
        <f t="shared" si="639"/>
        <v>61.581968694793979</v>
      </c>
      <c r="K925" s="1">
        <f t="shared" si="639"/>
        <v>62.951339564179378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2.39405318611368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0.59041603464047465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0.51505774528561654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0.30235693462953528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0.19868072346963592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0.37674379809113462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4.2612235929619766</v>
      </c>
      <c r="G927" s="1">
        <f>[1]Services!C$47</f>
        <v>4.6176669036005631</v>
      </c>
      <c r="H927" s="1">
        <f>[1]Services!D$47</f>
        <v>4.426415764219648</v>
      </c>
      <c r="I927" s="1">
        <f>[1]Services!E$47</f>
        <v>4.4354655795426652</v>
      </c>
      <c r="J927" s="1">
        <f>[1]Services!F$47</f>
        <v>0.54846585260307934</v>
      </c>
      <c r="K927" s="1">
        <f>[1]Services!G$47</f>
        <v>0.56148792305979534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58.701913218774038</v>
      </c>
      <c r="H928" s="1">
        <f>[1]Services!D$3-([1]Services!D$6-[1]Services!D$58)</f>
        <v>59.663292747430781</v>
      </c>
      <c r="I928" s="1">
        <f>[1]Services!E$3-([1]Services!E$6-[1]Services!E$58)</f>
        <v>60.549809932031444</v>
      </c>
      <c r="J928" s="1">
        <f>[1]Services!F$3-([1]Services!F$6-[1]Services!F$58)</f>
        <v>60.834822118721263</v>
      </c>
      <c r="K928" s="1">
        <f>[1]Services!G$3-([1]Services!G$6-[1]Services!G$58)</f>
        <v>62.01310784302845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24.843088237587803</v>
      </c>
      <c r="G929" s="1">
        <f t="shared" ref="G929:K929" si="642">G930</f>
        <v>22.912317286288324</v>
      </c>
      <c r="H929" s="1">
        <f t="shared" si="642"/>
        <v>17.786105214339241</v>
      </c>
      <c r="I929" s="1">
        <f t="shared" si="642"/>
        <v>15.178281170008519</v>
      </c>
      <c r="J929" s="1">
        <f t="shared" si="642"/>
        <v>0.44140000951596553</v>
      </c>
      <c r="K929" s="1">
        <f t="shared" si="642"/>
        <v>0.16201373863507784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24.843088237587803</v>
      </c>
      <c r="G930" s="1">
        <f>[1]Services!C$48</f>
        <v>22.912317286288324</v>
      </c>
      <c r="H930" s="1">
        <f>[1]Services!D$48</f>
        <v>17.786105214339241</v>
      </c>
      <c r="I930" s="1">
        <f>[1]Services!E$48</f>
        <v>15.178281170008519</v>
      </c>
      <c r="J930" s="1">
        <f>[1]Services!F$48</f>
        <v>0.44140000951596553</v>
      </c>
      <c r="K930" s="1">
        <f>[1]Services!G$48</f>
        <v>0.16201373863507784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25.412817319276755</v>
      </c>
      <c r="G931" s="1">
        <f t="shared" ref="G931:K931" si="643">SUM(G932:G934)</f>
        <v>26.633233676125183</v>
      </c>
      <c r="H931" s="1">
        <f t="shared" si="643"/>
        <v>34.680624129611473</v>
      </c>
      <c r="I931" s="1">
        <f t="shared" si="643"/>
        <v>33.939905712676051</v>
      </c>
      <c r="J931" s="1">
        <f t="shared" si="643"/>
        <v>58.735001318322674</v>
      </c>
      <c r="K931" s="1">
        <f t="shared" si="643"/>
        <v>55.834308916988071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24.189732848408152</v>
      </c>
      <c r="G932" s="1">
        <f>[1]Services!C$49</f>
        <v>25.29244904282918</v>
      </c>
      <c r="H932" s="1">
        <f>[1]Services!D$49</f>
        <v>33.162308947707366</v>
      </c>
      <c r="I932" s="1">
        <f>[1]Services!E$49</f>
        <v>33.345575172713062</v>
      </c>
      <c r="J932" s="1">
        <f>[1]Services!F$49</f>
        <v>57.716996847977477</v>
      </c>
      <c r="K932" s="1">
        <f>[1]Services!G$49</f>
        <v>54.428316391632144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0.23597786903686582</v>
      </c>
      <c r="I933" s="1">
        <f>[1]Services!E$50</f>
        <v>0.23351407544965028</v>
      </c>
      <c r="J933" s="1">
        <f>[1]Services!F$50</f>
        <v>0.30736296938032659</v>
      </c>
      <c r="K933" s="1">
        <f>[1]Services!G$50</f>
        <v>0.67863126854719802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1.2230844708686046</v>
      </c>
      <c r="G934" s="1">
        <f>[1]Services!C$56</f>
        <v>1.3407846332960041</v>
      </c>
      <c r="H934" s="1">
        <f>[1]Services!D$56</f>
        <v>1.2823373128672442</v>
      </c>
      <c r="I934" s="1">
        <f>[1]Services!E$56</f>
        <v>0.36081646451333971</v>
      </c>
      <c r="J934" s="1">
        <f>[1]Services!F$56</f>
        <v>0.71064150096486844</v>
      </c>
      <c r="K934" s="1">
        <f>[1]Services!G$56</f>
        <v>0.72736125680872621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7.649669979727542</v>
      </c>
      <c r="G935" s="1">
        <f t="shared" ref="G935:K935" si="648">G936+G942</f>
        <v>8.2860500705031228</v>
      </c>
      <c r="H935" s="1">
        <f t="shared" si="648"/>
        <v>9.5204275240723248</v>
      </c>
      <c r="I935" s="1">
        <f t="shared" si="648"/>
        <v>10.045978861799247</v>
      </c>
      <c r="J935" s="1">
        <f t="shared" si="648"/>
        <v>7.6023998875092289</v>
      </c>
      <c r="K935" s="1">
        <f t="shared" si="648"/>
        <v>9.6392435567577834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2.0957509148061133</v>
      </c>
      <c r="G936" s="1">
        <f>[1]Services!C$51</f>
        <v>2.2700956693909218</v>
      </c>
      <c r="H936" s="1">
        <f>[1]Services!D$51</f>
        <v>2.1943981449005605</v>
      </c>
      <c r="I936" s="1">
        <f>[1]Services!E$51</f>
        <v>3.0983580151227121</v>
      </c>
      <c r="J936" s="1">
        <f>[1]Services!F$51</f>
        <v>2.4430591375322677</v>
      </c>
      <c r="K936" s="1">
        <f>[1]Services!G$51</f>
        <v>3.7774812115622964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1.4100585130266849</v>
      </c>
      <c r="G937" s="1">
        <f t="shared" ref="G937:K937" si="649">IFERROR(G905/G$904,0)*G$936</f>
        <v>1.5260513097003625</v>
      </c>
      <c r="H937" s="1">
        <f t="shared" si="649"/>
        <v>1.339062438872864</v>
      </c>
      <c r="I937" s="1">
        <f t="shared" si="649"/>
        <v>1.0959103135507067</v>
      </c>
      <c r="J937" s="1">
        <f t="shared" si="649"/>
        <v>0.71328259619791567</v>
      </c>
      <c r="K937" s="1">
        <f t="shared" si="649"/>
        <v>0.60868495571803938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0.68569240177942825</v>
      </c>
      <c r="G938" s="1">
        <f t="shared" ref="G938:K941" si="650">IFERROR(G906/G$904,0)*G$936</f>
        <v>0.74404435969055904</v>
      </c>
      <c r="H938" s="1">
        <f t="shared" si="650"/>
        <v>0.85533570602769626</v>
      </c>
      <c r="I938" s="1">
        <f t="shared" si="650"/>
        <v>1.521259005167092</v>
      </c>
      <c r="J938" s="1">
        <f t="shared" si="650"/>
        <v>1.3755882834247906</v>
      </c>
      <c r="K938" s="1">
        <f t="shared" si="650"/>
        <v>2.4700145790231782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1.5284506344974162E-2</v>
      </c>
      <c r="J939" s="1">
        <f t="shared" si="650"/>
        <v>1.6575780403298861E-2</v>
      </c>
      <c r="K939" s="1">
        <f t="shared" si="650"/>
        <v>4.4632365698694054E-2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0.39247061822348306</v>
      </c>
      <c r="J940" s="1">
        <f t="shared" si="650"/>
        <v>0.26730015615538294</v>
      </c>
      <c r="K940" s="1">
        <f t="shared" si="650"/>
        <v>0.46416751970004572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7.3433571836456463E-2</v>
      </c>
      <c r="J941" s="1">
        <f t="shared" si="650"/>
        <v>7.0312321350879531E-2</v>
      </c>
      <c r="K941" s="1">
        <f t="shared" si="650"/>
        <v>0.18998179142233917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5.5539190649214287</v>
      </c>
      <c r="G942" s="1">
        <f>[1]Services!C$52</f>
        <v>6.0159544011122019</v>
      </c>
      <c r="H942" s="1">
        <f>[1]Services!D$52</f>
        <v>7.3260293791717643</v>
      </c>
      <c r="I942" s="1">
        <f>[1]Services!E$52</f>
        <v>6.9476208466765348</v>
      </c>
      <c r="J942" s="1">
        <f>[1]Services!F$52</f>
        <v>5.1593407499769617</v>
      </c>
      <c r="K942" s="1">
        <f>[1]Services!G$52</f>
        <v>5.8617623451954861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6.1735633004228241</v>
      </c>
      <c r="G943" s="1">
        <f t="shared" ref="G943:K943" si="651">G944</f>
        <v>7.1755655101178499</v>
      </c>
      <c r="H943" s="1">
        <f t="shared" si="651"/>
        <v>4.4631615124656863</v>
      </c>
      <c r="I943" s="1">
        <f t="shared" si="651"/>
        <v>6.0618215737195591</v>
      </c>
      <c r="J943" s="1">
        <f t="shared" si="651"/>
        <v>0.6725785873463811</v>
      </c>
      <c r="K943" s="1">
        <f t="shared" si="651"/>
        <v>0.21223533349449278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6.1735633004228241</v>
      </c>
      <c r="G944" s="1">
        <f>[1]Services!C$53</f>
        <v>7.1755655101178499</v>
      </c>
      <c r="H944" s="1">
        <f>[1]Services!D$53</f>
        <v>4.4631615124656863</v>
      </c>
      <c r="I944" s="1">
        <f>[1]Services!E$53</f>
        <v>6.0618215737195591</v>
      </c>
      <c r="J944" s="1">
        <f>[1]Services!F$53</f>
        <v>0.6725785873463811</v>
      </c>
      <c r="K944" s="1">
        <f>[1]Services!G$53</f>
        <v>0.21223533349449278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1.8770887904869311</v>
      </c>
      <c r="G945" s="1">
        <f t="shared" ref="G945:K945" si="652">G946</f>
        <v>2.1601007297004076</v>
      </c>
      <c r="H945" s="1">
        <f t="shared" si="652"/>
        <v>1.8436587401319904</v>
      </c>
      <c r="I945" s="1">
        <f t="shared" si="652"/>
        <v>1.844937258652634</v>
      </c>
      <c r="J945" s="1">
        <f t="shared" si="652"/>
        <v>0.25772042549846053</v>
      </c>
      <c r="K945" s="1">
        <f t="shared" si="652"/>
        <v>0.26959558154822505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1.8770887904869311</v>
      </c>
      <c r="G946" s="1">
        <f>[1]Services!C$54</f>
        <v>2.1601007297004076</v>
      </c>
      <c r="H946" s="1">
        <f>[1]Services!D$54</f>
        <v>1.8436587401319904</v>
      </c>
      <c r="I946" s="1">
        <f>[1]Services!E$54</f>
        <v>1.844937258652634</v>
      </c>
      <c r="J946" s="1">
        <f>[1]Services!F$54</f>
        <v>0.25772042549846053</v>
      </c>
      <c r="K946" s="1">
        <f>[1]Services!G$54</f>
        <v>0.26959558154822505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0.71411115981831352</v>
      </c>
      <c r="I947" s="1">
        <f t="shared" si="653"/>
        <v>0.71450468915803345</v>
      </c>
      <c r="J947" s="1">
        <f t="shared" si="653"/>
        <v>9.7209465673355089E-2</v>
      </c>
      <c r="K947" s="1">
        <f t="shared" si="653"/>
        <v>0.26593591264704586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0.71411115981831352</v>
      </c>
      <c r="I948" s="1">
        <f>[1]Services!E$55</f>
        <v>0.71450468915803345</v>
      </c>
      <c r="J948" s="1">
        <f>[1]Services!F$55</f>
        <v>9.7209465673355089E-2</v>
      </c>
      <c r="K948" s="1">
        <f>[1]Services!G$55</f>
        <v>0.26593591264704586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5.5268394476175597E-2</v>
      </c>
      <c r="J949" s="1">
        <f t="shared" si="654"/>
        <v>7.4031147146260481E-2</v>
      </c>
      <c r="K949" s="1">
        <f t="shared" si="654"/>
        <v>0.12787359481490965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5.5268394476175597E-2</v>
      </c>
      <c r="J950" s="1">
        <f>[1]Services!F$57</f>
        <v>7.4031147146260481E-2</v>
      </c>
      <c r="K950" s="1">
        <f>[1]Services!G$57</f>
        <v>0.12787359481490965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5.5831920768583183</v>
      </c>
      <c r="H951" s="1">
        <f>[1]Services!D$58</f>
        <v>5.5846678740637703</v>
      </c>
      <c r="I951" s="1">
        <f>[1]Services!E$58</f>
        <v>5.5858351288776431</v>
      </c>
      <c r="J951" s="1">
        <f>[1]Services!F$58</f>
        <v>5.5965057388112784</v>
      </c>
      <c r="K951" s="1">
        <f>[1]Services!G$58</f>
        <v>2.9859552542778309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0.91249999999999953</v>
      </c>
      <c r="G953" s="4">
        <f t="shared" si="657"/>
        <v>0.91500000000000026</v>
      </c>
      <c r="H953" s="4">
        <f t="shared" si="657"/>
        <v>0.91874999999999962</v>
      </c>
      <c r="I953" s="4">
        <f t="shared" si="657"/>
        <v>0.92500000000000038</v>
      </c>
      <c r="J953" s="4">
        <f t="shared" si="657"/>
        <v>0.93750000000000067</v>
      </c>
      <c r="K953" s="4">
        <f t="shared" si="657"/>
        <v>0.94999999999999962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</v>
      </c>
      <c r="G954" s="4">
        <f t="shared" si="657"/>
        <v>3.2400000000000024</v>
      </c>
      <c r="H954" s="4">
        <f t="shared" si="657"/>
        <v>3.3000000000000016</v>
      </c>
      <c r="I954" s="4">
        <f t="shared" si="657"/>
        <v>3.4</v>
      </c>
      <c r="J954" s="4">
        <f t="shared" si="657"/>
        <v>3.599999999999997</v>
      </c>
      <c r="K954" s="4">
        <f t="shared" si="657"/>
        <v>3.7999999999999958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0.82107843137254888</v>
      </c>
      <c r="G956" s="4">
        <f t="shared" si="658"/>
        <v>0.8227043292564542</v>
      </c>
      <c r="H956" s="4">
        <f t="shared" si="658"/>
        <v>0.82514317608231413</v>
      </c>
      <c r="I956" s="4">
        <f t="shared" si="658"/>
        <v>0.82920792079207795</v>
      </c>
      <c r="J956" s="4">
        <f t="shared" si="658"/>
        <v>0.83750000000000002</v>
      </c>
      <c r="K956" s="4">
        <f t="shared" si="658"/>
        <v>0.83749999999999913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0.94680851063830052</v>
      </c>
      <c r="G957" s="4">
        <f t="shared" si="659"/>
        <v>0.94680851063829929</v>
      </c>
      <c r="H957" s="4">
        <f t="shared" si="659"/>
        <v>0.94376502531167816</v>
      </c>
      <c r="I957" s="4">
        <f t="shared" si="659"/>
        <v>0.9442522700290108</v>
      </c>
      <c r="J957" s="4">
        <f t="shared" si="659"/>
        <v>0.94495119254361593</v>
      </c>
      <c r="K957" s="4">
        <f t="shared" si="659"/>
        <v>0.94257058167024332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1.9800000000000011</v>
      </c>
      <c r="I958" s="4">
        <f t="shared" si="659"/>
        <v>2.0400000000000014</v>
      </c>
      <c r="J958" s="4">
        <f t="shared" si="659"/>
        <v>2.160000000000001</v>
      </c>
      <c r="K958" s="4">
        <f t="shared" si="659"/>
        <v>2.2799999999999998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0.87220000000000009</v>
      </c>
      <c r="G959" s="4">
        <f t="shared" si="659"/>
        <v>0.87219999999999864</v>
      </c>
      <c r="H959" s="4">
        <f t="shared" si="659"/>
        <v>0.87219999999999931</v>
      </c>
      <c r="I959" s="4">
        <f t="shared" si="659"/>
        <v>0.87220000000000075</v>
      </c>
      <c r="J959" s="4">
        <f t="shared" si="659"/>
        <v>0.87219999999999953</v>
      </c>
      <c r="K959" s="4">
        <f t="shared" si="659"/>
        <v>0.87220000000000053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0.98999999999999988</v>
      </c>
      <c r="H960" s="4">
        <f t="shared" si="660"/>
        <v>0.98999999999999988</v>
      </c>
      <c r="I960" s="4">
        <f t="shared" si="660"/>
        <v>0.9900000000000001</v>
      </c>
      <c r="J960" s="4">
        <f t="shared" si="660"/>
        <v>0.99</v>
      </c>
      <c r="K960" s="4">
        <f t="shared" si="660"/>
        <v>0.99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0.98999999999999977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0.9900000000000001</v>
      </c>
      <c r="J961" s="4">
        <f t="shared" si="660"/>
        <v>0.99</v>
      </c>
      <c r="K961" s="4">
        <f t="shared" si="660"/>
        <v>0.98999999999999988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0.9900000000000001</v>
      </c>
      <c r="K962" s="4">
        <f t="shared" si="660"/>
        <v>0.98999999999999988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0.9900000000000001</v>
      </c>
      <c r="K963" s="4">
        <f t="shared" si="660"/>
        <v>0.99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0.9900000000000001</v>
      </c>
      <c r="J964" s="4">
        <f t="shared" si="660"/>
        <v>0.99000000000000021</v>
      </c>
      <c r="K964" s="4">
        <f t="shared" si="660"/>
        <v>0.9900000000000001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0.99000000000000055</v>
      </c>
      <c r="G965" s="4">
        <f t="shared" si="660"/>
        <v>0.98999999999999888</v>
      </c>
      <c r="H965" s="4">
        <f t="shared" si="660"/>
        <v>0.99000000000000032</v>
      </c>
      <c r="I965" s="4">
        <f t="shared" si="660"/>
        <v>0.99000000000000077</v>
      </c>
      <c r="J965" s="4">
        <f t="shared" si="660"/>
        <v>0.98999999999999833</v>
      </c>
      <c r="K965" s="4">
        <f t="shared" si="660"/>
        <v>0.98999999999999932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0.71999999999999986</v>
      </c>
      <c r="G966" s="4">
        <f t="shared" si="661"/>
        <v>0.71999999999999975</v>
      </c>
      <c r="H966" s="4">
        <f t="shared" si="661"/>
        <v>0.72000000000000008</v>
      </c>
      <c r="I966" s="4">
        <f t="shared" si="661"/>
        <v>0.7200000000000002</v>
      </c>
      <c r="J966" s="4">
        <f t="shared" si="661"/>
        <v>0.72</v>
      </c>
      <c r="K966" s="4">
        <f t="shared" si="661"/>
        <v>0.72000000000000008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0.90000000000000013</v>
      </c>
      <c r="G967" s="4">
        <f t="shared" si="662"/>
        <v>0.90000000000000069</v>
      </c>
      <c r="H967" s="4">
        <f t="shared" si="662"/>
        <v>0.89999999999999947</v>
      </c>
      <c r="I967" s="4">
        <f t="shared" si="662"/>
        <v>0.9</v>
      </c>
      <c r="J967" s="4">
        <f t="shared" si="662"/>
        <v>0.90000000000000047</v>
      </c>
      <c r="K967" s="4">
        <f t="shared" si="662"/>
        <v>0.9000000000000008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0.71316046580961201</v>
      </c>
      <c r="J969" s="4">
        <f t="shared" si="664"/>
        <v>0.73537811851720114</v>
      </c>
      <c r="K969" s="4">
        <f t="shared" si="664"/>
        <v>0.73390472733848988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217.63354019156094</v>
      </c>
      <c r="G970" s="3">
        <f>[1]Residential!C$26</f>
        <v>219.73758779307408</v>
      </c>
      <c r="H970" s="3">
        <f>[1]Residential!D$26</f>
        <v>223.88702483876611</v>
      </c>
      <c r="I970" s="3">
        <f>[1]Residential!E$26</f>
        <v>223.56659234323655</v>
      </c>
      <c r="J970" s="3">
        <f>[1]Residential!F$26</f>
        <v>215.04958130493432</v>
      </c>
      <c r="K970" s="3">
        <f>[1]Residential!G$26</f>
        <v>216.04004567568003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69.470101707093761</v>
      </c>
      <c r="G971" s="1">
        <f>[1]Residential!C$15</f>
        <v>70.028548295206377</v>
      </c>
      <c r="H971" s="1">
        <f>[1]Residential!D$15</f>
        <v>60.380979059661293</v>
      </c>
      <c r="I971" s="1">
        <f>[1]Residential!E$15</f>
        <v>55.929230096100156</v>
      </c>
      <c r="J971" s="1">
        <f>[1]Residential!F$15</f>
        <v>46.415596327558511</v>
      </c>
      <c r="K971" s="1">
        <f>[1]Residential!G$15</f>
        <v>45.562248355493189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15.333244361722816</v>
      </c>
      <c r="G972" s="1">
        <f t="shared" ref="G972:K972" si="665">SUM(G973:G974)</f>
        <v>15.115854791494627</v>
      </c>
      <c r="H972" s="1">
        <f t="shared" si="665"/>
        <v>12.344119358543267</v>
      </c>
      <c r="I972" s="1">
        <f t="shared" si="665"/>
        <v>9.1986408682953247</v>
      </c>
      <c r="J972" s="1">
        <f t="shared" si="665"/>
        <v>1.7200380903162766</v>
      </c>
      <c r="K972" s="1">
        <f t="shared" si="665"/>
        <v>1.7180852005983791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9.376880685595026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8.2849448120322986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5.6755064229669498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2.7731590189451527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1.0026322271294181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1.2268479304997624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5.9563636761277898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6.8309099794623283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6.6686129355763182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6.4254818493501729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0.71740586318685851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0.49123727009861684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9.5599330437981109</v>
      </c>
      <c r="G975" s="1">
        <f t="shared" ref="G975:K975" si="669">SUM(G976:G977)</f>
        <v>10.085336606789497</v>
      </c>
      <c r="H975" s="1">
        <f t="shared" si="669"/>
        <v>3.4033502749107045</v>
      </c>
      <c r="I975" s="1">
        <f t="shared" si="669"/>
        <v>1.8922980443677337</v>
      </c>
      <c r="J975" s="1">
        <f t="shared" si="669"/>
        <v>0.37001077853952485</v>
      </c>
      <c r="K975" s="1">
        <f t="shared" si="669"/>
        <v>0.6629712199790293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8.4110293803824039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8.7988982050107882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2.1205945515681801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0.61446077151772138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0.22497100829180927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0.39928953193647659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1.1489036634157073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1.2864384017787085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1.2827557233425242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1.2778372728500123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0.14503977024771558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0.26368168804255271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44.576924301572838</v>
      </c>
      <c r="G978" s="1">
        <f>[1]Residential!C$3-([1]Residential!C$10-[1]Residential!C$244)</f>
        <v>44.827356896922247</v>
      </c>
      <c r="H978" s="1">
        <f>[1]Residential!D$3-([1]Residential!D$10-[1]Residential!D$244)</f>
        <v>44.633509426207318</v>
      </c>
      <c r="I978" s="1">
        <f>[1]Residential!E$3-([1]Residential!E$10-[1]Residential!E$244)</f>
        <v>44.838291183437093</v>
      </c>
      <c r="J978" s="1">
        <f>[1]Residential!F$3-([1]Residential!F$10-[1]Residential!F$244)</f>
        <v>44.325547458702708</v>
      </c>
      <c r="K978" s="1">
        <f>[1]Residential!G$3-([1]Residential!G$10-[1]Residential!G$244)</f>
        <v>43.18119193491578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60.231884233633082</v>
      </c>
      <c r="G979" s="1">
        <f>SUM([1]Residential!C$16:C$17)</f>
        <v>51.320105958092974</v>
      </c>
      <c r="H979" s="1">
        <f>SUM([1]Residential!D$16:D$17)</f>
        <v>59.351550435238494</v>
      </c>
      <c r="I979" s="1">
        <f>SUM([1]Residential!E$16:E$17)</f>
        <v>58.699929857910739</v>
      </c>
      <c r="J979" s="1">
        <f>SUM([1]Residential!F$16:F$17)</f>
        <v>5.0232606176131673</v>
      </c>
      <c r="K979" s="1">
        <f>SUM([1]Residential!G$16:G$17)</f>
        <v>0.50232890572146305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60.231884233633082</v>
      </c>
      <c r="G980" s="1">
        <f>[1]Residential!C$16</f>
        <v>51.320105958092974</v>
      </c>
      <c r="H980" s="1">
        <f>[1]Residential!D$16</f>
        <v>59.321737045565293</v>
      </c>
      <c r="I980" s="1">
        <f>[1]Residential!E$16</f>
        <v>58.67529399268291</v>
      </c>
      <c r="J980" s="1">
        <f>[1]Residential!F$16</f>
        <v>5.009763263204297</v>
      </c>
      <c r="K980" s="1">
        <f>[1]Residential!G$16</f>
        <v>0.48153406646875069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2.98133896732002E-2</v>
      </c>
      <c r="I981" s="1">
        <f>[1]Residential!E$17</f>
        <v>2.4635865227831077E-2</v>
      </c>
      <c r="J981" s="1">
        <f>[1]Residential!F$17</f>
        <v>1.3497354408869913E-2</v>
      </c>
      <c r="K981" s="1">
        <f>[1]Residential!G$17</f>
        <v>2.0794839252712371E-2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50.371449645932145</v>
      </c>
      <c r="G982" s="1">
        <f t="shared" ref="G982:K982" si="672">SUM(G984,G986)</f>
        <v>43.247978228094738</v>
      </c>
      <c r="H982" s="1">
        <f t="shared" si="672"/>
        <v>49.914348681935941</v>
      </c>
      <c r="I982" s="1">
        <f t="shared" si="672"/>
        <v>49.634686266317047</v>
      </c>
      <c r="J982" s="1">
        <f t="shared" si="672"/>
        <v>4.2035043632741971</v>
      </c>
      <c r="K982" s="1">
        <f t="shared" si="672"/>
        <v>0.46363554950494734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50.371449645932145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43.247978228094738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49.914348681935941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49.634686266317047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4.2035043632741971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0.46363554950494734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50.371449645932145</v>
      </c>
      <c r="G984" s="1">
        <f t="shared" ref="G984:K984" si="673">G985</f>
        <v>43.247978228094738</v>
      </c>
      <c r="H984" s="1">
        <f t="shared" si="673"/>
        <v>49.889275774545553</v>
      </c>
      <c r="I984" s="1">
        <f t="shared" si="673"/>
        <v>49.613855007328453</v>
      </c>
      <c r="J984" s="1">
        <f t="shared" si="673"/>
        <v>4.1922096699526108</v>
      </c>
      <c r="K984" s="1">
        <f t="shared" si="673"/>
        <v>0.44444249369233935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50.371449645932145</v>
      </c>
      <c r="G985" s="1">
        <f t="shared" ref="G985:K985" si="674">G983*IFERROR(G980/G979,0)</f>
        <v>43.247978228094738</v>
      </c>
      <c r="H985" s="1">
        <f t="shared" si="674"/>
        <v>49.889275774545553</v>
      </c>
      <c r="I985" s="1">
        <f t="shared" si="674"/>
        <v>49.613855007328453</v>
      </c>
      <c r="J985" s="1">
        <f t="shared" si="674"/>
        <v>4.1922096699526108</v>
      </c>
      <c r="K985" s="1">
        <f t="shared" si="674"/>
        <v>0.44444249369233935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2.5072907390388366E-2</v>
      </c>
      <c r="I986" s="1">
        <f t="shared" si="675"/>
        <v>2.0831258988593504E-2</v>
      </c>
      <c r="J986" s="1">
        <f t="shared" si="675"/>
        <v>1.129469332158628E-2</v>
      </c>
      <c r="K986" s="1">
        <f t="shared" si="675"/>
        <v>1.9193055812607995E-2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2.5072907390388366E-2</v>
      </c>
      <c r="I987" s="1">
        <f t="shared" si="676"/>
        <v>2.0831258988593504E-2</v>
      </c>
      <c r="J987" s="1">
        <f t="shared" si="676"/>
        <v>1.129469332158628E-2</v>
      </c>
      <c r="K987" s="1">
        <f t="shared" si="676"/>
        <v>1.9193055812607995E-2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9.8604345877009347</v>
      </c>
      <c r="G988" s="1">
        <f t="shared" ref="G988:K988" si="677">G989</f>
        <v>8.0721277299982379</v>
      </c>
      <c r="H988" s="1">
        <f t="shared" si="677"/>
        <v>9.4372017533025492</v>
      </c>
      <c r="I988" s="1">
        <f t="shared" si="677"/>
        <v>9.0652435915936938</v>
      </c>
      <c r="J988" s="1">
        <f t="shared" si="677"/>
        <v>0.81975625433897004</v>
      </c>
      <c r="K988" s="1">
        <f t="shared" si="677"/>
        <v>3.8693356216515665E-2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9.8604345877009347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8.0721277299982379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9.4372017533025492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9.0652435915936938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0.81975625433897004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3.8693356216515665E-2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9.8604345877009347</v>
      </c>
      <c r="G990" s="1">
        <f t="shared" ref="G990:K990" si="678">IFERROR(G980/G979,0)*G989</f>
        <v>8.0721277299982379</v>
      </c>
      <c r="H990" s="1">
        <f t="shared" si="678"/>
        <v>9.4324612710197346</v>
      </c>
      <c r="I990" s="1">
        <f t="shared" si="678"/>
        <v>9.0614389853544619</v>
      </c>
      <c r="J990" s="1">
        <f t="shared" si="678"/>
        <v>0.81755359325168631</v>
      </c>
      <c r="K990" s="1">
        <f t="shared" si="678"/>
        <v>3.7091572776411307E-2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4.7404822828145399E-3</v>
      </c>
      <c r="I991" s="1">
        <f t="shared" si="679"/>
        <v>3.8046062392318447E-3</v>
      </c>
      <c r="J991" s="1">
        <f t="shared" si="679"/>
        <v>2.2026610872837304E-3</v>
      </c>
      <c r="K991" s="1">
        <f t="shared" si="679"/>
        <v>1.6017834401043582E-3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47.001974644335235</v>
      </c>
      <c r="G992" s="1">
        <f t="shared" ref="G992:K992" si="680">SUM(G993:G994)</f>
        <v>48.183607694388428</v>
      </c>
      <c r="H992" s="1">
        <f t="shared" si="680"/>
        <v>48.226885178534538</v>
      </c>
      <c r="I992" s="1">
        <f t="shared" si="680"/>
        <v>50.859957171886023</v>
      </c>
      <c r="J992" s="1">
        <f t="shared" si="680"/>
        <v>84.351496017368007</v>
      </c>
      <c r="K992" s="1">
        <f t="shared" si="680"/>
        <v>84.329215221147635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46.719671102103135</v>
      </c>
      <c r="G993" s="1">
        <f>[1]Residential!C$18</f>
        <v>47.930627769790831</v>
      </c>
      <c r="H993" s="1">
        <f>[1]Residential!D$18</f>
        <v>48.077053978746363</v>
      </c>
      <c r="I993" s="1">
        <f>[1]Residential!E$18</f>
        <v>50.371053423708545</v>
      </c>
      <c r="J993" s="1">
        <f>[1]Residential!F$18</f>
        <v>83.802178855846719</v>
      </c>
      <c r="K993" s="1">
        <f>[1]Residential!G$18</f>
        <v>83.816737076659749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0.28230354223209903</v>
      </c>
      <c r="G994" s="1">
        <f>[1]Residential!C$19</f>
        <v>0.25297992459759505</v>
      </c>
      <c r="H994" s="1">
        <f>[1]Residential!D$19</f>
        <v>0.14983119978817644</v>
      </c>
      <c r="I994" s="1">
        <f>[1]Residential!E$19</f>
        <v>0.48890374817747922</v>
      </c>
      <c r="J994" s="1">
        <f>[1]Residential!F$19</f>
        <v>0.54931716152128052</v>
      </c>
      <c r="K994" s="1">
        <f>[1]Residential!G$19</f>
        <v>0.51247814448788531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38.494684610933135</v>
      </c>
      <c r="G995" s="1">
        <f t="shared" ref="G995:K995" si="683">SUM(G996:G997)</f>
        <v>40.83553930915248</v>
      </c>
      <c r="H995" s="1">
        <f t="shared" si="683"/>
        <v>39.647236749202818</v>
      </c>
      <c r="I995" s="1">
        <f t="shared" si="683"/>
        <v>42.255432284435614</v>
      </c>
      <c r="J995" s="1">
        <f t="shared" si="683"/>
        <v>66.112996900758333</v>
      </c>
      <c r="K995" s="1">
        <f t="shared" si="683"/>
        <v>68.907380465738385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38.494684610933135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40.83553930915248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39.207828710370407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41.808282930830799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65.708695166648369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67.928649549823589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0.43940803883241419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0.44714935360481545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0.40430173410996495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0.97873091591479899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38.263477605163565</v>
      </c>
      <c r="G998" s="1">
        <f t="shared" ref="G998:K998" si="684">SUM(G999:G1000)</f>
        <v>40.621139181190813</v>
      </c>
      <c r="H998" s="1">
        <f t="shared" si="684"/>
        <v>39.524060785662407</v>
      </c>
      <c r="I998" s="1">
        <f t="shared" si="684"/>
        <v>41.849241631248439</v>
      </c>
      <c r="J998" s="1">
        <f t="shared" si="684"/>
        <v>65.682453217339699</v>
      </c>
      <c r="K998" s="1">
        <f t="shared" si="684"/>
        <v>68.48862254904256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38.263477605163565</v>
      </c>
      <c r="G999" s="1">
        <f t="shared" ref="G999:K999" si="685">G996-G1002</f>
        <v>40.621139181190813</v>
      </c>
      <c r="H999" s="1">
        <f t="shared" si="685"/>
        <v>39.086017898931587</v>
      </c>
      <c r="I999" s="1">
        <f t="shared" si="685"/>
        <v>41.406390609909884</v>
      </c>
      <c r="J999" s="1">
        <f t="shared" si="685"/>
        <v>65.280784393035319</v>
      </c>
      <c r="K999" s="1">
        <f t="shared" si="685"/>
        <v>67.51583949120311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0.43804288673081976</v>
      </c>
      <c r="I1000" s="1">
        <f t="shared" si="686"/>
        <v>0.4428510213385552</v>
      </c>
      <c r="J1000" s="1">
        <f t="shared" si="686"/>
        <v>0.40166882430438555</v>
      </c>
      <c r="K1000" s="1">
        <f t="shared" si="686"/>
        <v>0.97278305783945007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0.23120700576956776</v>
      </c>
      <c r="G1001" s="1">
        <f t="shared" ref="G1001:K1001" si="687">SUM(G1002:G1003)</f>
        <v>0.21440012796166455</v>
      </c>
      <c r="H1001" s="1">
        <f t="shared" si="687"/>
        <v>0.12317596354041475</v>
      </c>
      <c r="I1001" s="1">
        <f t="shared" si="687"/>
        <v>0.40619065318717712</v>
      </c>
      <c r="J1001" s="1">
        <f t="shared" si="687"/>
        <v>0.43054368341863314</v>
      </c>
      <c r="K1001" s="1">
        <f t="shared" si="687"/>
        <v>0.41875791669583357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0.23120700576956776</v>
      </c>
      <c r="G1002" s="1">
        <f t="shared" ref="G1002:K1002" si="688">G996*IFERROR(G994/G992,0)</f>
        <v>0.21440012796166455</v>
      </c>
      <c r="H1002" s="1">
        <f t="shared" si="688"/>
        <v>0.12181081143882032</v>
      </c>
      <c r="I1002" s="1">
        <f t="shared" si="688"/>
        <v>0.40189232092091687</v>
      </c>
      <c r="J1002" s="1">
        <f t="shared" si="688"/>
        <v>0.42791077361305374</v>
      </c>
      <c r="K1002" s="1">
        <f t="shared" si="688"/>
        <v>0.41281005862048459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1.3651521015944415E-3</v>
      </c>
      <c r="I1003" s="1">
        <f t="shared" si="689"/>
        <v>4.2983322662602345E-3</v>
      </c>
      <c r="J1003" s="1">
        <f t="shared" si="689"/>
        <v>2.6329098055793703E-3</v>
      </c>
      <c r="K1003" s="1">
        <f t="shared" si="689"/>
        <v>5.9478580753489748E-3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8.5072900334021</v>
      </c>
      <c r="G1004" s="1">
        <f t="shared" ref="G1004:K1004" si="690">SUM(G1005:G1006)</f>
        <v>7.3480683852359476</v>
      </c>
      <c r="H1004" s="1">
        <f t="shared" si="690"/>
        <v>8.5796484293317157</v>
      </c>
      <c r="I1004" s="1">
        <f t="shared" si="690"/>
        <v>8.6045248874504079</v>
      </c>
      <c r="J1004" s="1">
        <f t="shared" si="690"/>
        <v>18.238499116609674</v>
      </c>
      <c r="K1004" s="1">
        <f t="shared" si="690"/>
        <v>15.421834755409247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8.5072900334021</v>
      </c>
      <c r="G1005" s="1">
        <f t="shared" ref="G1005:K1005" si="691">G992-G996-G997-G1006</f>
        <v>7.3480683852359476</v>
      </c>
      <c r="H1005" s="1">
        <f t="shared" si="691"/>
        <v>8.15206643406251</v>
      </c>
      <c r="I1005" s="1">
        <f t="shared" si="691"/>
        <v>8.1715257806709634</v>
      </c>
      <c r="J1005" s="1">
        <f t="shared" si="691"/>
        <v>17.926065177168027</v>
      </c>
      <c r="K1005" s="1">
        <f t="shared" si="691"/>
        <v>14.528781529982169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0.42758199526920498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0.43299910677944498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0.31243393944164516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0.89305322542707866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8.4561934969395693</v>
      </c>
      <c r="G1007" s="1">
        <f t="shared" ref="G1007:K1007" si="692">SUM(G1008:G1009)</f>
        <v>7.3094885886000167</v>
      </c>
      <c r="H1007" s="1">
        <f t="shared" si="692"/>
        <v>8.5529931930839549</v>
      </c>
      <c r="I1007" s="1">
        <f t="shared" si="692"/>
        <v>8.521811792460106</v>
      </c>
      <c r="J1007" s="1">
        <f t="shared" si="692"/>
        <v>18.119725638507024</v>
      </c>
      <c r="K1007" s="1">
        <f t="shared" si="692"/>
        <v>15.328114527617196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8.4561934969395693</v>
      </c>
      <c r="G1008" s="1">
        <f t="shared" ref="G1008:K1008" si="693">G1005-G1011</f>
        <v>7.3094885886000167</v>
      </c>
      <c r="H1008" s="1">
        <f t="shared" si="693"/>
        <v>8.1267396087855559</v>
      </c>
      <c r="I1008" s="1">
        <f t="shared" si="693"/>
        <v>8.0929749952466423</v>
      </c>
      <c r="J1008" s="1">
        <f t="shared" si="693"/>
        <v>17.80932634377093</v>
      </c>
      <c r="K1008" s="1">
        <f t="shared" si="693"/>
        <v>14.440488487284815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0.42625358429839816</v>
      </c>
      <c r="I1009" s="1">
        <f t="shared" si="694"/>
        <v>0.42883679721346307</v>
      </c>
      <c r="J1009" s="1">
        <f t="shared" si="694"/>
        <v>0.31039929473609473</v>
      </c>
      <c r="K1009" s="1">
        <f t="shared" si="694"/>
        <v>0.88762604033238068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5.1096536462531254E-2</v>
      </c>
      <c r="G1010" s="1">
        <f t="shared" si="695"/>
        <v>3.8579796635930509E-2</v>
      </c>
      <c r="H1010" s="1">
        <f t="shared" si="695"/>
        <v>2.6655236247761682E-2</v>
      </c>
      <c r="I1010" s="1">
        <f t="shared" si="695"/>
        <v>8.2713094990302147E-2</v>
      </c>
      <c r="J1010" s="1">
        <f t="shared" si="695"/>
        <v>0.11877347810264738</v>
      </c>
      <c r="K1010" s="1">
        <f t="shared" si="695"/>
        <v>9.3720227792051719E-2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5.1096536462531254E-2</v>
      </c>
      <c r="G1011" s="1">
        <f t="shared" ref="G1011:K1011" si="696">G1005*IFERROR(G$994/G$992,0)</f>
        <v>3.8579796635930509E-2</v>
      </c>
      <c r="H1011" s="1">
        <f t="shared" si="696"/>
        <v>2.5326825276954835E-2</v>
      </c>
      <c r="I1011" s="1">
        <f t="shared" si="696"/>
        <v>7.8550785424320244E-2</v>
      </c>
      <c r="J1011" s="1">
        <f t="shared" si="696"/>
        <v>0.11673883339709695</v>
      </c>
      <c r="K1011" s="1">
        <f t="shared" si="696"/>
        <v>8.8293042697353746E-2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1.3284109708068463E-3</v>
      </c>
      <c r="I1012" s="1">
        <f t="shared" si="697"/>
        <v>4.1623095659819058E-3</v>
      </c>
      <c r="J1012" s="1">
        <f t="shared" si="697"/>
        <v>2.0346447055504318E-3</v>
      </c>
      <c r="K1012" s="1">
        <f t="shared" si="697"/>
        <v>5.4271850946979797E-3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0.10002515055386475</v>
      </c>
      <c r="G1013" s="1">
        <f>[1]Residential!C$20</f>
        <v>0.10001814511644359</v>
      </c>
      <c r="H1013" s="1">
        <f>[1]Residential!D$20</f>
        <v>7.3989991466408486E-2</v>
      </c>
      <c r="I1013" s="1">
        <f>[1]Residential!E$20</f>
        <v>6.7251126581952758E-2</v>
      </c>
      <c r="J1013" s="1">
        <f>[1]Residential!F$20</f>
        <v>8.1179082038073062E-3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0.10002515055386475</v>
      </c>
      <c r="G1014" s="1">
        <f t="shared" ref="G1014:G1015" si="698">G1013</f>
        <v>0.10001814511644359</v>
      </c>
      <c r="H1014" s="1">
        <f t="shared" ref="H1014:H1015" si="699">H1013</f>
        <v>7.3989991466408486E-2</v>
      </c>
      <c r="I1014" s="1">
        <f t="shared" ref="I1014:I1015" si="700">I1013</f>
        <v>6.7251126581952758E-2</v>
      </c>
      <c r="J1014" s="1">
        <f t="shared" ref="J1014:J1015" si="701">J1013</f>
        <v>8.1179082038073062E-3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0.10002515055386475</v>
      </c>
      <c r="G1015" s="1">
        <f t="shared" si="698"/>
        <v>0.10001814511644359</v>
      </c>
      <c r="H1015" s="1">
        <f t="shared" si="699"/>
        <v>7.3989991466408486E-2</v>
      </c>
      <c r="I1015" s="1">
        <f t="shared" si="700"/>
        <v>6.7251126581952758E-2</v>
      </c>
      <c r="J1015" s="1">
        <f t="shared" si="701"/>
        <v>8.1179082038073062E-3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13.723071392573811</v>
      </c>
      <c r="G1018" s="1">
        <f t="shared" ref="G1018:K1018" si="704">G1019+G1021</f>
        <v>15.896872361719405</v>
      </c>
      <c r="H1018" s="1">
        <f t="shared" si="704"/>
        <v>15.484597147686745</v>
      </c>
      <c r="I1018" s="1">
        <f t="shared" si="704"/>
        <v>15.417716624075842</v>
      </c>
      <c r="J1018" s="1">
        <f t="shared" si="704"/>
        <v>1.8186065976774655</v>
      </c>
      <c r="K1018" s="1">
        <f t="shared" si="704"/>
        <v>0.8007972926743181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12.682094388331363</v>
      </c>
      <c r="G1019" s="1">
        <f t="shared" ref="G1019:K1019" si="705">G1020</f>
        <v>14.702353866239649</v>
      </c>
      <c r="H1019" s="1">
        <f t="shared" si="705"/>
        <v>14.44671777488889</v>
      </c>
      <c r="I1019" s="1">
        <f t="shared" si="705"/>
        <v>14.464160568487234</v>
      </c>
      <c r="J1019" s="1">
        <f t="shared" si="705"/>
        <v>1.6580015852917906</v>
      </c>
      <c r="K1019" s="1">
        <f t="shared" si="705"/>
        <v>0.59422151453533412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12.682094388331363</v>
      </c>
      <c r="G1020" s="1">
        <f>[1]Residential!C$22-G1022-G1023</f>
        <v>14.702353866239649</v>
      </c>
      <c r="H1020" s="1">
        <f>[1]Residential!D$22-H1022-H1023</f>
        <v>14.44671777488889</v>
      </c>
      <c r="I1020" s="1">
        <f>[1]Residential!E$22-I1022-I1023</f>
        <v>14.464160568487234</v>
      </c>
      <c r="J1020" s="1">
        <f>[1]Residential!F$22-J1022-J1023</f>
        <v>1.6580015852917906</v>
      </c>
      <c r="K1020" s="1">
        <f>[1]Residential!G$22-K1022-K1023</f>
        <v>0.59422151453533412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1.0409770042424482</v>
      </c>
      <c r="G1021" s="1">
        <f t="shared" ref="G1021" si="706">G1022</f>
        <v>1.1945184954797552</v>
      </c>
      <c r="H1021" s="1">
        <f t="shared" ref="H1021" si="707">H1022</f>
        <v>1.0378793727978541</v>
      </c>
      <c r="I1021" s="1">
        <f t="shared" ref="I1021" si="708">I1022</f>
        <v>0.95355605558860834</v>
      </c>
      <c r="J1021" s="1">
        <f t="shared" ref="J1021" si="709">J1022</f>
        <v>0.16060501238567473</v>
      </c>
      <c r="K1021" s="1">
        <f t="shared" ref="K1021" si="710">K1022</f>
        <v>0.20657577813898395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1.0409770042424482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1.1945184954797552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1.0378793727978541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0.95355605558860834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0.16060501238567473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0.20657577813898395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3.2682734108063483</v>
      </c>
      <c r="G1023" s="1">
        <f t="shared" ref="G1023:K1023" si="711">G1024+G1026</f>
        <v>3.8320727128089458</v>
      </c>
      <c r="H1023" s="1">
        <f t="shared" si="711"/>
        <v>3.6118226570444576</v>
      </c>
      <c r="I1023" s="1">
        <f t="shared" si="711"/>
        <v>3.5206633953607822</v>
      </c>
      <c r="J1023" s="1">
        <f t="shared" si="711"/>
        <v>0.56579930808336609</v>
      </c>
      <c r="K1023" s="1">
        <f t="shared" si="711"/>
        <v>0.51345499787677362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2.9965769370847455</v>
      </c>
      <c r="G1024" s="1">
        <f t="shared" ref="G1024:K1024" si="712">G1025</f>
        <v>3.5203047298218788</v>
      </c>
      <c r="H1024" s="1">
        <f t="shared" si="712"/>
        <v>3.3531061564293747</v>
      </c>
      <c r="I1024" s="1">
        <f t="shared" si="712"/>
        <v>3.2960227750642384</v>
      </c>
      <c r="J1024" s="1">
        <f t="shared" si="712"/>
        <v>0.50157581468053514</v>
      </c>
      <c r="K1024" s="1">
        <f t="shared" si="712"/>
        <v>0.42423207214781311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2.9965769370847455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3.5203047298218788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3.3531061564293747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3.2960227750642384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0.50157581468053514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0.42423207214781311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0.27169647372160283</v>
      </c>
      <c r="G1026" s="1">
        <f t="shared" ref="G1026:K1026" si="713">G1027</f>
        <v>0.31176798298706704</v>
      </c>
      <c r="H1026" s="1">
        <f t="shared" si="713"/>
        <v>0.25871650061508283</v>
      </c>
      <c r="I1026" s="1">
        <f t="shared" si="713"/>
        <v>0.22464062029654391</v>
      </c>
      <c r="J1026" s="1">
        <f t="shared" si="713"/>
        <v>6.4223493402830983E-2</v>
      </c>
      <c r="K1026" s="1">
        <f t="shared" si="713"/>
        <v>8.9222925728960539E-2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0.27169647372160283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0.31176798298706704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0.25871650061508283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0.22464062029654391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6.4223493402830983E-2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8.9222925728960539E-2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3.1271219750691164</v>
      </c>
      <c r="I1028" s="1">
        <f>[1]Residential!E$23</f>
        <v>3.1316845354238585</v>
      </c>
      <c r="J1028" s="1">
        <f>[1]Residential!F$23</f>
        <v>0.57474998387781684</v>
      </c>
      <c r="K1028" s="1">
        <f>[1]Residential!G$23</f>
        <v>1.3236691752172405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1.1226586832694929</v>
      </c>
      <c r="I1029" s="1">
        <f t="shared" si="714"/>
        <v>1.1270312009101597</v>
      </c>
      <c r="J1029" s="1">
        <f t="shared" si="714"/>
        <v>0.32414278905937299</v>
      </c>
      <c r="K1029" s="1">
        <f t="shared" si="714"/>
        <v>0.68670826932192408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1.1226586832694929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1.1270312009101597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0.32414278905937299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0.68670826932192408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2.0044632917996235</v>
      </c>
      <c r="I1031" s="1">
        <f t="shared" si="715"/>
        <v>2.0046533345136988</v>
      </c>
      <c r="J1031" s="1">
        <f t="shared" si="715"/>
        <v>0.25060719481844385</v>
      </c>
      <c r="K1031" s="1">
        <f t="shared" si="715"/>
        <v>0.6369609058953164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2.0044632917996235</v>
      </c>
      <c r="I1032" s="1">
        <f t="shared" si="716"/>
        <v>2.0046533345136988</v>
      </c>
      <c r="J1032" s="1">
        <f t="shared" si="716"/>
        <v>0.25060719481844385</v>
      </c>
      <c r="K1032" s="1">
        <f t="shared" si="716"/>
        <v>0.6369609058953164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7.1513083998051641E-3</v>
      </c>
      <c r="I1033" s="1">
        <f>[1]Residential!E$24</f>
        <v>2.0414511609299187E-2</v>
      </c>
      <c r="J1033" s="1">
        <f>[1]Residential!F$24</f>
        <v>2.4575326904205309E-2</v>
      </c>
      <c r="K1033" s="1">
        <f>[1]Residential!G$24</f>
        <v>4.4709769463198309E-2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7.1513083998051641E-3</v>
      </c>
      <c r="I1034" s="1">
        <f t="shared" si="717"/>
        <v>2.0414511609299187E-2</v>
      </c>
      <c r="J1034" s="1">
        <f t="shared" si="717"/>
        <v>2.4575326904205309E-2</v>
      </c>
      <c r="K1034" s="1">
        <f t="shared" si="717"/>
        <v>4.4709769463198309E-2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6.1363803205791152</v>
      </c>
      <c r="G1040" s="1">
        <f>[1]Residential!C$21</f>
        <v>9.7070219376087383</v>
      </c>
      <c r="H1040" s="1">
        <f>[1]Residential!D$21</f>
        <v>14.96983046613753</v>
      </c>
      <c r="I1040" s="1">
        <f>[1]Residential!E$21</f>
        <v>16.915873506744983</v>
      </c>
      <c r="J1040" s="1">
        <f>[1]Residential!F$21</f>
        <v>73.293783578041428</v>
      </c>
      <c r="K1040" s="1">
        <f>[1]Residential!G$21</f>
        <v>78.889786856251746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0.43576277545806547</v>
      </c>
      <c r="G1041" s="1">
        <f t="shared" ref="G1041:K1041" si="721">SUM(G1042:G1044)</f>
        <v>7.7871415702988375E-2</v>
      </c>
      <c r="H1041" s="1">
        <f t="shared" si="721"/>
        <v>2.6328542732642291</v>
      </c>
      <c r="I1041" s="1">
        <f t="shared" si="721"/>
        <v>3.672928834631036</v>
      </c>
      <c r="J1041" s="1">
        <f t="shared" si="721"/>
        <v>3.5382380330656114</v>
      </c>
      <c r="K1041" s="1">
        <f t="shared" si="721"/>
        <v>6.6894989737949491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0.43548084512276175</v>
      </c>
      <c r="G1042" s="1">
        <f t="shared" si="722"/>
        <v>7.7493474335452006E-2</v>
      </c>
      <c r="H1042" s="1">
        <f t="shared" si="722"/>
        <v>2.6324634954962169</v>
      </c>
      <c r="I1042" s="1">
        <f t="shared" si="722"/>
        <v>3.2564466256948328</v>
      </c>
      <c r="J1042" s="1">
        <f t="shared" si="722"/>
        <v>3.1454298804162435</v>
      </c>
      <c r="K1042" s="1">
        <f t="shared" si="722"/>
        <v>5.8365316614834191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2.8193033530372116E-4</v>
      </c>
      <c r="G1044" s="1">
        <f t="shared" si="723"/>
        <v>3.779413675363699E-4</v>
      </c>
      <c r="H1044" s="1">
        <f t="shared" si="723"/>
        <v>3.9077776801192768E-4</v>
      </c>
      <c r="I1044" s="1">
        <f t="shared" si="723"/>
        <v>0.41648220893620314</v>
      </c>
      <c r="J1044" s="1">
        <f t="shared" si="723"/>
        <v>0.39280815264936769</v>
      </c>
      <c r="K1044" s="1">
        <f t="shared" si="723"/>
        <v>0.85296731231152989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5.7006175451210499</v>
      </c>
      <c r="G1045" s="1">
        <f t="shared" ref="G1045:K1045" si="724">G1040-G1041</f>
        <v>9.6291505219057498</v>
      </c>
      <c r="H1045" s="1">
        <f t="shared" si="724"/>
        <v>12.336976192873301</v>
      </c>
      <c r="I1045" s="1">
        <f t="shared" si="724"/>
        <v>13.242944672113946</v>
      </c>
      <c r="J1045" s="1">
        <f t="shared" si="724"/>
        <v>69.755545544975817</v>
      </c>
      <c r="K1045" s="1">
        <f t="shared" si="724"/>
        <v>72.200287882456792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15.195004834977301</v>
      </c>
      <c r="G1046" s="1">
        <f>[1]Residential!C$25</f>
        <v>17.741353760676912</v>
      </c>
      <c r="H1046" s="1">
        <f>[1]Residential!D$25</f>
        <v>18.653096619527737</v>
      </c>
      <c r="I1046" s="1">
        <f>[1]Residential!E$25</f>
        <v>19.003871517542905</v>
      </c>
      <c r="J1046" s="1">
        <f>[1]Residential!F$25</f>
        <v>2.9735956396065513</v>
      </c>
      <c r="K1046" s="1">
        <f>[1]Residential!G$25</f>
        <v>4.0738351018344456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13.104000167560713</v>
      </c>
      <c r="G1047" s="1">
        <f t="shared" ref="G1047:K1047" si="725">G1046-G1050</f>
        <v>15.392317239028989</v>
      </c>
      <c r="H1047" s="1">
        <f t="shared" si="725"/>
        <v>15.999504888510494</v>
      </c>
      <c r="I1047" s="1">
        <f t="shared" si="725"/>
        <v>16.33244319695698</v>
      </c>
      <c r="J1047" s="1">
        <f t="shared" si="725"/>
        <v>2.4302439462186762</v>
      </c>
      <c r="K1047" s="1">
        <f t="shared" si="725"/>
        <v>2.736087510611819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13.104000167560713</v>
      </c>
      <c r="G1048" s="1">
        <f t="shared" ref="G1048:K1048" si="726">G1047-G1049</f>
        <v>15.392317239028989</v>
      </c>
      <c r="H1048" s="1">
        <f t="shared" si="726"/>
        <v>15.560096849678079</v>
      </c>
      <c r="I1048" s="1">
        <f t="shared" si="726"/>
        <v>15.849521895063781</v>
      </c>
      <c r="J1048" s="1">
        <f t="shared" si="726"/>
        <v>1.936995830604519</v>
      </c>
      <c r="K1048" s="1">
        <f t="shared" si="726"/>
        <v>1.4245880832859894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0.43940803883241408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0.48292130189319993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0.49324811561415727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1.3114994273258296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2.0910046674165885</v>
      </c>
      <c r="G1050" s="1">
        <f t="shared" ref="G1050:K1050" si="727">SUM(G1051:G1052)</f>
        <v>2.3490365216479234</v>
      </c>
      <c r="H1050" s="1">
        <f t="shared" si="727"/>
        <v>2.6535917310172437</v>
      </c>
      <c r="I1050" s="1">
        <f t="shared" si="727"/>
        <v>2.6714283205859255</v>
      </c>
      <c r="J1050" s="1">
        <f t="shared" si="727"/>
        <v>0.54335169338787503</v>
      </c>
      <c r="K1050" s="1">
        <f t="shared" si="727"/>
        <v>1.3377475912226267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2.0910046674165885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2.3490365216479234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2.3538567523335301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2.3639989547725198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0.29152993819790879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0.55900517865021171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0.2997349786837134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0.30742936581340585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0.25182175518996625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0.77874241257241494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156.92169430678922</v>
      </c>
      <c r="G1053" s="3">
        <f>[1]Residential!C$245</f>
        <v>162.88190754624935</v>
      </c>
      <c r="H1053" s="3">
        <f>[1]Residential!D$245</f>
        <v>166.93339828718081</v>
      </c>
      <c r="I1053" s="3">
        <f>[1]Residential!E$245</f>
        <v>166.82524005408834</v>
      </c>
      <c r="J1053" s="3">
        <f>[1]Residential!F$245</f>
        <v>165.8017617804307</v>
      </c>
      <c r="K1053" s="3">
        <f>[1]Residential!G$245</f>
        <v>165.71186608296804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129.94328687701719</v>
      </c>
      <c r="G1054" s="1">
        <f>[1]Residential!C$116</f>
        <v>136.72682763785994</v>
      </c>
      <c r="H1054" s="1">
        <f>[1]Residential!D$116</f>
        <v>140.33155146447567</v>
      </c>
      <c r="I1054" s="1">
        <f>[1]Residential!E$116</f>
        <v>140.22966352004747</v>
      </c>
      <c r="J1054" s="1">
        <f>[1]Residential!F$116</f>
        <v>139.90486573526192</v>
      </c>
      <c r="K1054" s="1">
        <f>[1]Residential!G$116</f>
        <v>140.01554051698585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27.968400495003774</v>
      </c>
      <c r="G1055" s="1">
        <f t="shared" ref="G1055:K1055" si="730">SUM(G1056:G1057)</f>
        <v>30.093924789921999</v>
      </c>
      <c r="H1055" s="1">
        <f t="shared" si="730"/>
        <v>27.620440887072995</v>
      </c>
      <c r="I1055" s="1">
        <f t="shared" si="730"/>
        <v>24.90950481241185</v>
      </c>
      <c r="J1055" s="1">
        <f t="shared" si="730"/>
        <v>3.6069023095643247</v>
      </c>
      <c r="K1055" s="1">
        <f t="shared" si="730"/>
        <v>3.0813308873593797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8.9080366513152747</v>
      </c>
      <c r="G1056" s="1">
        <f>[1]Residential!C$102</f>
        <v>7.8706975714306848</v>
      </c>
      <c r="H1056" s="1">
        <f>[1]Residential!D$102</f>
        <v>5.3917311018186016</v>
      </c>
      <c r="I1056" s="1">
        <f>[1]Residential!E$102</f>
        <v>2.634501067997896</v>
      </c>
      <c r="J1056" s="1">
        <f>[1]Residential!F$102</f>
        <v>0.95250061577294787</v>
      </c>
      <c r="K1056" s="1">
        <f>[1]Residential!G$102</f>
        <v>1.1655055339747733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19.060363843688499</v>
      </c>
      <c r="G1057" s="1">
        <f>[1]Residential!C$104</f>
        <v>22.223227218491314</v>
      </c>
      <c r="H1057" s="1">
        <f>[1]Residential!D$104</f>
        <v>22.228709785254395</v>
      </c>
      <c r="I1057" s="1">
        <f>[1]Residential!E$104</f>
        <v>22.275003744413954</v>
      </c>
      <c r="J1057" s="1">
        <f>[1]Residential!F$104</f>
        <v>2.6544016937913768</v>
      </c>
      <c r="K1057" s="1">
        <f>[1]Residential!G$104</f>
        <v>1.9158253533846064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45.124423641147615</v>
      </c>
      <c r="G1058" s="1">
        <f t="shared" ref="G1058:K1058" si="731">G1059</f>
        <v>38.742980496001572</v>
      </c>
      <c r="H1058" s="1">
        <f t="shared" si="731"/>
        <v>44.714937360900969</v>
      </c>
      <c r="I1058" s="1">
        <f t="shared" si="731"/>
        <v>44.464406446909081</v>
      </c>
      <c r="J1058" s="1">
        <f t="shared" si="731"/>
        <v>3.7656393254331388</v>
      </c>
      <c r="K1058" s="1">
        <f t="shared" si="731"/>
        <v>0.41534017976484905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45.124423641147615</v>
      </c>
      <c r="G1059" s="1">
        <f>[1]Residential!C$105</f>
        <v>38.742980496001572</v>
      </c>
      <c r="H1059" s="1">
        <f>[1]Residential!D$105</f>
        <v>44.714937360900969</v>
      </c>
      <c r="I1059" s="1">
        <f>[1]Residential!E$105</f>
        <v>44.464406446909081</v>
      </c>
      <c r="J1059" s="1">
        <f>[1]Residential!F$105</f>
        <v>3.7656393254331388</v>
      </c>
      <c r="K1059" s="1">
        <f>[1]Residential!G$105</f>
        <v>0.41534017976484905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36.56995038038648</v>
      </c>
      <c r="G1060" s="1">
        <f t="shared" ref="G1060:K1060" si="732">SUM(G1061:G1062)</f>
        <v>38.793762343694851</v>
      </c>
      <c r="H1060" s="1">
        <f t="shared" si="732"/>
        <v>38.126253352516692</v>
      </c>
      <c r="I1060" s="1">
        <f t="shared" si="732"/>
        <v>40.647939439787272</v>
      </c>
      <c r="J1060" s="1">
        <f t="shared" si="732"/>
        <v>63.320810258040098</v>
      </c>
      <c r="K1060" s="1">
        <f t="shared" si="732"/>
        <v>66.822447415572981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36.56995038038648</v>
      </c>
      <c r="G1061" s="1">
        <f>[1]Residential!C$106</f>
        <v>38.793762343694851</v>
      </c>
      <c r="H1061" s="1">
        <f>[1]Residential!D$106</f>
        <v>37.247437274851862</v>
      </c>
      <c r="I1061" s="1">
        <f>[1]Residential!E$106</f>
        <v>39.717868784289259</v>
      </c>
      <c r="J1061" s="1">
        <f>[1]Residential!F$106</f>
        <v>62.423260408315976</v>
      </c>
      <c r="K1061" s="1">
        <f>[1]Residential!G$106</f>
        <v>64.532217072332358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0.87881607766482828</v>
      </c>
      <c r="I1062" s="1">
        <f>[1]Residential!E$107</f>
        <v>0.93007065549801538</v>
      </c>
      <c r="J1062" s="1">
        <f>[1]Residential!F$107</f>
        <v>0.89754984972412222</v>
      </c>
      <c r="K1062" s="1">
        <f>[1]Residential!G$107</f>
        <v>2.2902303432406286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7.2018108398782615E-2</v>
      </c>
      <c r="G1063" s="1">
        <f t="shared" ref="G1063:K1063" si="733">G1064</f>
        <v>7.2013064483839401E-2</v>
      </c>
      <c r="H1063" s="1">
        <f t="shared" si="733"/>
        <v>5.3272793855814099E-2</v>
      </c>
      <c r="I1063" s="1">
        <f t="shared" si="733"/>
        <v>4.8420811139005988E-2</v>
      </c>
      <c r="J1063" s="1">
        <f t="shared" si="733"/>
        <v>5.8448939067412614E-3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7.2018108398782615E-2</v>
      </c>
      <c r="G1064" s="1">
        <f>[1]Residential!C$108</f>
        <v>7.2013064483839401E-2</v>
      </c>
      <c r="H1064" s="1">
        <f>[1]Residential!D$108</f>
        <v>5.3272793855814099E-2</v>
      </c>
      <c r="I1064" s="1">
        <f>[1]Residential!E$108</f>
        <v>4.8420811139005988E-2</v>
      </c>
      <c r="J1064" s="1">
        <f>[1]Residential!F$108</f>
        <v>5.8448939067412614E-3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4.3816574647780344</v>
      </c>
      <c r="G1065" s="1">
        <f>SUM([1]Residential!C$109:C$110)</f>
        <v>7.7333187693617464</v>
      </c>
      <c r="H1065" s="1">
        <f>SUM([1]Residential!D$109:D$110)</f>
        <v>8.6453455797883478</v>
      </c>
      <c r="I1065" s="1">
        <f>SUM([1]Residential!E$109:E$110)</f>
        <v>9.0201273038230081</v>
      </c>
      <c r="J1065" s="1">
        <f>SUM([1]Residential!F$109:F$110)</f>
        <v>60.602269833008812</v>
      </c>
      <c r="K1065" s="1">
        <f>SUM([1]Residential!G$109:G$110)</f>
        <v>65.080010560383485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9.493872378504048E-2</v>
      </c>
      <c r="G1066" s="1">
        <f>[1]Residential!C$109</f>
        <v>4.0104829200332669E-2</v>
      </c>
      <c r="H1066" s="1">
        <f>[1]Residential!D$109</f>
        <v>1.2592944879601045</v>
      </c>
      <c r="I1066" s="1">
        <f>[1]Residential!E$109</f>
        <v>1.5723681989791716</v>
      </c>
      <c r="J1066" s="1">
        <f>[1]Residential!F$109</f>
        <v>1.6419255206358994</v>
      </c>
      <c r="K1066" s="1">
        <f>[1]Residential!G$109</f>
        <v>2.4956858988736639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9.487730021300203E-2</v>
      </c>
      <c r="G1067" s="1">
        <f t="shared" ref="G1067:K1067" si="734">IFERROR(G$1066/G$1041,0)*G1042</f>
        <v>3.9910184299428365E-2</v>
      </c>
      <c r="H1067" s="1">
        <f t="shared" si="734"/>
        <v>1.2591075789107613</v>
      </c>
      <c r="I1067" s="1">
        <f t="shared" si="734"/>
        <v>1.3940735980608641</v>
      </c>
      <c r="J1067" s="1">
        <f t="shared" si="734"/>
        <v>1.4596422133734908</v>
      </c>
      <c r="K1067" s="1">
        <f t="shared" si="734"/>
        <v>2.177464982497856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6.1423572038450989E-5</v>
      </c>
      <c r="G1069" s="1">
        <f t="shared" si="736"/>
        <v>1.9464490090430702E-4</v>
      </c>
      <c r="H1069" s="1">
        <f t="shared" si="736"/>
        <v>1.8690904934311423E-4</v>
      </c>
      <c r="I1069" s="1">
        <f t="shared" si="736"/>
        <v>0.17829460091830748</v>
      </c>
      <c r="J1069" s="1">
        <f t="shared" si="736"/>
        <v>0.18228330726240854</v>
      </c>
      <c r="K1069" s="1">
        <f t="shared" si="736"/>
        <v>0.31822091637580768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4.2867187409929937</v>
      </c>
      <c r="G1070" s="1">
        <f t="shared" ref="G1070:K1070" si="737">G1065-G1066</f>
        <v>7.6932139401614137</v>
      </c>
      <c r="H1070" s="1">
        <f t="shared" si="737"/>
        <v>7.3860510918282429</v>
      </c>
      <c r="I1070" s="1">
        <f t="shared" si="737"/>
        <v>7.4477591048438363</v>
      </c>
      <c r="J1070" s="1">
        <f t="shared" si="737"/>
        <v>58.960344312372911</v>
      </c>
      <c r="K1070" s="1">
        <f t="shared" si="737"/>
        <v>62.584324661509818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9.1311079595985785</v>
      </c>
      <c r="G1071" s="1">
        <f t="shared" ref="G1071:K1071" si="738">G1072</f>
        <v>10.585694783692544</v>
      </c>
      <c r="H1071" s="1">
        <f t="shared" si="738"/>
        <v>10.401636797920002</v>
      </c>
      <c r="I1071" s="1">
        <f t="shared" si="738"/>
        <v>10.414195609310806</v>
      </c>
      <c r="J1071" s="1">
        <f t="shared" si="738"/>
        <v>1.1937611414100895</v>
      </c>
      <c r="K1071" s="1">
        <f t="shared" si="738"/>
        <v>0.42783949046544034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9.1311079595985785</v>
      </c>
      <c r="G1072" s="1">
        <f>[1]Residential!C$111</f>
        <v>10.585694783692544</v>
      </c>
      <c r="H1072" s="1">
        <f>[1]Residential!D$111</f>
        <v>10.401636797920002</v>
      </c>
      <c r="I1072" s="1">
        <f>[1]Residential!E$111</f>
        <v>10.414195609310806</v>
      </c>
      <c r="J1072" s="1">
        <f>[1]Residential!F$111</f>
        <v>1.1937611414100895</v>
      </c>
      <c r="K1072" s="1">
        <f>[1]Residential!G$111</f>
        <v>0.42783949046544034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2.6969192433762696</v>
      </c>
      <c r="G1073" s="1">
        <f t="shared" ref="G1073:K1073" si="739">G1074</f>
        <v>3.1682742568396924</v>
      </c>
      <c r="H1073" s="1">
        <f t="shared" si="739"/>
        <v>3.0177955407864361</v>
      </c>
      <c r="I1073" s="1">
        <f t="shared" si="739"/>
        <v>2.9664204975578157</v>
      </c>
      <c r="J1073" s="1">
        <f t="shared" si="739"/>
        <v>0.4514182332124817</v>
      </c>
      <c r="K1073" s="1">
        <f t="shared" si="739"/>
        <v>0.38180886493303173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2.6969192433762696</v>
      </c>
      <c r="G1074" s="1">
        <f>[1]Residential!C$112</f>
        <v>3.1682742568396924</v>
      </c>
      <c r="H1074" s="1">
        <f>[1]Residential!D$112</f>
        <v>3.0177955407864361</v>
      </c>
      <c r="I1074" s="1">
        <f>[1]Residential!E$112</f>
        <v>2.9664204975578157</v>
      </c>
      <c r="J1074" s="1">
        <f>[1]Residential!F$112</f>
        <v>0.4514182332124817</v>
      </c>
      <c r="K1074" s="1">
        <f>[1]Residential!G$112</f>
        <v>0.38180886493303173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1.1226586832694929</v>
      </c>
      <c r="I1075" s="1">
        <f t="shared" si="740"/>
        <v>1.1270312009101597</v>
      </c>
      <c r="J1075" s="1">
        <f t="shared" si="740"/>
        <v>0.32414278905937299</v>
      </c>
      <c r="K1075" s="1">
        <f t="shared" si="740"/>
        <v>0.68670826932192408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1.1226586832694929</v>
      </c>
      <c r="I1076" s="1">
        <f>[1]Residential!E$113</f>
        <v>1.1270312009101597</v>
      </c>
      <c r="J1076" s="1">
        <f>[1]Residential!F$113</f>
        <v>0.32414278905937299</v>
      </c>
      <c r="K1076" s="1">
        <f>[1]Residential!G$113</f>
        <v>0.68670826932192408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3.2134731119791127</v>
      </c>
      <c r="G1079" s="1">
        <f>[1]Residential!C$10-[1]Residential!C$223</f>
        <v>6.5955894906809611</v>
      </c>
      <c r="H1079" s="1">
        <f>[1]Residential!D$10-[1]Residential!D$223</f>
        <v>6.6292104683649393</v>
      </c>
      <c r="I1079" s="1">
        <f>[1]Residential!E$10-[1]Residential!E$223</f>
        <v>6.6316173981984807</v>
      </c>
      <c r="J1079" s="1">
        <f>[1]Residential!F$10-[1]Residential!F$223</f>
        <v>6.6340769516268541</v>
      </c>
      <c r="K1079" s="1">
        <f>[1]Residential!G$10-[1]Residential!G$223</f>
        <v>3.1200548491848203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26.978407429771995</v>
      </c>
      <c r="G1080" s="1">
        <f>[1]Residential!C$224</f>
        <v>26.15507990838945</v>
      </c>
      <c r="H1080" s="1">
        <f>[1]Residential!D$224</f>
        <v>26.601846822705106</v>
      </c>
      <c r="I1080" s="1">
        <f>[1]Residential!E$224</f>
        <v>26.595576534040859</v>
      </c>
      <c r="J1080" s="1">
        <f>[1]Residential!F$224</f>
        <v>25.896896045168802</v>
      </c>
      <c r="K1080" s="1">
        <f>[1]Residential!G$224</f>
        <v>25.696325565982171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9.8846215413343899</v>
      </c>
      <c r="G1081" s="1">
        <f t="shared" ref="G1081:K1081" si="742">SUM(G1082:G1083)</f>
        <v>10.604202301795176</v>
      </c>
      <c r="H1081" s="1">
        <f t="shared" si="742"/>
        <v>5.3224851441727559</v>
      </c>
      <c r="I1081" s="1">
        <f t="shared" si="742"/>
        <v>4.1334048448367069</v>
      </c>
      <c r="J1081" s="1">
        <f t="shared" si="742"/>
        <v>0.61879622516198984</v>
      </c>
      <c r="K1081" s="1">
        <f t="shared" si="742"/>
        <v>1.1501042828806749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6.6447132105020934</v>
      </c>
      <c r="G1082" s="1">
        <f>[1]Residential!C$231-G1056</f>
        <v>6.9687273783685457</v>
      </c>
      <c r="H1082" s="1">
        <f>[1]Residential!D$231-H1056</f>
        <v>1.6858726684967031</v>
      </c>
      <c r="I1082" s="1">
        <f>[1]Residential!E$231-I1056</f>
        <v>0.49156861721417666</v>
      </c>
      <c r="J1082" s="1">
        <f>[1]Residential!F$231-J1056</f>
        <v>0.18222651671636547</v>
      </c>
      <c r="K1082" s="1">
        <f>[1]Residential!G$231-K1056</f>
        <v>0.32741741618791065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3.2399083308322965</v>
      </c>
      <c r="G1083" s="1">
        <f>[1]Residential!C$233-G1057</f>
        <v>3.6354749234266315</v>
      </c>
      <c r="H1083" s="1">
        <f>[1]Residential!D$233-H1057</f>
        <v>3.6366124756760527</v>
      </c>
      <c r="I1083" s="1">
        <f>[1]Residential!E$233-I1057</f>
        <v>3.6418362276225302</v>
      </c>
      <c r="J1083" s="1">
        <f>[1]Residential!F$233-J1057</f>
        <v>0.43656970844562437</v>
      </c>
      <c r="K1083" s="1">
        <f>[1]Residential!G$233-K1057</f>
        <v>0.82268686669276425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6.9844744996214985</v>
      </c>
      <c r="G1084" s="1">
        <f t="shared" ref="G1084:K1084" si="743">G1085</f>
        <v>5.768207940394575</v>
      </c>
      <c r="H1084" s="1">
        <f t="shared" si="743"/>
        <v>6.832140852651321</v>
      </c>
      <c r="I1084" s="1">
        <f t="shared" si="743"/>
        <v>6.7045030729494925</v>
      </c>
      <c r="J1084" s="1">
        <f t="shared" si="743"/>
        <v>0.61908675457890938</v>
      </c>
      <c r="K1084" s="1">
        <f t="shared" si="743"/>
        <v>2.9221545059347764E-2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6.9844744996214985</v>
      </c>
      <c r="G1085" s="1">
        <f>[1]Residential!C$234-G1059</f>
        <v>5.768207940394575</v>
      </c>
      <c r="H1085" s="1">
        <f>[1]Residential!D$234-H1059</f>
        <v>6.832140852651321</v>
      </c>
      <c r="I1085" s="1">
        <f>[1]Residential!E$234-I1059</f>
        <v>6.7045030729494925</v>
      </c>
      <c r="J1085" s="1">
        <f>[1]Residential!F$234-J1059</f>
        <v>0.61908675457890938</v>
      </c>
      <c r="K1085" s="1">
        <f>[1]Residential!G$234-K1059</f>
        <v>2.9221545059347764E-2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6.3804675250515785</v>
      </c>
      <c r="G1086" s="1">
        <f t="shared" ref="G1086:K1086" si="744">SUM(G1087:G1088)</f>
        <v>5.5404435624679067</v>
      </c>
      <c r="H1086" s="1">
        <f t="shared" si="744"/>
        <v>6.9283224582242742</v>
      </c>
      <c r="I1086" s="1">
        <f t="shared" si="744"/>
        <v>7.0482224976486636</v>
      </c>
      <c r="J1086" s="1">
        <f t="shared" si="744"/>
        <v>14.745261692848679</v>
      </c>
      <c r="K1086" s="1">
        <f t="shared" si="744"/>
        <v>13.330588677555795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6.3804675250515785</v>
      </c>
      <c r="G1087" s="1">
        <f>[1]Residential!C$235-G1061</f>
        <v>5.5404435624679067</v>
      </c>
      <c r="H1087" s="1">
        <f>[1]Residential!D$235-H1061</f>
        <v>6.2010054842713558</v>
      </c>
      <c r="I1087" s="1">
        <f>[1]Residential!E$235-I1061</f>
        <v>6.3077940250558129</v>
      </c>
      <c r="J1087" s="1">
        <f>[1]Residential!F$235-J1061</f>
        <v>14.181005998217067</v>
      </c>
      <c r="K1087" s="1">
        <f>[1]Residential!G$235-K1061</f>
        <v>11.658793039556301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0.7273169739529185</v>
      </c>
      <c r="I1088" s="1">
        <f>[1]Residential!E$236-I1062</f>
        <v>0.74042847259285094</v>
      </c>
      <c r="J1088" s="1">
        <f>[1]Residential!F$236-J1062</f>
        <v>0.5642556946316114</v>
      </c>
      <c r="K1088" s="1">
        <f>[1]Residential!G$236-K1062</f>
        <v>1.6717956379994936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1.3170570409074507</v>
      </c>
      <c r="G1091" s="1">
        <f t="shared" ref="G1091:K1091" si="745">SUM(G1092,G1096)</f>
        <v>1.4633945823518568</v>
      </c>
      <c r="H1091" s="1">
        <f t="shared" si="745"/>
        <v>4.8337975765737831</v>
      </c>
      <c r="I1091" s="1">
        <f t="shared" si="745"/>
        <v>6.0876143686126607</v>
      </c>
      <c r="J1091" s="1">
        <f t="shared" si="745"/>
        <v>9.5427019881911725</v>
      </c>
      <c r="K1091" s="1">
        <f t="shared" si="745"/>
        <v>10.390397936940948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2.8537081143605425E-2</v>
      </c>
      <c r="G1092" s="1">
        <f>[1]Residential!C$238-G1066</f>
        <v>7.5891336602379803E-3</v>
      </c>
      <c r="H1092" s="1">
        <f>[1]Residential!D$238-H1066</f>
        <v>0.70409847563818273</v>
      </c>
      <c r="I1092" s="1">
        <f>[1]Residential!E$238-I1066</f>
        <v>1.0611791739123591</v>
      </c>
      <c r="J1092" s="1">
        <f>[1]Residential!F$238-J1066</f>
        <v>0.25854486925009157</v>
      </c>
      <c r="K1092" s="1">
        <f>[1]Residential!G$238-K1066</f>
        <v>0.39845060551810585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2.8518618187821858E-2</v>
      </c>
      <c r="G1093" s="1">
        <f t="shared" ref="G1093:K1095" si="746">IFERROR(G$1092/G$1041,0)*G1042</f>
        <v>7.552300535681641E-3</v>
      </c>
      <c r="H1093" s="1">
        <f t="shared" si="746"/>
        <v>0.70399397079202974</v>
      </c>
      <c r="I1093" s="1">
        <f t="shared" si="746"/>
        <v>0.9408495224742548</v>
      </c>
      <c r="J1093" s="1">
        <f t="shared" si="746"/>
        <v>0.22984173183592832</v>
      </c>
      <c r="K1093" s="1">
        <f t="shared" si="746"/>
        <v>0.3476448062483774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1.8462955783565801E-5</v>
      </c>
      <c r="G1095" s="1">
        <f t="shared" si="746"/>
        <v>3.6833124556339192E-5</v>
      </c>
      <c r="H1095" s="1">
        <f t="shared" si="746"/>
        <v>1.0450484615290232E-4</v>
      </c>
      <c r="I1095" s="1">
        <f t="shared" si="746"/>
        <v>0.12032965143810412</v>
      </c>
      <c r="J1095" s="1">
        <f t="shared" si="746"/>
        <v>2.8703137414163204E-2</v>
      </c>
      <c r="K1095" s="1">
        <f t="shared" si="746"/>
        <v>5.0805799269728412E-2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1.2885199597638453</v>
      </c>
      <c r="G1096" s="1">
        <f>[1]Residential!C$239-G1070</f>
        <v>1.4558054486916188</v>
      </c>
      <c r="H1096" s="1">
        <f>[1]Residential!D$239-H1070</f>
        <v>4.1296991009355999</v>
      </c>
      <c r="I1096" s="1">
        <f>[1]Residential!E$239-I1070</f>
        <v>5.0264351947003014</v>
      </c>
      <c r="J1096" s="1">
        <f>[1]Residential!F$239-J1070</f>
        <v>9.2841571189410814</v>
      </c>
      <c r="K1096" s="1">
        <f>[1]Residential!G$239-K1070</f>
        <v>9.9919473314228426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0.52048850212122488</v>
      </c>
      <c r="G1097" s="1">
        <f t="shared" ref="G1097:K1097" si="747">G1098</f>
        <v>0.59725924773987771</v>
      </c>
      <c r="H1097" s="1">
        <f t="shared" si="747"/>
        <v>0.51893968639892663</v>
      </c>
      <c r="I1097" s="1">
        <f t="shared" si="747"/>
        <v>0.476778027794305</v>
      </c>
      <c r="J1097" s="1">
        <f t="shared" si="747"/>
        <v>8.0302506192837297E-2</v>
      </c>
      <c r="K1097" s="1">
        <f t="shared" si="747"/>
        <v>0.10328788906949204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0.52048850212122488</v>
      </c>
      <c r="G1098" s="1">
        <f>[1]Residential!C$240-G1072</f>
        <v>0.59725924773987771</v>
      </c>
      <c r="H1098" s="1">
        <f>[1]Residential!D$240-H1072</f>
        <v>0.51893968639892663</v>
      </c>
      <c r="I1098" s="1">
        <f>[1]Residential!E$240-I1072</f>
        <v>0.476778027794305</v>
      </c>
      <c r="J1098" s="1">
        <f>[1]Residential!F$240-J1072</f>
        <v>8.0302506192837297E-2</v>
      </c>
      <c r="K1098" s="1">
        <f>[1]Residential!G$240-K1072</f>
        <v>0.10328788906949204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0.16981029607600195</v>
      </c>
      <c r="G1099" s="1">
        <f t="shared" ref="G1099" si="748">G1100</f>
        <v>0.1948549893669167</v>
      </c>
      <c r="H1099" s="1">
        <f t="shared" ref="H1099" si="749">H1100</f>
        <v>0.16169781288442664</v>
      </c>
      <c r="I1099" s="1">
        <f t="shared" ref="I1099" si="750">I1100</f>
        <v>0.14040038768533991</v>
      </c>
      <c r="J1099" s="1">
        <f t="shared" ref="J1099" si="751">J1100</f>
        <v>4.0139683376769375E-2</v>
      </c>
      <c r="K1099" s="1">
        <f t="shared" ref="K1099" si="752">K1100</f>
        <v>5.5764328580600375E-2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0.16981029607600195</v>
      </c>
      <c r="G1100" s="1">
        <f>[1]Residential!C$241-G1074</f>
        <v>0.1948549893669167</v>
      </c>
      <c r="H1100" s="1">
        <f>[1]Residential!D$241-H1074</f>
        <v>0.16169781288442664</v>
      </c>
      <c r="I1100" s="1">
        <f>[1]Residential!E$241-I1074</f>
        <v>0.14040038768533991</v>
      </c>
      <c r="J1100" s="1">
        <f>[1]Residential!F$241-J1074</f>
        <v>4.0139683376769375E-2</v>
      </c>
      <c r="K1100" s="1">
        <f>[1]Residential!G$241-K1074</f>
        <v>5.5764328580600375E-2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2.0044632917996235</v>
      </c>
      <c r="I1101" s="1">
        <f t="shared" ref="I1101" si="755">I1102</f>
        <v>2.0046533345136988</v>
      </c>
      <c r="J1101" s="1">
        <f t="shared" ref="J1101" si="756">J1102</f>
        <v>0.25060719481844385</v>
      </c>
      <c r="K1101" s="1">
        <f t="shared" ref="K1101" si="757">K1102</f>
        <v>0.6369609058953164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2.0044632917996235</v>
      </c>
      <c r="I1102" s="1">
        <f>[1]Residential!E$242-I1076</f>
        <v>2.0046533345136988</v>
      </c>
      <c r="J1102" s="1">
        <f>[1]Residential!F$242-J1076</f>
        <v>0.25060719481844385</v>
      </c>
      <c r="K1102" s="1">
        <f>[1]Residential!G$242-K1076</f>
        <v>0.6369609058953164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</v>
      </c>
      <c r="G1107" s="4">
        <f t="shared" ref="G1107:K1108" si="765">IFERROR(G1056/G973,"-")</f>
        <v>0.95000000000000018</v>
      </c>
      <c r="H1107" s="4">
        <f t="shared" si="765"/>
        <v>0.94999999999999984</v>
      </c>
      <c r="I1107" s="4">
        <f t="shared" si="765"/>
        <v>0.95000000000000029</v>
      </c>
      <c r="J1107" s="4">
        <f t="shared" si="765"/>
        <v>0.95000000000000062</v>
      </c>
      <c r="K1107" s="4">
        <f t="shared" si="765"/>
        <v>0.94999999999999918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3.2000000134443725</v>
      </c>
      <c r="G1108" s="4">
        <f t="shared" si="765"/>
        <v>3.2533333458217437</v>
      </c>
      <c r="H1108" s="4">
        <f t="shared" si="765"/>
        <v>3.3333333333333335</v>
      </c>
      <c r="I1108" s="4">
        <f t="shared" si="765"/>
        <v>3.4666666666666699</v>
      </c>
      <c r="J1108" s="4">
        <f t="shared" si="765"/>
        <v>3.7000000000000006</v>
      </c>
      <c r="K1108" s="4">
        <f t="shared" si="765"/>
        <v>3.9000000000000012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0.8958333333333347</v>
      </c>
      <c r="G1109" s="4">
        <f t="shared" ref="G1109:K1109" si="766">IFERROR(G1059/G983,"-")</f>
        <v>0.89583333333333415</v>
      </c>
      <c r="H1109" s="4">
        <f t="shared" si="766"/>
        <v>0.89583333333333381</v>
      </c>
      <c r="I1109" s="4">
        <f t="shared" si="766"/>
        <v>0.89583333333333448</v>
      </c>
      <c r="J1109" s="4">
        <f t="shared" si="766"/>
        <v>0.89583333333333426</v>
      </c>
      <c r="K1109" s="4">
        <f t="shared" si="766"/>
        <v>0.89583333333333415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0.95000000000000007</v>
      </c>
      <c r="G1110" s="4">
        <f t="shared" ref="G1110:K1110" si="767">IFERROR(G1061/G996,"-")</f>
        <v>0.94999999999999984</v>
      </c>
      <c r="H1110" s="4">
        <f t="shared" si="767"/>
        <v>0.9499999999999994</v>
      </c>
      <c r="I1110" s="4">
        <f t="shared" si="767"/>
        <v>0.95</v>
      </c>
      <c r="J1110" s="4">
        <f t="shared" si="767"/>
        <v>0.9500000000000004</v>
      </c>
      <c r="K1110" s="4">
        <f t="shared" si="767"/>
        <v>0.94999999999999929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1.9999999999999998</v>
      </c>
      <c r="I1111" s="4">
        <f t="shared" si="768"/>
        <v>2.0799999999999983</v>
      </c>
      <c r="J1111" s="4">
        <f t="shared" si="768"/>
        <v>2.2200000000000002</v>
      </c>
      <c r="K1111" s="4">
        <f t="shared" si="768"/>
        <v>2.339999999999999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</v>
      </c>
      <c r="G1112" s="4">
        <f t="shared" ref="G1112:K1112" si="769">IFERROR(G1064/G1015,"-")</f>
        <v>0.72000000000000008</v>
      </c>
      <c r="H1112" s="4">
        <f t="shared" si="769"/>
        <v>0.71999999999999986</v>
      </c>
      <c r="I1112" s="4">
        <f t="shared" si="769"/>
        <v>0.72000000000000008</v>
      </c>
      <c r="J1112" s="4">
        <f t="shared" si="769"/>
        <v>0.72000000000000008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0.71999999999999975</v>
      </c>
      <c r="G1117" s="4">
        <f t="shared" ref="G1117:K1117" si="770">IFERROR(G1072/G1020,"-")</f>
        <v>0.71999999999999975</v>
      </c>
      <c r="H1117" s="4">
        <f t="shared" si="770"/>
        <v>0.72000000000000008</v>
      </c>
      <c r="I1117" s="4">
        <f t="shared" si="770"/>
        <v>0.71999999999999986</v>
      </c>
      <c r="J1117" s="4">
        <f t="shared" si="770"/>
        <v>0.72000000000000008</v>
      </c>
      <c r="K1117" s="4">
        <f t="shared" si="770"/>
        <v>0.71999999999999964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0.89999999999999958</v>
      </c>
      <c r="G1118" s="4">
        <f t="shared" ref="G1118:K1118" si="771">IFERROR(G1074/G1025,"-")</f>
        <v>0.90000000000000047</v>
      </c>
      <c r="H1118" s="4">
        <f t="shared" si="771"/>
        <v>0.89999999999999969</v>
      </c>
      <c r="I1118" s="4">
        <f t="shared" si="771"/>
        <v>0.90000000000000036</v>
      </c>
      <c r="J1118" s="4">
        <f t="shared" si="771"/>
        <v>0.90000000000000013</v>
      </c>
      <c r="K1118" s="4">
        <f t="shared" si="771"/>
        <v>0.8999999999999998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0.78999999999999937</v>
      </c>
      <c r="G1121" s="4">
        <f t="shared" ref="G1121:K1122" si="773">IFERROR(G1082/G976,"-")</f>
        <v>0.79200000000000015</v>
      </c>
      <c r="H1121" s="4">
        <f t="shared" si="773"/>
        <v>0.79499999999999993</v>
      </c>
      <c r="I1121" s="4">
        <f t="shared" si="773"/>
        <v>0.79999999999999927</v>
      </c>
      <c r="J1121" s="4">
        <f t="shared" si="773"/>
        <v>0.80999999999999983</v>
      </c>
      <c r="K1121" s="4">
        <f t="shared" si="773"/>
        <v>0.81999999999999962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2.8200000000000016</v>
      </c>
      <c r="G1122" s="4">
        <f t="shared" si="773"/>
        <v>2.826000000000001</v>
      </c>
      <c r="H1122" s="4">
        <f t="shared" si="773"/>
        <v>2.8349999999999973</v>
      </c>
      <c r="I1122" s="4">
        <f t="shared" si="773"/>
        <v>2.8499999999999965</v>
      </c>
      <c r="J1122" s="4">
        <f t="shared" si="773"/>
        <v>3.0100000000000033</v>
      </c>
      <c r="K1122" s="4">
        <f t="shared" si="773"/>
        <v>3.1199999999999992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74">IFERROR(G1085/G989,"-")</f>
        <v>0.71458333333333346</v>
      </c>
      <c r="H1123" s="4">
        <f t="shared" si="774"/>
        <v>0.72395833333333293</v>
      </c>
      <c r="I1123" s="4">
        <f t="shared" si="774"/>
        <v>0.73958333333333226</v>
      </c>
      <c r="J1123" s="4">
        <f t="shared" si="774"/>
        <v>0.75520833333333304</v>
      </c>
      <c r="K1123" s="4">
        <f t="shared" si="774"/>
        <v>0.75520833333333326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0.75000000000000044</v>
      </c>
      <c r="G1124" s="4">
        <f t="shared" ref="G1124:K1124" si="775">IFERROR(G1087/G1005,"-")</f>
        <v>0.75400000000000034</v>
      </c>
      <c r="H1124" s="4">
        <f t="shared" si="775"/>
        <v>0.76066670143426929</v>
      </c>
      <c r="I1124" s="4">
        <f t="shared" si="775"/>
        <v>0.77192365224819504</v>
      </c>
      <c r="J1124" s="4">
        <f t="shared" si="775"/>
        <v>0.79108303233656951</v>
      </c>
      <c r="K1124" s="4">
        <f t="shared" si="775"/>
        <v>0.80246185927544944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1.7010000000000018</v>
      </c>
      <c r="I1125" s="4">
        <f t="shared" si="776"/>
        <v>1.71</v>
      </c>
      <c r="J1125" s="4">
        <f t="shared" si="776"/>
        <v>1.8060000000000007</v>
      </c>
      <c r="K1125" s="4">
        <f t="shared" si="776"/>
        <v>1.8720000000000026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0.50000000000000078</v>
      </c>
      <c r="G1130" s="4">
        <f t="shared" ref="G1130:K1130" si="777">IFERROR(G1098/G1022,"-")</f>
        <v>0.50000000000000011</v>
      </c>
      <c r="H1130" s="4">
        <f t="shared" si="777"/>
        <v>0.49999999999999956</v>
      </c>
      <c r="I1130" s="4">
        <f t="shared" si="777"/>
        <v>0.50000000000000089</v>
      </c>
      <c r="J1130" s="4">
        <f t="shared" si="777"/>
        <v>0.49999999999999956</v>
      </c>
      <c r="K1130" s="4">
        <f t="shared" si="777"/>
        <v>0.50000000000000033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0.62500000000000067</v>
      </c>
      <c r="G1131" s="4">
        <f t="shared" ref="G1131:K1131" si="778">IFERROR(G1100/G1027,"-")</f>
        <v>0.62499999999999933</v>
      </c>
      <c r="H1131" s="4">
        <f t="shared" si="778"/>
        <v>0.62499999999999944</v>
      </c>
      <c r="I1131" s="4">
        <f t="shared" si="778"/>
        <v>0.62499999999999989</v>
      </c>
      <c r="J1131" s="4">
        <f t="shared" si="778"/>
        <v>0.62500000000000011</v>
      </c>
      <c r="K1131" s="4">
        <f t="shared" si="778"/>
        <v>0.62500000000000044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141.08103126981862</v>
      </c>
      <c r="G1134" s="3">
        <f t="shared" si="780"/>
        <v>144.17287782697798</v>
      </c>
      <c r="H1134" s="3">
        <f t="shared" si="780"/>
        <v>133.10617810048811</v>
      </c>
      <c r="I1134" s="3">
        <f t="shared" si="780"/>
        <v>108.78989370343869</v>
      </c>
      <c r="J1134" s="3">
        <f t="shared" si="780"/>
        <v>82.715671118604675</v>
      </c>
      <c r="K1134" s="3">
        <f t="shared" si="780"/>
        <v>69.673672010704109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0.66055703188366488</v>
      </c>
      <c r="G1135" s="1">
        <f t="shared" ref="G1135:K1135" si="781">SUM(G1136:G1149)</f>
        <v>1.7418272267035881</v>
      </c>
      <c r="H1135" s="1">
        <f t="shared" si="781"/>
        <v>3.4578670611146425</v>
      </c>
      <c r="I1135" s="1">
        <f t="shared" si="781"/>
        <v>13.420871497602551</v>
      </c>
      <c r="J1135" s="1">
        <f t="shared" si="781"/>
        <v>20.199209220863022</v>
      </c>
      <c r="K1135" s="1">
        <f t="shared" si="781"/>
        <v>20.78423479123596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0.41270595743424199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0.3769202723485412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0.2618033365349246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0.11292205834223308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1.6003212464966256E-2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4.5025740878399015E-2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8.6376298007850155E-2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9.9524886969941842E-2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8.9683126788598966E-2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0.87476417585844379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5.8088795284169714E-2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0.15254065941755698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0.25342883587943943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3.2034912810935685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7.8841979087730483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6.5374411053795276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4.7296645503073567E-2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0.34652893911364074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0.61426566060507382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2.8271722342338155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6.2455728418948482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5.3351861243298337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0.12305183499852228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0.7303740610751307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2.0048738272542463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2.0170719873241723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0.76683698942250966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0.83625165443147598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6.2442940828322246E-4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1.5144489057935301E-3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2.9793414160688555E-3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4.4721443024772706E-3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9.5593587098995285E-3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3.3985294178821997E-3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8.6718383860589915E-3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1.2680531860681346E-2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2.4432456132856401E-2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2.4494700429534281E-2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3.8307812274769273E-2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1.9587080783472665E-2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7.4852615155171429E-2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0.16456013253530019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0.26143614786312236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0.61856697423235651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1.8964419244359078E-2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2.9558861920389871E-2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4.3276412779745158E-2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3.3740565525710572E-2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5.3582252991401215E-2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9.108561901161079E-4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1.7010794901736667E-3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3.2508630833376099E-3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4.6325370158117876E-3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9.9159988421241678E-3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1.2056780808813596E-5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1.9582883358223052E-3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5.9555588056421447E-3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1.6750978274488303E-2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2.702182647985819E-2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4.1787148302180187E-2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2.9184240369436499E-2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9.0172737848488838E-2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0.59964904040413292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2.1164114473977103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1.8859891009596477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1.0536401152770896E-2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2.068326884676662E-2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2.7992175611871804E-2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3.707684385932275E-2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5.8509591211220423E-2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4.2777976494010179</v>
      </c>
      <c r="J1149" s="1">
        <f>[1]Transport!F$32</f>
        <v>2.7036321411104707</v>
      </c>
      <c r="K1149" s="1">
        <f>[1]Transport!G$32</f>
        <v>4.4843734937130799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9.9531737893592356E-4</v>
      </c>
      <c r="G1150" s="1">
        <f t="shared" ref="G1150:K1150" si="786">SUM(G1151:G1154)</f>
        <v>2.8192321724063038E-2</v>
      </c>
      <c r="H1150" s="1">
        <f t="shared" si="786"/>
        <v>4.7808376576650727E-2</v>
      </c>
      <c r="I1150" s="1">
        <f t="shared" si="786"/>
        <v>6.2150566997389488E-2</v>
      </c>
      <c r="J1150" s="1">
        <f t="shared" si="786"/>
        <v>7.5917964565732507E-2</v>
      </c>
      <c r="K1150" s="1">
        <f t="shared" si="786"/>
        <v>1.0375575871151392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4.0038970418652051E-3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6.7091662843921443E-3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8.9322292454672488E-3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1.4694030667130873E-2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1.1110906266344754E-2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1.3130241181063862E-4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6.860439495145333E-3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1.2455423831186276E-2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1.687960207056179E-2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1.951525459481564E-2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2.0770389254309771E-2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8.6401496712528499E-4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8.8773819909680213E-3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1.4026339990138597E-2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1.7557469889651772E-2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1.742168447844665E-2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2.899041543033028E-2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8.4506031960844778E-3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1.4617446470933711E-2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1.8781265791708683E-2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2.4286994825339341E-2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0.97668587616415448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76.650238371126932</v>
      </c>
      <c r="G1155" s="1">
        <f t="shared" ref="G1155:K1155" si="787">SUM(G1160:G1177)</f>
        <v>82.141407249606459</v>
      </c>
      <c r="H1155" s="1">
        <f t="shared" si="787"/>
        <v>81.759018330985413</v>
      </c>
      <c r="I1155" s="1">
        <f t="shared" si="787"/>
        <v>62.477653205611205</v>
      </c>
      <c r="J1155" s="1">
        <f t="shared" si="787"/>
        <v>50.240915073848029</v>
      </c>
      <c r="K1155" s="1">
        <f t="shared" si="787"/>
        <v>38.369265611745597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72.454036703735397</v>
      </c>
      <c r="G1156" s="1">
        <f t="shared" ref="G1156:K1156" si="788">G1155-G1157</f>
        <v>77.621641569140138</v>
      </c>
      <c r="H1156" s="1">
        <f t="shared" si="788"/>
        <v>77.24178258363338</v>
      </c>
      <c r="I1156" s="1">
        <f t="shared" si="788"/>
        <v>58.578357460174232</v>
      </c>
      <c r="J1156" s="1">
        <f t="shared" si="788"/>
        <v>47.102807746656495</v>
      </c>
      <c r="K1156" s="1">
        <f t="shared" si="788"/>
        <v>35.693682021057811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4.1962016673915379</v>
      </c>
      <c r="G1157" s="1">
        <f t="shared" ref="G1157" si="790">SUM(G1158:G1159)</f>
        <v>4.5197656804663238</v>
      </c>
      <c r="H1157" s="1">
        <f t="shared" ref="H1157" si="791">SUM(H1158:H1159)</f>
        <v>4.5172357473520366</v>
      </c>
      <c r="I1157" s="1">
        <f t="shared" ref="I1157" si="792">SUM(I1158:I1159)</f>
        <v>3.899295745436973</v>
      </c>
      <c r="J1157" s="1">
        <f t="shared" ref="J1157" si="793">SUM(J1158:J1159)</f>
        <v>3.1381073271915305</v>
      </c>
      <c r="K1157" s="1">
        <f t="shared" ref="K1157" si="794">SUM(K1158:K1159)</f>
        <v>2.6755835906877885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4.1962016673915379</v>
      </c>
      <c r="G1158" s="1">
        <f>[1]Transport!C$25/SUM([1]Transport!C$21,[1]Transport!C$25)*G1155*(G$34+G$598)/(G$34+G$598+G$37)</f>
        <v>4.5197656804663238</v>
      </c>
      <c r="H1158" s="1">
        <f>[1]Transport!D$25/SUM([1]Transport!D$21,[1]Transport!D$25)*H1155*(H$34+H$598)/(H$34+H$598+H$37)</f>
        <v>4.5172357473520366</v>
      </c>
      <c r="I1158" s="1">
        <f>[1]Transport!E$25/SUM([1]Transport!E$21,[1]Transport!E$25)*I1155*(I$34+I$598)/(I$34+I$598+I$37)</f>
        <v>3.8275652570884446</v>
      </c>
      <c r="J1158" s="1">
        <f>[1]Transport!F$25/SUM([1]Transport!F$21,[1]Transport!F$25)*J1155*(J$34+J$598)/(J$34+J$598+J$37)</f>
        <v>2.989203634752823</v>
      </c>
      <c r="K1158" s="1">
        <f>[1]Transport!G$25/SUM([1]Transport!G$21,[1]Transport!G$25)*K1155*(K$34+K$598)/(K$34+K$598+K$37)</f>
        <v>2.3516674537198328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7.1730488348528368E-2</v>
      </c>
      <c r="J1159" s="1">
        <f>(J$37+J$717)/([1]Transport!F$21+[1]Transport!F$25)*J1155</f>
        <v>0.14890369243870746</v>
      </c>
      <c r="K1159" s="1">
        <f>(K$37+K$717)/([1]Transport!G$21+[1]Transport!G$25)*K1155</f>
        <v>0.32391613696795579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1.254120641831582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1.2426180923894579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0.9190805562735217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0.43640095531762702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4.0958378349965109E-2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7.1152454645049212E-2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0.1267615910786323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0.14026315397626141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0.57898291114944123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0.13229513898355283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0.1168770910362351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0.24971245104503109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1.5007395334709954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1.96390636532662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2.3555536794433913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2.6450536799771323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8.8703169569663121E-2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0.30609769314223101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0.30734178751331159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0.27070126098087638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6.3492575334256104E-2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4.9137055545184931E-2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8.5336359945689458E-2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0.17838239286265475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0.18831270695777799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0.17946103122190774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5.3036985188024376E-2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0.15817291973669356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63.987738555983917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62.39844564337082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55.67625069220766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12.301728382712659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0.40321425160396079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0.48916114954004764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0.43283802939559468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0.36793169094893702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7.1119038584580352E-2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1.7974458505804865E-2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3.427257597565903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5.2946330247837885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3.9788736386333832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4.4443028191316651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0.42468978491568216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7.1823345580818057E-2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3.6176898858479429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5.7719788403790808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8.4494681274934376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10.621251179569962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2.7431739618903737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0.11562673825711442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3.3164374424063561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5.2723616513314528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7.9228611653916543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24.904207131986738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39.207871932096808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30.720043720662996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1.9969380845942228E-2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0.12256847710548265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0.30143219091490697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0.18548724513389356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2.0895107631432125E-2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2.8221465425227108E-2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9.8567839522238312E-2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0.45351248221855384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0.29671047886646806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4.5498572771174188E-2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4.1514233506937087E-2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0.14943455344837345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0.3162637894623731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0.21110566826264709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5.8632096770972926E-2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5.3045627742291317E-2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0.50913703031779012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4.1949465082459829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3.124636656324463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3.3791940189952143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4.3649028394647646E-4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1.3942549290757824E-2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2.7024304808148103E-2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3.1029586678957707E-2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2.1094211020521874E-2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2.2637964310884138E-2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8.0220649329411489E-2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0.16131952025775961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0.18770193664845114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0.20665727055707944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9.2373408300728682E-2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7.085754446162329E-2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8.4676741612862441E-2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0.26703468232451161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0.81100993641104491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1.014064795365903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0.70877930201908901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0.78160407224722472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0.14657111575951678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0.28181639672340886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0.35104642430792138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0.32959261099418696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0.1028072353176632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7.9819177307775921E-2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63.711916333784018</v>
      </c>
      <c r="G1178" s="1">
        <f t="shared" ref="G1178:K1178" si="795">SUM(G1183:G1200)</f>
        <v>60.180516765408377</v>
      </c>
      <c r="H1178" s="1">
        <f t="shared" si="795"/>
        <v>47.731655571385843</v>
      </c>
      <c r="I1178" s="1">
        <f t="shared" si="795"/>
        <v>32.60424680971196</v>
      </c>
      <c r="J1178" s="1">
        <f t="shared" si="795"/>
        <v>11.973822956062072</v>
      </c>
      <c r="K1178" s="1">
        <f t="shared" si="795"/>
        <v>9.3119117757349716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62.169537692086898</v>
      </c>
      <c r="G1179" s="1">
        <f t="shared" ref="G1179:K1179" si="796">G1178-G1180</f>
        <v>58.575159828418272</v>
      </c>
      <c r="H1179" s="1">
        <f t="shared" si="796"/>
        <v>46.229079716909453</v>
      </c>
      <c r="I1179" s="1">
        <f t="shared" si="796"/>
        <v>31.520149186893651</v>
      </c>
      <c r="J1179" s="1">
        <f t="shared" si="796"/>
        <v>11.665902621967426</v>
      </c>
      <c r="K1179" s="1">
        <f t="shared" si="796"/>
        <v>9.0115082395379442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1.5423786416971186</v>
      </c>
      <c r="G1180" s="1">
        <f t="shared" ref="G1180" si="800">SUM(G1181:G1182)</f>
        <v>1.6053569369901035</v>
      </c>
      <c r="H1180" s="1">
        <f t="shared" ref="H1180" si="801">SUM(H1181:H1182)</f>
        <v>1.5025758544763872</v>
      </c>
      <c r="I1180" s="1">
        <f t="shared" ref="I1180" si="802">SUM(I1181:I1182)</f>
        <v>1.0840976228183072</v>
      </c>
      <c r="J1180" s="1">
        <f t="shared" ref="J1180" si="803">SUM(J1181:J1182)</f>
        <v>0.30792033409464586</v>
      </c>
      <c r="K1180" s="1">
        <f t="shared" ref="K1180" si="804">SUM(K1181:K1182)</f>
        <v>0.30040353619702792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1.5423786416971186</v>
      </c>
      <c r="G1181" s="1">
        <f>[1]Transport!C$26/SUM([1]Transport!C$22,[1]Transport!C$26)*G1178*(G$33+G$580)/(G$33+G$580+G$36)</f>
        <v>1.6053569369901035</v>
      </c>
      <c r="H1181" s="1">
        <f>[1]Transport!D$26/SUM([1]Transport!D$22,[1]Transport!D$26)*H1178*(H$33+H$580)/(H$33+H$580+H$36)</f>
        <v>1.5025758544763872</v>
      </c>
      <c r="I1181" s="1">
        <f>[1]Transport!E$26/SUM([1]Transport!E$22,[1]Transport!E$26)*I1178*(I$33+I$580)/(I$33+I$580+I$36)</f>
        <v>1.0612790679028024</v>
      </c>
      <c r="J1181" s="1">
        <f>[1]Transport!F$26/SUM([1]Transport!F$22,[1]Transport!F$26)*J1178*(J$33+J$580)/(J$33+J$580+J$36)</f>
        <v>0.28525802705020536</v>
      </c>
      <c r="K1181" s="1">
        <f>[1]Transport!G$26/SUM([1]Transport!G$22,[1]Transport!G$26)*K1178*(K$33+K$580)/(K$33+K$580+K$36)</f>
        <v>0.25997079893608593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2.2818554915504895E-2</v>
      </c>
      <c r="J1182" s="1">
        <f>(J$36+J$716)/([1]Transport!F$22+[1]Transport!F$26)*J1178</f>
        <v>2.2662307044440489E-2</v>
      </c>
      <c r="K1182" s="1">
        <f>(K$36+K$716)/([1]Transport!G$22+[1]Transport!G$26)*K1178</f>
        <v>4.0432737260941987E-2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8.188511487392822E-5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8.3782161234419339E-2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0.12750843084322891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0.14813582099669384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0.52924323662278383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0.12364218334695509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2.5781759304946933E-3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0.44537758214816747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0.9209035504876647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1.5012311745137299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2.7719338178717225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3.931869925498046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2.6056096664302829E-2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0.43230004047387671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0.42515706570138201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0.3668566294899625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8.0612323881710204E-2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4.9241516204724931E-2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3.3005572156366084E-2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0.68322855437461538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0.66011900736158058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0.55646271937363978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0.10043840642101697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0.16563700023650127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56.692963540027662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48.70094439069512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35.149799976765053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15.998727396211258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4.9418678361787018E-3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2.1015405307823677E-2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2.9577595387246143E-2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3.9241484777493306E-2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2.8711801666776424E-2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1.2236285428126029E-2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0.97021595236171709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1.3096188219471889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1.0256155730099377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0.9713343686221444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7.4983115916177845E-2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2.9765758536667679E-2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4.0753017470032447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5.3894875232152506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5.3377323185382233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4.1379423405671956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0.12355603776761845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4.1093220294266784E-2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1.9008833461904306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2.2293166767730672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2.17329295288947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1.6855149172927761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7.1663025506345485E-2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2.9470885876972466E-2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4.717804353593999E-2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0.16184115867976034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1.2393130241562917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1.1828589822508184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0.11563506426306612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4.4636494051406309E-2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9.9896482828126576E-2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1.1138842115271548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0.51290504391069036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6.5613790617096296E-2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0.12540060414588705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0.22538394014755458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0.66739139717554608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0.5068982571486359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2.1510110220984697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4.23516373927873E-2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7.2728820494916746E-2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9.4314900461860141E-2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5.5631893632728302E-2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5.7774029038222388E-2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4.6093229633292681E-5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1.9999453411843848E-2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2.9741518739781925E-2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3.3168708422633524E-2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2.1435478122055665E-2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2.3081511890713672E-2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3.8509946195626543E-5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3.5964961089712033E-2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8.6926639479656537E-2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0.13996764520759064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0.10031261791171006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7.6123806087003823E-2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2.0489036713350656E-4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0.40929174963177567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0.96260196012555377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3.6337770883411156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5.7012029369979613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2.3537905131067158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5.5986569557780275E-3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0.16062266597949937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0.24282857990670673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0.27698298257487969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0.11143598043331988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8.5925263211425074E-2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5.732421564507581E-2</v>
      </c>
      <c r="G1201" s="1">
        <f t="shared" ref="G1201:K1201" si="805">SUM(G1206:G1210)</f>
        <v>8.0934263535468787E-2</v>
      </c>
      <c r="H1201" s="1">
        <f t="shared" si="805"/>
        <v>0.10982876042556469</v>
      </c>
      <c r="I1201" s="1">
        <f t="shared" si="805"/>
        <v>0.22497162351559366</v>
      </c>
      <c r="J1201" s="1">
        <f t="shared" si="805"/>
        <v>0.22580590326582706</v>
      </c>
      <c r="K1201" s="1">
        <f t="shared" si="805"/>
        <v>0.1707022448724429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5.2586870628336328E-2</v>
      </c>
      <c r="G1202" s="1">
        <f t="shared" ref="G1202:K1202" si="806">G1201-G1203</f>
        <v>7.8031425170282373E-2</v>
      </c>
      <c r="H1202" s="1">
        <f t="shared" si="806"/>
        <v>0.10766865566131854</v>
      </c>
      <c r="I1202" s="1">
        <f t="shared" si="806"/>
        <v>0.20771378012023856</v>
      </c>
      <c r="J1202" s="1">
        <f t="shared" si="806"/>
        <v>7.8972454739171555E-2</v>
      </c>
      <c r="K1202" s="1">
        <f t="shared" si="806"/>
        <v>8.3182686246215887E-2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4.73734501673948E-3</v>
      </c>
      <c r="G1203" s="1">
        <f t="shared" ref="G1203" si="807">SUM(G1204:G1205)</f>
        <v>2.9028383651864107E-3</v>
      </c>
      <c r="H1203" s="1">
        <f t="shared" ref="H1203" si="808">SUM(H1204:H1205)</f>
        <v>2.1601047642461481E-3</v>
      </c>
      <c r="I1203" s="1">
        <f t="shared" ref="I1203" si="809">SUM(I1204:I1205)</f>
        <v>1.7257843395355091E-2</v>
      </c>
      <c r="J1203" s="1">
        <f t="shared" ref="J1203" si="810">SUM(J1204:J1205)</f>
        <v>0.1468334485266555</v>
      </c>
      <c r="K1203" s="1">
        <f t="shared" ref="K1203" si="811">SUM(K1204:K1205)</f>
        <v>8.7519558626227012E-2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4.73734501673948E-3</v>
      </c>
      <c r="G1204" s="1">
        <f>[1]Transport!C$27/SUM([1]Transport!C$24,[1]Transport!C$27)*G1201*(G$45+G$612)/(G$45+G$612+G$47)</f>
        <v>2.9028383651864107E-3</v>
      </c>
      <c r="H1204" s="1">
        <f>[1]Transport!D$27/SUM([1]Transport!D$24,[1]Transport!D$27)*H1201*(H$45+H$612)/(H$45+H$612+H$47)</f>
        <v>2.1601047642461481E-3</v>
      </c>
      <c r="I1204" s="1">
        <f>[1]Transport!E$27/SUM([1]Transport!E$24,[1]Transport!E$27)*I1201*(I$45+I$612)/(I$45+I$612+I$47)</f>
        <v>1.6465613990463198E-2</v>
      </c>
      <c r="J1204" s="1">
        <f>[1]Transport!F$27/SUM([1]Transport!F$24,[1]Transport!F$27)*J1201*(J$45+J$612)/(J$45+J$612+J$47)</f>
        <v>2.7033599785206711E-2</v>
      </c>
      <c r="K1204" s="1">
        <f>[1]Transport!G$27/SUM([1]Transport!G$24,[1]Transport!G$27)*K1201*(K$45+K$612)/(K$45+K$612+K$47)</f>
        <v>1.8372604757574924E-2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7.922294048918918E-4</v>
      </c>
      <c r="J1205" s="1">
        <f>(J$47+J$714)/([1]Transport!F$24+[1]Transport!F$27)*J1201</f>
        <v>0.11979984874144879</v>
      </c>
      <c r="K1205" s="1">
        <f>(K$47+K$714)/([1]Transport!G$24+[1]Transport!G$27)*K1201</f>
        <v>6.9146953868652092E-2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3.546069427530084E-3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5.8329475052407145E-3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9.2298071004474069E-3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1.2467855298233337E-2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8.677687604573877E-3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5.1382796747209639E-3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4.9460935674538554E-2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6.0055152438131469E-2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6.2007556738712777E-2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7.0276068192869218E-2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2.5921966372978285E-2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1.2589836079355066E-2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4.2683495190628321E-3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9.6425475659661763E-3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2.1427620455267159E-2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8.5644076353133258E-2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0.10986283223868319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4.180321311462902E-2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4.8861023944338102E-5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5.4036160261304294E-3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1.7163776131137346E-2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5.6583623671357865E-2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8.1343417049591679E-2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0.11117091600373785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49.005933774713057</v>
      </c>
      <c r="G1211" s="3">
        <f t="shared" ref="G1211:K1211" si="812">SUM(G1212:G1261)</f>
        <v>57.668276793001702</v>
      </c>
      <c r="H1211" s="3">
        <f t="shared" si="812"/>
        <v>60.266230637670063</v>
      </c>
      <c r="I1211" s="3">
        <f t="shared" si="812"/>
        <v>62.148933290739727</v>
      </c>
      <c r="J1211" s="3">
        <f t="shared" si="812"/>
        <v>61.958696569281884</v>
      </c>
      <c r="K1211" s="3">
        <f t="shared" si="812"/>
        <v>60.21791888917442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0.36710689926244228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0.36069210935003004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0.27701291463938221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0.1385191030360603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2.8992571508848444E-2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8.1571872835759063E-2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0.15648551827606316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0.18030644838984056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0.17366116077267776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1.9238239656145031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8.5030277875937976E-2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0.22328875292045205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0.37096869079804795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4.6892649859922928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12.601908151148606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11.562756203520903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6.325702741850138E-2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0.46346607396060047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0.82155128174182901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3.7812092091421707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9.0819711560138217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8.6472001088228208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0.15934879451537695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0.94581463315049463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2.5962573214144333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2.6120536084220287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1.0247270024788562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1.3060991362096763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3.115185136816429E-4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1.1144142793388359E-2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2.2120283515690044E-2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2.7665654159110497E-2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2.4595288167327867E-2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3.9128944691429753E-2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5.2175565382569004E-2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0.10764615644129746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0.12915113187985328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0.15794285358929511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9.7747590450897634E-2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0.11679353075269591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4.6194256489280286E-2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0.1731972625778801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0.5474106137754905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0.78389833606418124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0.82613593624240633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1.5655125796481617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7.618117063420371E-2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0.17195196154539827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0.22214369173045545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0.2293850697193448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0.10550940608811363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0.1319885353187629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3.3574571003886332E-5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1.6207920618997177E-2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2.4762255870966032E-2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3.0100270905416882E-2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2.5465556919479812E-2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4.0609114604901173E-2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2.1952983249745064E-5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2.4340746918313904E-2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6.0716736727163462E-2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0.10854923341246392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0.10785261911356124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0.12742287186265785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1.1342380840500765E-4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0.26748667137758048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0.65926354537642395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2.8518596819774151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6.7740840862224481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4.8039984896013239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2.9504836663268859E-3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9.8835703545467904E-2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0.15576764272742016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0.18357534532533215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0.11598033781054243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0.14407633543063925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4.3905520403611032E-3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7.3570682290415128E-3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9.7948116369120965E-3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1.7770471011718667E-2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1.5176461768593537E-2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1.1705546962309375E-4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6.1160488665143592E-3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1.1103950535324848E-2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1.504808419109684E-2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1.9104046959576813E-2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2.3470910500976543E-2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7.1713680548598677E-4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7.3682720835998011E-3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1.1641933341335044E-2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1.4572789069816561E-2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1.5857778860853846E-2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3.0748209810522214E-2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7.0710660631925623E-3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1.2231189569881196E-2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1.5715277132534688E-2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2.2298795896091565E-2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1.0356536669515259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0.61927893744634877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0.62756215964889073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0.47965665481041958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0.24001164694563962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4.6596815176369002E-2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8.730683331041407E-2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0.15042241205179879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0.15678516686482427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0.56382586798360856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0.13271072612478116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0.18211543810967656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0.50348484425800233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2.823250971889232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3.3608217882061346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2.2619269444277692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2.3288484314805493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0.16878581142566104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0.72243254308309346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0.71419200549102002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0.60147372435904356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8.5317796633573986E-2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3.9071717993849529E-2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9.6432469229628073E-2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0.25241968527597947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0.26252741009958314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0.23405616944769592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4.7975557318599253E-2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0.12351021163098057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18.303014696431426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18.254574790878834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16.8316135404466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3.9191477066941189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0.27757178823399226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0.33359184218792426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0.28971956239419766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0.24475136689142021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4.5355279397483177E-2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1.3456721270577858E-2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2.0645692216552853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3.2027354634442724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2.4036457901847696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2.6613550179035057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0.22475570715188783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4.2423998902509752E-2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1.8642259084017461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2.9790306828655342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4.26637262692521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5.1142866564307541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1.249056854493086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6.4834795991676145E-2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1.4398610800089331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2.286082794140925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3.4384227846268622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10.884707855677156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19.506528448149236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17.856091943816914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1.0351653282044493E-2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6.7140796375328632E-2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0.17723634897105545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0.120652399013758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1.7401002249197245E-2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1.1777864883614054E-2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4.3260883255581452E-2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0.21956798904996855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0.15919133404668123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3.2122169599074234E-2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1.6106273435553289E-2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6.1011023345433887E-2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0.13887195542484659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0.10674475555208601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4.0215848943732105E-2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2.0864149649201275E-2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0.21255022823155084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1.9275697558537301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1.6433057831616997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2.3685460068630491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3.4247726780300973E-5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0.14214253137893432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0.19461702762314162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0.1990275776713947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0.52233026313546216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0.12428807734945374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3.0806291230036703E-3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1.1931398513172127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2.0398383067158519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2.5834536936367871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2.4754668324299702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3.4658092500704991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2.3254505174907195E-2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0.68802854559271287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0.67054148147395809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0.5579256392611428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9.2894860756233127E-2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3.9139118651826357E-2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4.4338799678928502E-2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1.1346571304700661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1.0898714357872585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0.89641147836750168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0.12813742652618604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0.12929075350386224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19.219963473549928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17.235959263479753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13.225390937123267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6.6154314995622174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3.727898726791874E-3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1.8919214680153736E-2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2.5480149332560362E-2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3.0015529575065147E-2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2.0021797547223996E-2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9.3301729169170001E-3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0.67946203974434305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0.92456266966768663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0.72737593914652721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0.71035204779438721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4.4274723251297866E-2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1.8289526868209366E-2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2.1656601291104463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2.8742783876265916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2.844195599608101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2.2391073339716212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6.6779130289617891E-2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2.3669962326490653E-2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0.88596725240604635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1.0140315829117033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0.990080477865251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0.77837252172156424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3.0565993761164357E-2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1.6013543377923701E-2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2.6515732810214614E-2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9.4839599230537197E-2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0.78919533850661239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0.83789994623153119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9.0918721941160213E-2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2.0180224025598329E-2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4.6798228107270391E-2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0.57604794061694842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0.28142513830384164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4.7316664466818821E-2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5.2703553550965052E-2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9.7426411400151597E-2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0.31388205334221131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0.26978888446112304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1.5392807169668692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1.6916685592861913E-2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2.9848381816320449E-2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4.0385434103855464E-2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2.7765310224749467E-2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3.8345641426624839E-2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2.1875347233660876E-3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3.4760208362206494E-3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5.3780178382314007E-3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7.1498115203217378E-3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5.3784187494280537E-3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3.9205189251612076E-3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3.1214876752149592E-2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3.6515476408490989E-2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3.6418123108010632E-2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3.9327593276210195E-2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1.2963284979345794E-2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7.6927809559005911E-3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2.0017694823473821E-3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4.8961106283736608E-3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1.0745572534050143E-2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3.803397764924904E-2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5.3595325841672467E-2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2.4282675318281505E-2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3.6743490006142281E-5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2.4422845905597212E-3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7.6524886831814114E-3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2.4709909277410527E-2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4.0103121306591417E-2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6.6638124131436702E-2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0.8895119943136145</v>
      </c>
      <c r="G1263" s="1">
        <f t="shared" si="816"/>
        <v>0.95694536964701959</v>
      </c>
      <c r="H1263" s="1">
        <f t="shared" si="816"/>
        <v>1.0580954326471261</v>
      </c>
      <c r="I1263" s="1">
        <f t="shared" si="816"/>
        <v>1.2266788709806389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1.8116719735064504</v>
      </c>
      <c r="G1264" s="1">
        <f t="shared" si="816"/>
        <v>1.8116719735064473</v>
      </c>
      <c r="H1264" s="1">
        <f t="shared" si="816"/>
        <v>1.8116719735064504</v>
      </c>
      <c r="I1264" s="1">
        <f t="shared" si="816"/>
        <v>1.8116719735064464</v>
      </c>
      <c r="J1264" s="1">
        <f t="shared" si="816"/>
        <v>1.9363861073001145</v>
      </c>
      <c r="K1264" s="1">
        <f t="shared" si="816"/>
        <v>2.1992486874837684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1.4637982671179672</v>
      </c>
      <c r="G1265" s="1">
        <f t="shared" si="816"/>
        <v>1.4637982671179679</v>
      </c>
      <c r="H1265" s="1">
        <f t="shared" si="816"/>
        <v>1.4637982671179703</v>
      </c>
      <c r="I1265" s="1">
        <f t="shared" si="816"/>
        <v>1.4637982671179706</v>
      </c>
      <c r="J1265" s="1">
        <f t="shared" si="816"/>
        <v>1.5983754209322907</v>
      </c>
      <c r="K1265" s="1">
        <f t="shared" si="816"/>
        <v>1.7686975709817325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1.3374527251491997</v>
      </c>
      <c r="G1266" s="1">
        <f t="shared" si="816"/>
        <v>1.3374527251492012</v>
      </c>
      <c r="H1266" s="1">
        <f t="shared" si="816"/>
        <v>1.337452725149199</v>
      </c>
      <c r="I1266" s="1">
        <f t="shared" si="816"/>
        <v>1.3374527251492005</v>
      </c>
      <c r="J1266" s="1">
        <f t="shared" si="816"/>
        <v>1.4541454220328069</v>
      </c>
      <c r="K1266" s="1">
        <f t="shared" si="816"/>
        <v>1.6207869617499084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1.2949729235430789</v>
      </c>
      <c r="G1267" s="1">
        <f t="shared" si="816"/>
        <v>1.2949729235430807</v>
      </c>
      <c r="H1267" s="1">
        <f t="shared" si="816"/>
        <v>1.2949729235430789</v>
      </c>
      <c r="I1267" s="1">
        <f t="shared" si="816"/>
        <v>1.2949729235430776</v>
      </c>
      <c r="J1267" s="1">
        <f t="shared" si="816"/>
        <v>1.3363035646605397</v>
      </c>
      <c r="K1267" s="1">
        <f t="shared" si="816"/>
        <v>1.5618493898198924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0.7136894568765294</v>
      </c>
      <c r="G1268" s="1">
        <f t="shared" si="820"/>
        <v>0.76502774004344398</v>
      </c>
      <c r="H1268" s="1">
        <f t="shared" si="820"/>
        <v>0.77509633873338823</v>
      </c>
      <c r="I1268" s="1">
        <f t="shared" si="820"/>
        <v>0.81348209746005784</v>
      </c>
      <c r="J1268" s="1">
        <f t="shared" si="820"/>
        <v>0.96201777126997379</v>
      </c>
      <c r="K1268" s="1">
        <f t="shared" si="820"/>
        <v>1.2152856517348247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0.62396648907841201</v>
      </c>
      <c r="G1269" s="1">
        <f t="shared" si="820"/>
        <v>0.63324487374000882</v>
      </c>
      <c r="H1269" s="1">
        <f t="shared" si="820"/>
        <v>0.64452311043352162</v>
      </c>
      <c r="I1269" s="1">
        <f t="shared" si="820"/>
        <v>0.68346981863548872</v>
      </c>
      <c r="J1269" s="1">
        <f t="shared" si="820"/>
        <v>0.83639233588098549</v>
      </c>
      <c r="K1269" s="1">
        <f t="shared" si="820"/>
        <v>1.0698772416850477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0.54553653824420845</v>
      </c>
      <c r="G1270" s="1">
        <f t="shared" si="820"/>
        <v>0.60427115059168879</v>
      </c>
      <c r="H1270" s="1">
        <f t="shared" si="820"/>
        <v>0.61794079996683637</v>
      </c>
      <c r="I1270" s="1">
        <f t="shared" si="820"/>
        <v>0.66509566996863201</v>
      </c>
      <c r="J1270" s="1">
        <f t="shared" si="820"/>
        <v>0.85149740332696522</v>
      </c>
      <c r="K1270" s="1">
        <f t="shared" si="820"/>
        <v>1.1180866677569821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0.51975568473665867</v>
      </c>
      <c r="G1271" s="1">
        <f t="shared" si="820"/>
        <v>0.57168526853063939</v>
      </c>
      <c r="H1271" s="1">
        <f t="shared" si="820"/>
        <v>0.58365897628967645</v>
      </c>
      <c r="I1271" s="1">
        <f t="shared" si="820"/>
        <v>0.6151893965276648</v>
      </c>
      <c r="J1271" s="1">
        <f t="shared" si="820"/>
        <v>0.77269209343867418</v>
      </c>
      <c r="K1271" s="1">
        <f t="shared" si="820"/>
        <v>0.98940869691392686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0.72840569582556991</v>
      </c>
      <c r="G1272" s="1">
        <f t="shared" si="821"/>
        <v>0.77511624301717574</v>
      </c>
      <c r="H1272" s="1">
        <f t="shared" si="821"/>
        <v>0.78753847534695309</v>
      </c>
      <c r="I1272" s="1">
        <f t="shared" si="821"/>
        <v>0.8264861353594406</v>
      </c>
      <c r="J1272" s="1">
        <f t="shared" si="821"/>
        <v>0.9768889877038438</v>
      </c>
      <c r="K1272" s="1">
        <f t="shared" si="821"/>
        <v>1.2306720629228725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0.4341389002261789</v>
      </c>
      <c r="G1273" s="1">
        <f t="shared" si="821"/>
        <v>0.64184233384613099</v>
      </c>
      <c r="H1273" s="1">
        <f t="shared" si="821"/>
        <v>0.65369616404496378</v>
      </c>
      <c r="I1273" s="1">
        <f t="shared" si="821"/>
        <v>0.69263774145436341</v>
      </c>
      <c r="J1273" s="1">
        <f t="shared" si="821"/>
        <v>0.84700270715362669</v>
      </c>
      <c r="K1273" s="1">
        <f t="shared" si="821"/>
        <v>1.0806703458787912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0.55358292335481396</v>
      </c>
      <c r="G1274" s="1">
        <f t="shared" si="821"/>
        <v>0.61003721407149569</v>
      </c>
      <c r="H1274" s="1">
        <f t="shared" si="821"/>
        <v>0.62621522595965617</v>
      </c>
      <c r="I1274" s="1">
        <f t="shared" si="821"/>
        <v>0.67365287482237979</v>
      </c>
      <c r="J1274" s="1">
        <f t="shared" si="821"/>
        <v>0.86651550628332863</v>
      </c>
      <c r="K1274" s="1">
        <f t="shared" si="821"/>
        <v>1.133077406585721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0.52699847296089009</v>
      </c>
      <c r="G1275" s="1">
        <f t="shared" si="821"/>
        <v>0.57744941709157893</v>
      </c>
      <c r="H1275" s="1">
        <f t="shared" si="821"/>
        <v>0.59112196838308961</v>
      </c>
      <c r="I1275" s="1">
        <f t="shared" si="821"/>
        <v>0.60193540489261699</v>
      </c>
      <c r="J1275" s="1">
        <f t="shared" si="821"/>
        <v>0.78094493430415579</v>
      </c>
      <c r="K1275" s="1">
        <f t="shared" si="821"/>
        <v>0.99751778063931051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1.0965696656165205</v>
      </c>
      <c r="H1276" s="1">
        <f t="shared" si="822"/>
        <v>1.0965696656165185</v>
      </c>
      <c r="I1276" s="1">
        <f t="shared" si="822"/>
        <v>1.0965696656165171</v>
      </c>
      <c r="J1276" s="1">
        <f t="shared" si="822"/>
        <v>1.2093666750995351</v>
      </c>
      <c r="K1276" s="1">
        <f t="shared" si="822"/>
        <v>1.3659067410696699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0.89149519806162059</v>
      </c>
      <c r="G1277" s="1">
        <f t="shared" si="823"/>
        <v>0.89149519806162147</v>
      </c>
      <c r="H1277" s="1">
        <f t="shared" si="823"/>
        <v>0.89149519806162136</v>
      </c>
      <c r="I1277" s="1">
        <f t="shared" si="823"/>
        <v>0.89149519806162159</v>
      </c>
      <c r="J1277" s="1">
        <f t="shared" si="823"/>
        <v>0.97892891259804182</v>
      </c>
      <c r="K1277" s="1">
        <f t="shared" si="823"/>
        <v>1.1300178448079121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0.83000507256490574</v>
      </c>
      <c r="G1278" s="1">
        <f t="shared" si="824"/>
        <v>0.83000507256490585</v>
      </c>
      <c r="H1278" s="1">
        <f t="shared" si="824"/>
        <v>0.83000507256490708</v>
      </c>
      <c r="I1278" s="1">
        <f t="shared" si="824"/>
        <v>0.83000507256490552</v>
      </c>
      <c r="J1278" s="1">
        <f t="shared" si="824"/>
        <v>0.91023223847684764</v>
      </c>
      <c r="K1278" s="1">
        <f t="shared" si="824"/>
        <v>1.0606336388802797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0.83675282096654191</v>
      </c>
      <c r="H1279" s="1">
        <f t="shared" si="825"/>
        <v>0.83675282096654124</v>
      </c>
      <c r="I1279" s="1">
        <f t="shared" si="825"/>
        <v>0.83675282096654369</v>
      </c>
      <c r="J1279" s="1">
        <f t="shared" si="825"/>
        <v>0.9181373017309894</v>
      </c>
      <c r="K1279" s="1">
        <f t="shared" si="825"/>
        <v>1.0603753901090105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0.49379534694678345</v>
      </c>
      <c r="G1280" s="1">
        <f t="shared" si="826"/>
        <v>0.50503220860251408</v>
      </c>
      <c r="H1280" s="1">
        <f t="shared" si="826"/>
        <v>0.52188750108610937</v>
      </c>
      <c r="I1280" s="1">
        <f t="shared" si="826"/>
        <v>0.54997965522543646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1.1376625992910849</v>
      </c>
      <c r="G1281" s="1">
        <f t="shared" si="826"/>
        <v>1.2270389510235804</v>
      </c>
      <c r="H1281" s="1">
        <f t="shared" si="826"/>
        <v>1.1866560743820997</v>
      </c>
      <c r="I1281" s="1">
        <f t="shared" si="826"/>
        <v>1.1177929657232655</v>
      </c>
      <c r="J1281" s="1">
        <f t="shared" si="826"/>
        <v>0.97382125987839308</v>
      </c>
      <c r="K1281" s="1">
        <f t="shared" si="826"/>
        <v>1.0031413636541853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1.5581790793647985</v>
      </c>
      <c r="G1282" s="1">
        <f t="shared" si="826"/>
        <v>2.016258469094951</v>
      </c>
      <c r="H1282" s="1">
        <f t="shared" si="826"/>
        <v>1.8812398213829</v>
      </c>
      <c r="I1282" s="1">
        <f t="shared" si="826"/>
        <v>1.7112943099235751</v>
      </c>
      <c r="J1282" s="1">
        <f t="shared" si="826"/>
        <v>0.96025276951542626</v>
      </c>
      <c r="K1282" s="1">
        <f t="shared" si="826"/>
        <v>0.88045412806165935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1.9028160126014995</v>
      </c>
      <c r="G1283" s="1">
        <f t="shared" si="826"/>
        <v>2.3601371694997022</v>
      </c>
      <c r="H1283" s="1">
        <f t="shared" si="826"/>
        <v>2.3237712361521519</v>
      </c>
      <c r="I1283" s="1">
        <f t="shared" si="826"/>
        <v>2.221909577294265</v>
      </c>
      <c r="J1283" s="1">
        <f t="shared" si="826"/>
        <v>1.3437444643632612</v>
      </c>
      <c r="K1283" s="1">
        <f t="shared" si="826"/>
        <v>0.79515790192028035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1.1300279188261664</v>
      </c>
      <c r="G1284" s="1">
        <f t="shared" si="826"/>
        <v>1.4150482075343032</v>
      </c>
      <c r="H1284" s="1">
        <f t="shared" si="826"/>
        <v>1.3941035331112572</v>
      </c>
      <c r="I1284" s="1">
        <f t="shared" si="826"/>
        <v>1.3042172323097823</v>
      </c>
      <c r="J1284" s="1">
        <f t="shared" si="826"/>
        <v>0.904567956653615</v>
      </c>
      <c r="K1284" s="1">
        <f t="shared" si="826"/>
        <v>0.78085560939625365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0.28603940550919482</v>
      </c>
      <c r="G1285" s="1">
        <f t="shared" si="826"/>
        <v>0.29254854993039703</v>
      </c>
      <c r="H1285" s="1">
        <f t="shared" si="826"/>
        <v>0.30231226656220084</v>
      </c>
      <c r="I1285" s="1">
        <f t="shared" si="826"/>
        <v>0.31858512761520641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0.68839776156182286</v>
      </c>
      <c r="G1286" s="1">
        <f t="shared" si="826"/>
        <v>0.68196716460740325</v>
      </c>
      <c r="H1286" s="1">
        <f t="shared" si="826"/>
        <v>0.66934867714547996</v>
      </c>
      <c r="I1286" s="1">
        <f t="shared" si="826"/>
        <v>0.665208713770154</v>
      </c>
      <c r="J1286" s="1">
        <f t="shared" si="826"/>
        <v>0.63773752148720508</v>
      </c>
      <c r="K1286" s="1">
        <f t="shared" si="826"/>
        <v>0.74865795073782049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0.60239686188793562</v>
      </c>
      <c r="G1287" s="1">
        <f t="shared" si="826"/>
        <v>0.60490225638915918</v>
      </c>
      <c r="H1287" s="1">
        <f t="shared" si="826"/>
        <v>0.60410206718963455</v>
      </c>
      <c r="I1287" s="1">
        <f t="shared" si="826"/>
        <v>0.59882396097021251</v>
      </c>
      <c r="J1287" s="1">
        <f t="shared" si="826"/>
        <v>0.52922324749701899</v>
      </c>
      <c r="K1287" s="1">
        <f t="shared" si="826"/>
        <v>0.59067143920179599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0.51530837833679988</v>
      </c>
      <c r="G1288" s="1">
        <f t="shared" si="826"/>
        <v>0.51611947397053926</v>
      </c>
      <c r="H1288" s="1">
        <f t="shared" si="826"/>
        <v>0.5049279507952702</v>
      </c>
      <c r="I1288" s="1">
        <f t="shared" si="826"/>
        <v>0.48151451933159384</v>
      </c>
      <c r="J1288" s="1">
        <f t="shared" si="826"/>
        <v>0.45533271744542847</v>
      </c>
      <c r="K1288" s="1">
        <f t="shared" si="826"/>
        <v>0.56072494103834081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0.43415897480767557</v>
      </c>
      <c r="G1289" s="1">
        <f t="shared" si="826"/>
        <v>0.43359749298753253</v>
      </c>
      <c r="H1289" s="1">
        <f t="shared" si="826"/>
        <v>0.43398750941723579</v>
      </c>
      <c r="I1289" s="1">
        <f t="shared" si="826"/>
        <v>0.43706301501552069</v>
      </c>
      <c r="J1289" s="1">
        <f t="shared" si="826"/>
        <v>0.49751561324042615</v>
      </c>
      <c r="K1289" s="1">
        <f t="shared" si="826"/>
        <v>0.58125216572548377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0.51837627625535243</v>
      </c>
      <c r="H1290" s="1">
        <f t="shared" si="826"/>
        <v>0.5477819253440438</v>
      </c>
      <c r="I1290" s="1">
        <f t="shared" si="826"/>
        <v>0.58798082724047385</v>
      </c>
      <c r="J1290" s="1">
        <f t="shared" si="826"/>
        <v>0.65046197072292133</v>
      </c>
      <c r="K1290" s="1">
        <f t="shared" si="826"/>
        <v>0.8327787803792519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0.41733711223534997</v>
      </c>
      <c r="H1291" s="1">
        <f t="shared" si="826"/>
        <v>0.43889450621286247</v>
      </c>
      <c r="I1291" s="1">
        <f t="shared" si="826"/>
        <v>0.48414982532753253</v>
      </c>
      <c r="J1291" s="1">
        <f t="shared" si="826"/>
        <v>0.53652076817389349</v>
      </c>
      <c r="K1291" s="1">
        <f t="shared" si="826"/>
        <v>0.70600389512493389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0.38796990995538694</v>
      </c>
      <c r="H1292" s="1">
        <f t="shared" si="826"/>
        <v>0.40827922282721535</v>
      </c>
      <c r="I1292" s="1">
        <f t="shared" si="826"/>
        <v>0.43910166149883761</v>
      </c>
      <c r="J1292" s="1">
        <f t="shared" si="826"/>
        <v>0.5056460891390161</v>
      </c>
      <c r="K1292" s="1">
        <f t="shared" si="826"/>
        <v>0.68590159926946059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0.3933245874771138</v>
      </c>
      <c r="H1293" s="1">
        <f t="shared" si="826"/>
        <v>0.41747155593629187</v>
      </c>
      <c r="I1293" s="1">
        <f t="shared" si="826"/>
        <v>0.45949805368548013</v>
      </c>
      <c r="J1293" s="1">
        <f t="shared" si="826"/>
        <v>0.5259189992012494</v>
      </c>
      <c r="K1293" s="1">
        <f t="shared" si="826"/>
        <v>0.70092039508501613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0.41824117647058789</v>
      </c>
      <c r="G1295" s="1">
        <f t="shared" si="827"/>
        <v>1.6965727463299121</v>
      </c>
      <c r="H1295" s="1">
        <f t="shared" si="827"/>
        <v>1.5263071338586423</v>
      </c>
      <c r="I1295" s="1">
        <f t="shared" si="827"/>
        <v>1.3435479435850743</v>
      </c>
      <c r="J1295" s="1">
        <f t="shared" si="827"/>
        <v>0.9869380031544005</v>
      </c>
      <c r="K1295" s="1">
        <f t="shared" si="827"/>
        <v>1.0052238967722382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1.1948870853094062</v>
      </c>
      <c r="G1296" s="1">
        <f t="shared" si="827"/>
        <v>2.6789400704956923</v>
      </c>
      <c r="H1296" s="1">
        <f t="shared" si="827"/>
        <v>2.2150401153689274</v>
      </c>
      <c r="I1296" s="1">
        <f t="shared" si="827"/>
        <v>1.72088998516408</v>
      </c>
      <c r="J1296" s="1">
        <f t="shared" si="827"/>
        <v>0.89304687452120401</v>
      </c>
      <c r="K1296" s="1">
        <f t="shared" si="827"/>
        <v>0.88146589682299537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0.89247846576982315</v>
      </c>
      <c r="G1297" s="1">
        <f t="shared" si="827"/>
        <v>1.5915532759111306</v>
      </c>
      <c r="H1297" s="1">
        <f t="shared" si="827"/>
        <v>1.577161796353461</v>
      </c>
      <c r="I1297" s="1">
        <f t="shared" si="827"/>
        <v>1.520827468858398</v>
      </c>
      <c r="J1297" s="1">
        <f t="shared" si="827"/>
        <v>1.1523654980167326</v>
      </c>
      <c r="K1297" s="1">
        <f t="shared" si="827"/>
        <v>0.79483983574150774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1.3433731573829566</v>
      </c>
      <c r="G1298" s="1">
        <f t="shared" si="827"/>
        <v>1.6607284973747332</v>
      </c>
      <c r="H1298" s="1">
        <f t="shared" si="827"/>
        <v>1.6510226544503677</v>
      </c>
      <c r="I1298" s="1">
        <f t="shared" si="827"/>
        <v>1.6109102140328677</v>
      </c>
      <c r="J1298" s="1">
        <f t="shared" si="827"/>
        <v>1.2757811587438028</v>
      </c>
      <c r="K1298" s="1">
        <f t="shared" si="827"/>
        <v>0.78056686198891057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0.33901850024085989</v>
      </c>
      <c r="G1299" s="1">
        <f t="shared" si="827"/>
        <v>0.35391427166601069</v>
      </c>
      <c r="H1299" s="1">
        <f t="shared" si="827"/>
        <v>0.37625792880373715</v>
      </c>
      <c r="I1299" s="1">
        <f t="shared" si="827"/>
        <v>0.4134973573666148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0.75435014661874711</v>
      </c>
      <c r="G1300" s="1">
        <f t="shared" si="827"/>
        <v>0.90025457054166047</v>
      </c>
      <c r="H1300" s="1">
        <f t="shared" si="827"/>
        <v>0.86146791174063464</v>
      </c>
      <c r="I1300" s="1">
        <f t="shared" si="827"/>
        <v>0.7648928103831677</v>
      </c>
      <c r="J1300" s="1">
        <f t="shared" si="827"/>
        <v>0.69733685749132279</v>
      </c>
      <c r="K1300" s="1">
        <f t="shared" si="827"/>
        <v>0.76250043133767464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0.7003204163881086</v>
      </c>
      <c r="G1301" s="1">
        <f t="shared" si="827"/>
        <v>0.70597845279362526</v>
      </c>
      <c r="H1301" s="1">
        <f t="shared" si="827"/>
        <v>0.7092091406255191</v>
      </c>
      <c r="I1301" s="1">
        <f t="shared" si="827"/>
        <v>0.73131567330623193</v>
      </c>
      <c r="J1301" s="1">
        <f t="shared" si="827"/>
        <v>0.59046256894407689</v>
      </c>
      <c r="K1301" s="1">
        <f t="shared" si="827"/>
        <v>0.614448539776971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0.53141098832815381</v>
      </c>
      <c r="G1302" s="1">
        <f t="shared" si="827"/>
        <v>0.53331200327408124</v>
      </c>
      <c r="H1302" s="1">
        <f t="shared" si="827"/>
        <v>0.53284717739217846</v>
      </c>
      <c r="I1302" s="1">
        <f t="shared" si="827"/>
        <v>0.54111612721619085</v>
      </c>
      <c r="J1302" s="1">
        <f t="shared" si="827"/>
        <v>0.54047646311882103</v>
      </c>
      <c r="K1302" s="1">
        <f t="shared" si="827"/>
        <v>0.5760065080563429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0.46608186356181064</v>
      </c>
      <c r="G1303" s="1">
        <f t="shared" si="827"/>
        <v>0.4548620631051451</v>
      </c>
      <c r="H1303" s="1">
        <f t="shared" si="827"/>
        <v>0.45556696650072137</v>
      </c>
      <c r="I1303" s="1">
        <f t="shared" si="827"/>
        <v>0.46180102812247015</v>
      </c>
      <c r="J1303" s="1">
        <f t="shared" si="827"/>
        <v>0.42652390888042896</v>
      </c>
      <c r="K1303" s="1">
        <f t="shared" si="827"/>
        <v>0.5433682395830568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0.56203544748554624</v>
      </c>
      <c r="H1304" s="1">
        <f t="shared" si="827"/>
        <v>0.58600420315946322</v>
      </c>
      <c r="I1304" s="1">
        <f t="shared" si="827"/>
        <v>0.63680064933061309</v>
      </c>
      <c r="J1304" s="1">
        <f t="shared" si="827"/>
        <v>0.70836841821763274</v>
      </c>
      <c r="K1304" s="1">
        <f t="shared" si="827"/>
        <v>0.7862556441731462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0.45210145766281423</v>
      </c>
      <c r="H1305" s="1">
        <f t="shared" si="827"/>
        <v>0.46846722509527644</v>
      </c>
      <c r="I1305" s="1">
        <f t="shared" si="827"/>
        <v>0.51715244246722614</v>
      </c>
      <c r="J1305" s="1">
        <f t="shared" si="827"/>
        <v>0.54868857626762746</v>
      </c>
      <c r="K1305" s="1">
        <f t="shared" si="827"/>
        <v>0.72113901699332728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0.42028149632876904</v>
      </c>
      <c r="H1306" s="1">
        <f t="shared" si="827"/>
        <v>0.43226864938277493</v>
      </c>
      <c r="I1306" s="1">
        <f t="shared" si="827"/>
        <v>0.47031180604153028</v>
      </c>
      <c r="J1306" s="1">
        <f t="shared" si="827"/>
        <v>0.53223478411371583</v>
      </c>
      <c r="K1306" s="1">
        <f t="shared" si="827"/>
        <v>0.71560800997904117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0.39943403925494769</v>
      </c>
      <c r="H1307" s="1">
        <f t="shared" si="827"/>
        <v>0.41040651578292336</v>
      </c>
      <c r="I1307" s="1">
        <f t="shared" si="827"/>
        <v>0.4281978129233871</v>
      </c>
      <c r="J1307" s="1">
        <f t="shared" si="827"/>
        <v>0.49908979205437481</v>
      </c>
      <c r="K1307" s="1">
        <f t="shared" si="827"/>
        <v>0.66371762650058497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0.61688998708910048</v>
      </c>
      <c r="G1309" s="1">
        <f t="shared" si="828"/>
        <v>9.6650204279380786E-2</v>
      </c>
      <c r="H1309" s="1">
        <f t="shared" si="828"/>
        <v>6.1868465989531544E-2</v>
      </c>
      <c r="I1309" s="1">
        <f t="shared" si="828"/>
        <v>5.1081887601363986E-2</v>
      </c>
      <c r="J1309" s="1">
        <f t="shared" si="828"/>
        <v>5.3616572485047274E-2</v>
      </c>
      <c r="K1309" s="1">
        <f t="shared" si="828"/>
        <v>5.1501877358580146E-2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0.63110162245107615</v>
      </c>
      <c r="G1310" s="1">
        <f t="shared" si="828"/>
        <v>8.9216253299370399E-2</v>
      </c>
      <c r="H1310" s="1">
        <f t="shared" si="828"/>
        <v>3.783300327298373E-2</v>
      </c>
      <c r="I1310" s="1">
        <f t="shared" si="828"/>
        <v>1.0822786406571777E-2</v>
      </c>
      <c r="J1310" s="1">
        <f t="shared" si="828"/>
        <v>2.2737806604323E-3</v>
      </c>
      <c r="K1310" s="1">
        <f t="shared" si="828"/>
        <v>3.2682521715779456E-3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0.46897974812214882</v>
      </c>
      <c r="G1311" s="1">
        <f t="shared" si="828"/>
        <v>3.0482065519934542E-2</v>
      </c>
      <c r="H1311" s="1">
        <f t="shared" si="828"/>
        <v>4.4251679675343512E-2</v>
      </c>
      <c r="I1311" s="1">
        <f t="shared" si="828"/>
        <v>0.13731521444270289</v>
      </c>
      <c r="J1311" s="1">
        <f t="shared" si="828"/>
        <v>0.48095171445763324</v>
      </c>
      <c r="K1311" s="1">
        <f t="shared" si="828"/>
        <v>0.2826022802924944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0.75200000000000056</v>
      </c>
      <c r="G1312" s="1">
        <f t="shared" si="828"/>
        <v>3.017615140822786E-2</v>
      </c>
      <c r="H1312" s="1">
        <f t="shared" si="828"/>
        <v>6.9676546047952592E-2</v>
      </c>
      <c r="I1312" s="1">
        <f t="shared" si="828"/>
        <v>0.10983567123387802</v>
      </c>
      <c r="J1312" s="1">
        <f t="shared" si="828"/>
        <v>0.17759996849763729</v>
      </c>
      <c r="K1312" s="1">
        <f t="shared" si="828"/>
        <v>0.39037637836123351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0.78904223151160302</v>
      </c>
      <c r="G1313" s="3">
        <f t="shared" ref="G1313:K1313" si="831">G1314+G1320+G1325+G1339</f>
        <v>1.3113035788336311</v>
      </c>
      <c r="H1313" s="3">
        <f t="shared" si="831"/>
        <v>2.2909167915009521</v>
      </c>
      <c r="I1313" s="3">
        <f t="shared" si="831"/>
        <v>3.6154892195956982</v>
      </c>
      <c r="J1313" s="3">
        <f t="shared" si="831"/>
        <v>2.9794432694235753</v>
      </c>
      <c r="K1313" s="3">
        <f t="shared" si="831"/>
        <v>2.8551841095982957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1.1571541552808521E-2</v>
      </c>
      <c r="G1314" s="1">
        <f t="shared" ref="G1314:K1314" si="832">SUM(G1315:G1319)</f>
        <v>6.8142402633376647E-2</v>
      </c>
      <c r="H1314" s="1">
        <f t="shared" si="832"/>
        <v>0.10124944337633818</v>
      </c>
      <c r="I1314" s="1">
        <f t="shared" si="832"/>
        <v>0.13582656041401564</v>
      </c>
      <c r="J1314" s="1">
        <f t="shared" si="832"/>
        <v>0.12790600736569202</v>
      </c>
      <c r="K1314" s="1">
        <f t="shared" si="832"/>
        <v>0.14156139211770061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4.1745082862238917E-4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4.5093014300585574E-4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4.3744112155201921E-4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2.342103787433607E-4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2.796211084580601E-2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3.5465305286133744E-2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4.3127588509018773E-2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3.0598341614858245E-2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1.3869815430841025E-2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1.5893829355909301E-3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1.1640221304292112E-2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2.1618412291802169E-2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3.2968984677594231E-2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3.5128099970265586E-2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3.4408191285522444E-2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8.3766760434440882E-3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2.0726400544221181E-2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3.1156941871508269E-2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5.0597204936750212E-2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5.7396610642805629E-2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8.4862145041802908E-2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9.5382136640775254E-4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7.3627397960514818E-3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1.2571342805341966E-2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9.1327822906524126E-3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4.7829551377625559E-3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8.4212403595342305E-3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6.3701595111934602E-3</v>
      </c>
      <c r="J1320" s="1">
        <f t="shared" si="835"/>
        <v>6.4567387702623644E-3</v>
      </c>
      <c r="K1320" s="1">
        <f t="shared" si="835"/>
        <v>3.1029496804719992E-2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1.4253249667544889E-3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1.2245032576495645E-3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7.641119718647239E-3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1.3069248784035479E-3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1.5198265764903164E-3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7.7471074785209525E-3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2.4984758009535782E-3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2.5377628472693075E-3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1.335346509342877E-2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1.1394338650818452E-3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1.1746460888531762E-3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2.2878045141230294E-3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0.77718258494388792</v>
      </c>
      <c r="G1325" s="1">
        <f t="shared" ref="G1325:K1325" si="836">SUM(G1330:G1338)</f>
        <v>1.1555971983258255</v>
      </c>
      <c r="H1325" s="1">
        <f t="shared" si="836"/>
        <v>2.0367307012203018</v>
      </c>
      <c r="I1325" s="1">
        <f t="shared" si="836"/>
        <v>3.3935235843971219</v>
      </c>
      <c r="J1325" s="1">
        <f t="shared" si="836"/>
        <v>2.6872069417148143</v>
      </c>
      <c r="K1325" s="1">
        <f t="shared" si="836"/>
        <v>2.4341159381593975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0.75836805402574037</v>
      </c>
      <c r="G1326" s="1">
        <f t="shared" ref="G1326:K1326" si="837">G1325-G1327</f>
        <v>1.1247708432459864</v>
      </c>
      <c r="H1326" s="1">
        <f t="shared" si="837"/>
        <v>1.9726151297596084</v>
      </c>
      <c r="I1326" s="1">
        <f t="shared" si="837"/>
        <v>3.2806882573830065</v>
      </c>
      <c r="J1326" s="1">
        <f t="shared" si="837"/>
        <v>2.6181023907029455</v>
      </c>
      <c r="K1326" s="1">
        <f t="shared" si="837"/>
        <v>2.3555910280284791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1.881453091814755E-2</v>
      </c>
      <c r="G1327" s="1">
        <f t="shared" ref="G1327" si="838">SUM(G1328:G1329)</f>
        <v>3.0826355079839163E-2</v>
      </c>
      <c r="H1327" s="1">
        <f t="shared" ref="H1327" si="839">SUM(H1328:H1329)</f>
        <v>6.4115571460693258E-2</v>
      </c>
      <c r="I1327" s="1">
        <f t="shared" ref="I1327" si="840">SUM(I1328:I1329)</f>
        <v>0.1128353270141155</v>
      </c>
      <c r="J1327" s="1">
        <f t="shared" ref="J1327" si="841">SUM(J1328:J1329)</f>
        <v>6.9104551011868798E-2</v>
      </c>
      <c r="K1327" s="1">
        <f t="shared" ref="K1327" si="842">SUM(K1328:K1329)</f>
        <v>7.8524910130918363E-2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1.881453091814755E-2</v>
      </c>
      <c r="G1328" s="1">
        <f>[1]Transport!C$26/SUM([1]Transport!C$22,[1]Transport!C$26)*G1325*(G$33+G$580)/(G$33+G$580+G$36)</f>
        <v>3.0826355079839163E-2</v>
      </c>
      <c r="H1328" s="1">
        <f>[1]Transport!D$26/SUM([1]Transport!D$22,[1]Transport!D$26)*H1325*(H$33+H$580)/(H$33+H$580+H$36)</f>
        <v>6.4115571460693258E-2</v>
      </c>
      <c r="I1328" s="1">
        <f>[1]Transport!E$26/SUM([1]Transport!E$22,[1]Transport!E$26)*I1325*(I$33+I$580)/(I$33+I$580+I$36)</f>
        <v>0.11046032032496969</v>
      </c>
      <c r="J1328" s="1">
        <f>[1]Transport!F$26/SUM([1]Transport!F$22,[1]Transport!F$26)*J1325*(J$33+J$580)/(J$33+J$580+J$36)</f>
        <v>6.4018597342054298E-2</v>
      </c>
      <c r="K1328" s="1">
        <f>[1]Transport!G$26/SUM([1]Transport!G$22,[1]Transport!G$26)*K1325*(K$33+K$580)/(K$33+K$580+K$36)</f>
        <v>6.7955869899380919E-2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2.3750066891458071E-3</v>
      </c>
      <c r="J1329" s="1">
        <f>(J$36+J$716)/([1]Transport!F$22+[1]Transport!F$26)*J1325</f>
        <v>5.0859536698145014E-3</v>
      </c>
      <c r="K1329" s="1">
        <f>(K$36+K$716)/([1]Transport!G$22+[1]Transport!G$26)*K1325</f>
        <v>1.0569040231537447E-2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1.8254321708691186E-2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4.2838199827333757E-2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8.5620035721632265E-2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0.24318209525639214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0.32983501755289901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6.9661861522686986E-3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1.7637311004992766E-2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4.0612589661937391E-2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0.10100782559417089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0.11327607371623416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1.2007064983968163E-2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3.1426014309874642E-2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6.8707429296986103E-2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1.35235462334825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1.5286761661733079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3.9359897058690411E-3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7.065496659334849E-3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6.2044625267072056E-3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2.8341997945082148E-3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4.1179819408670142E-3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1.7270182779021155E-2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1.7248875917627179E-2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1.7131885079957054E-2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9.3724151397425758E-4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8.4239426090034958E-2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0.21984537307706592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0.52466265498405706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0.33388903080163895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0.21269435033809186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9.8560840606166628E-2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0.12506500486553743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0.1598196158046446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0.24380471541333401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0.12257462584739698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7.8863114216577629E-2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0.64664751401400633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0.86591396634731266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1.5173250912315526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2.4128559527953817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0.52759346449426459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0.16146119613832191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1.3766806030719558E-2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2.1966362554516328E-2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2.3641714225545382E-2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1.1055743997086051E-2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3.7710765781922991E-3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5.192038083097557E-3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2.8810501490662621E-4</v>
      </c>
      <c r="G1339" s="1">
        <f t="shared" ref="G1339:K1339" si="843">SUM(G1344:G1348)</f>
        <v>8.7563977874429072E-2</v>
      </c>
      <c r="H1339" s="1">
        <f t="shared" si="843"/>
        <v>0.15293664690431252</v>
      </c>
      <c r="I1339" s="1">
        <f t="shared" si="843"/>
        <v>7.9768915273367463E-2</v>
      </c>
      <c r="J1339" s="1">
        <f t="shared" si="843"/>
        <v>0.15787358157280681</v>
      </c>
      <c r="K1339" s="1">
        <f t="shared" si="843"/>
        <v>0.24847728251647744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2.6429565543599557E-4</v>
      </c>
      <c r="G1340" s="1">
        <f t="shared" ref="G1340:K1340" si="844">G1339-G1341</f>
        <v>8.4423354073350901E-2</v>
      </c>
      <c r="H1340" s="1">
        <f t="shared" si="844"/>
        <v>0.14992869909241188</v>
      </c>
      <c r="I1340" s="1">
        <f t="shared" si="844"/>
        <v>7.3649745992848389E-2</v>
      </c>
      <c r="J1340" s="1">
        <f t="shared" si="844"/>
        <v>5.5214075872020041E-2</v>
      </c>
      <c r="K1340" s="1">
        <f t="shared" si="844"/>
        <v>0.12108222622570303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2.3809359470630649E-5</v>
      </c>
      <c r="G1341" s="1">
        <f t="shared" ref="G1341" si="845">SUM(G1342:G1343)</f>
        <v>3.1406238010781751E-3</v>
      </c>
      <c r="H1341" s="1">
        <f t="shared" ref="H1341" si="846">SUM(H1342:H1343)</f>
        <v>3.0079478119006352E-3</v>
      </c>
      <c r="I1341" s="1">
        <f t="shared" ref="I1341" si="847">SUM(I1342:I1343)</f>
        <v>6.1191692805190791E-3</v>
      </c>
      <c r="J1341" s="1">
        <f t="shared" ref="J1341" si="848">SUM(J1342:J1343)</f>
        <v>0.10265950570078677</v>
      </c>
      <c r="K1341" s="1">
        <f t="shared" ref="K1341" si="849">SUM(K1342:K1343)</f>
        <v>0.12739505629077441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2.3809359470630649E-5</v>
      </c>
      <c r="G1342" s="1">
        <f>[1]Transport!C$27/SUM([1]Transport!C$24,[1]Transport!C$27)*G1339*(G$45+G$612)/(G$45+G$612+G$47)</f>
        <v>3.1406238010781751E-3</v>
      </c>
      <c r="H1342" s="1">
        <f>[1]Transport!D$27/SUM([1]Transport!D$24,[1]Transport!D$27)*H1339*(H$45+H$612)/(H$45+H$612+H$47)</f>
        <v>3.0079478119006352E-3</v>
      </c>
      <c r="I1342" s="1">
        <f>[1]Transport!E$27/SUM([1]Transport!E$24,[1]Transport!E$27)*I1339*(I$45+I$612)/(I$45+I$612+I$47)</f>
        <v>5.8382659412963382E-3</v>
      </c>
      <c r="J1342" s="1">
        <f>[1]Transport!F$27/SUM([1]Transport!F$24,[1]Transport!F$27)*J1339*(J$45+J$612)/(J$45+J$612+J$47)</f>
        <v>1.8900707019480024E-2</v>
      </c>
      <c r="K1342" s="1">
        <f>[1]Transport!G$27/SUM([1]Transport!G$24,[1]Transport!G$27)*K1339*(K$45+K$612)/(K$45+K$612+K$47)</f>
        <v>2.674349658566497E-2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2.809033392227413E-4</v>
      </c>
      <c r="J1343" s="1">
        <f>(J$47+J$714)/([1]Transport!F$24+[1]Transport!F$27)*J1339</f>
        <v>8.3758798681306743E-2</v>
      </c>
      <c r="K1343" s="1">
        <f>(K$47+K$714)/([1]Transport!G$24+[1]Transport!G$27)*K1339</f>
        <v>0.10065155970510944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2.8810501490662621E-4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3.064736228999941E-4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3.0370795673834871E-4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5.1410795002209152E-2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8.3570016438292094E-2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1.2821954408898542E-2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2.489683621006188E-2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5.9736742819581849E-2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9.6492808175282704E-3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1.9589125293622254E-2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2.1032144143998874E-2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3.3369710120086174E-2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4.8535497875035881E-2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2.0706221157476258E-2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3.9886126614346283E-2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3.9170417985816969E-2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9.6182356229886426E-2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0.13500681793199096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5.4912072743153965E-3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9.5876706013135523E-3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6.7443987346530697E-3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3.4246790127723486E-3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5.1982238898687283E-3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0.29593239290269563</v>
      </c>
      <c r="G1349" s="3">
        <f t="shared" ref="G1349:K1349" si="850">SUM(G1350:G1372)</f>
        <v>0.30337153515400583</v>
      </c>
      <c r="H1349" s="3">
        <f t="shared" si="850"/>
        <v>0.31423374408878829</v>
      </c>
      <c r="I1349" s="3">
        <f t="shared" si="850"/>
        <v>0.33205631235374988</v>
      </c>
      <c r="J1349" s="3">
        <f t="shared" si="850"/>
        <v>0.35618482894203757</v>
      </c>
      <c r="K1349" s="3">
        <f t="shared" si="850"/>
        <v>0.37275893817224331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1.7493712017573188E-3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1.5213259003552786E-3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9.3982934952056016E-4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8.8693881785495546E-5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1.0969493707031139E-2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1.4388714777933296E-2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1.8896770323781314E-2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1.4916035460736414E-2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7.3059417938812687E-3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4.3736751667510551E-4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3.298725543321362E-3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6.3010665036762744E-3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1.0247655394811957E-2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1.2264134809926471E-2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1.2709627512813468E-2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1.5326838261019342E-3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3.8542171666181265E-3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5.9355593239049176E-3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1.0506373873376829E-2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1.3537508958278521E-2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2.125140571696944E-2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1.1635390856596526E-4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9.2626164823314875E-4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1.6217684360808346E-3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1.2672433932781496E-3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7.539569981913118E-4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1.4450486990089317E-3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3.3409868326558876E-4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3.1436242437848146E-4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2.2915198994964275E-3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2.2100297628948579E-4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2.8125157809373396E-4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1.6711305236443736E-3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2.8259857873203333E-4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3.1672647629127322E-4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1.9317339930598519E-3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8.6479213466408473E-5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9.89598317124948E-5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2.1973683596539063E-4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2.9665773561896869E-3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7.1721207208372594E-3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1.5140624892211683E-2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4.9237196493989784E-2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6.9887103613673729E-2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8.115184323441067E-4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2.1176641176917652E-3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5.1678088031180151E-3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1.4620442978286722E-2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1.6986471714116269E-2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9.3938267284666608E-4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2.5335693777258595E-3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5.8970920277328738E-3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0.13341283549153302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0.15432260695583713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2.0762912414260912E-4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3.8102674070590093E-4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3.508547219871993E-4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1.8570504373630054E-4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2.9483025260235868E-4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0.24124166912788281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0.19300796231268944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0.12028245601119135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1.1614218814498478E-4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1.082157118260609E-2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2.9197271171934137E-2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7.4510310792240603E-2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5.1735802149886052E-2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3.5205411518960381E-2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8.6207074623692436E-3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1.1009720993438693E-2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1.4276744730933825E-2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2.367054965097384E-2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1.321974943146036E-2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9.1493623212723866E-3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3.7472918210786771E-2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5.037272097986923E-2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9.1364465618760535E-2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0.15883399167025331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3.6879038938727217E-2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1.2472228691316931E-2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5.3203861303768754E-4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8.5898398060613103E-4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9.3996258130681781E-4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4.6676258285758545E-4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1.8647564481969649E-4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2.7849574999515167E-4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4.024446965588362E-3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3.4285192169449486E-3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2.1303500837410428E-3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6.181506479362781E-3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1.026739425723352E-2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1.6541421802543728E-3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3.75041174794335E-3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9.7328997148492195E-3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8.2017030652776655E-4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1.7091682867236778E-3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1.9039896953626486E-3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3.5097004860410327E-3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5.4005902882100039E-3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1.1682891736250187E-3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2.3052819253531151E-3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2.3470489346908655E-3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6.8043801703270299E-3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9.9386849698632207E-3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2.0695897725362295E-4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3.693300735336636E-4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2.7091396506504709E-4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1.601538276782384E-4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2.6410740670735911E-4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4.1906042144660258</v>
      </c>
      <c r="G1374" s="1">
        <f t="shared" ref="G1374:K1374" si="856">IFERROR(G1350/G1315,"-")</f>
        <v>3.3737507326839378</v>
      </c>
      <c r="H1374" s="1">
        <f t="shared" si="856"/>
        <v>2.1484705100107933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0.37869321701871766</v>
      </c>
      <c r="G1375" s="1">
        <f t="shared" si="857"/>
        <v>0.39229848445710008</v>
      </c>
      <c r="H1375" s="1">
        <f t="shared" si="857"/>
        <v>0.40571241842824368</v>
      </c>
      <c r="I1375" s="1">
        <f t="shared" si="857"/>
        <v>0.4381596786898867</v>
      </c>
      <c r="J1375" s="1">
        <f t="shared" si="857"/>
        <v>0.48747855842923649</v>
      </c>
      <c r="K1375" s="1">
        <f t="shared" si="857"/>
        <v>0.52675119076463861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0.27518070496490699</v>
      </c>
      <c r="G1376" s="1">
        <f t="shared" si="858"/>
        <v>0.28339027730555427</v>
      </c>
      <c r="H1376" s="1">
        <f t="shared" si="858"/>
        <v>0.29146758876763934</v>
      </c>
      <c r="I1376" s="1">
        <f t="shared" si="858"/>
        <v>0.31082714542241507</v>
      </c>
      <c r="J1376" s="1">
        <f t="shared" si="858"/>
        <v>0.34912605066335867</v>
      </c>
      <c r="K1376" s="1">
        <f t="shared" si="858"/>
        <v>0.3693779602463777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0.18297040713439933</v>
      </c>
      <c r="G1377" s="1">
        <f t="shared" si="859"/>
        <v>0.18595689870968637</v>
      </c>
      <c r="H1377" s="1">
        <f t="shared" si="859"/>
        <v>0.19050519618976922</v>
      </c>
      <c r="I1377" s="1">
        <f t="shared" si="859"/>
        <v>0.20764731740637604</v>
      </c>
      <c r="J1377" s="1">
        <f t="shared" si="859"/>
        <v>0.2358590308150082</v>
      </c>
      <c r="K1377" s="1">
        <f t="shared" si="859"/>
        <v>0.25042267911683169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0.12198710645807101</v>
      </c>
      <c r="G1378" s="1">
        <f t="shared" si="860"/>
        <v>0.12580393629147235</v>
      </c>
      <c r="H1378" s="1">
        <f t="shared" si="860"/>
        <v>0.12900518752791415</v>
      </c>
      <c r="I1378" s="1">
        <f t="shared" si="860"/>
        <v>0.13875764832095022</v>
      </c>
      <c r="J1378" s="1">
        <f t="shared" si="860"/>
        <v>0.15763413548219257</v>
      </c>
      <c r="K1378" s="1">
        <f t="shared" si="860"/>
        <v>0.1715957076765893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0.23440176174444083</v>
      </c>
      <c r="J1379" s="1">
        <f t="shared" si="861"/>
        <v>0.25672649085630078</v>
      </c>
      <c r="K1379" s="1">
        <f t="shared" si="861"/>
        <v>0.29989320726179008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0.18505504670356446</v>
      </c>
      <c r="K1380" s="1">
        <f t="shared" si="862"/>
        <v>0.21571025421779991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0.11310839137372299</v>
      </c>
      <c r="J1381" s="1">
        <f t="shared" si="863"/>
        <v>0.12480538779739736</v>
      </c>
      <c r="K1381" s="1">
        <f t="shared" si="863"/>
        <v>0.14466162749101405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7.5896650184428829E-2</v>
      </c>
      <c r="J1382" s="1">
        <f t="shared" si="864"/>
        <v>8.4246508502923381E-2</v>
      </c>
      <c r="K1382" s="1">
        <f t="shared" si="864"/>
        <v>9.6047033131071977E-2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0.16251369968883861</v>
      </c>
      <c r="H1383" s="1">
        <f t="shared" si="865"/>
        <v>0.16742348534125251</v>
      </c>
      <c r="I1383" s="1">
        <f t="shared" si="865"/>
        <v>0.17683506862151821</v>
      </c>
      <c r="J1383" s="1">
        <f t="shared" si="865"/>
        <v>0.20247048386550803</v>
      </c>
      <c r="K1383" s="1">
        <f t="shared" si="865"/>
        <v>0.21188503310587761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0.12006728900410597</v>
      </c>
      <c r="I1384" s="1">
        <f t="shared" si="866"/>
        <v>0.12724647322752106</v>
      </c>
      <c r="J1384" s="1">
        <f t="shared" si="866"/>
        <v>0.14474564611487351</v>
      </c>
      <c r="K1384" s="1">
        <f t="shared" si="866"/>
        <v>0.14995639552858064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7.8235828164578941E-2</v>
      </c>
      <c r="H1385" s="1">
        <f t="shared" si="867"/>
        <v>8.0620130594472636E-2</v>
      </c>
      <c r="I1385" s="1">
        <f t="shared" si="867"/>
        <v>8.582903025294171E-2</v>
      </c>
      <c r="J1385" s="1">
        <f t="shared" si="867"/>
        <v>9.8652256729245033E-2</v>
      </c>
      <c r="K1385" s="1">
        <f t="shared" si="867"/>
        <v>0.10095179762117217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5.2751439830497716E-2</v>
      </c>
      <c r="H1386" s="1">
        <f t="shared" si="868"/>
        <v>5.3927807071070227E-2</v>
      </c>
      <c r="I1386" s="1">
        <f t="shared" si="868"/>
        <v>5.6548769611701202E-2</v>
      </c>
      <c r="J1386" s="1">
        <f t="shared" si="868"/>
        <v>6.5522919060307022E-2</v>
      </c>
      <c r="K1386" s="1">
        <f t="shared" si="868"/>
        <v>7.159580999529204E-2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13.968680714886792</v>
      </c>
      <c r="G1387" s="1">
        <f t="shared" ref="G1387:K1387" si="869">IFERROR(G1363/G1334,"-")</f>
        <v>11.189596541502651</v>
      </c>
      <c r="H1387" s="1">
        <f t="shared" si="869"/>
        <v>7.0209702814264308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0.12391916748597498</v>
      </c>
      <c r="G1388" s="1">
        <f t="shared" si="870"/>
        <v>0.1284620715606492</v>
      </c>
      <c r="H1388" s="1">
        <f t="shared" si="870"/>
        <v>0.13280821316944047</v>
      </c>
      <c r="I1388" s="1">
        <f t="shared" si="870"/>
        <v>0.14201565536335867</v>
      </c>
      <c r="J1388" s="1">
        <f t="shared" si="870"/>
        <v>0.15494909199524412</v>
      </c>
      <c r="K1388" s="1">
        <f t="shared" si="870"/>
        <v>0.16552114084365208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8.7465847585616818E-2</v>
      </c>
      <c r="G1389" s="1">
        <f t="shared" si="871"/>
        <v>8.803198788722473E-2</v>
      </c>
      <c r="H1389" s="1">
        <f t="shared" si="871"/>
        <v>8.933036573173217E-2</v>
      </c>
      <c r="I1389" s="1">
        <f t="shared" si="871"/>
        <v>9.7088153569318811E-2</v>
      </c>
      <c r="J1389" s="1">
        <f t="shared" si="871"/>
        <v>0.10785062030634865</v>
      </c>
      <c r="K1389" s="1">
        <f t="shared" si="871"/>
        <v>0.11601573704211038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5.7949527986548649E-2</v>
      </c>
      <c r="G1390" s="1">
        <f t="shared" si="872"/>
        <v>5.8172893540863677E-2</v>
      </c>
      <c r="H1390" s="1">
        <f t="shared" si="872"/>
        <v>6.0214166460928704E-2</v>
      </c>
      <c r="I1390" s="1">
        <f t="shared" si="872"/>
        <v>6.5828211371772249E-2</v>
      </c>
      <c r="J1390" s="1">
        <f t="shared" si="872"/>
        <v>6.9900484787237399E-2</v>
      </c>
      <c r="K1390" s="1">
        <f t="shared" si="872"/>
        <v>7.7245982252182252E-2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3.8646481387947552E-2</v>
      </c>
      <c r="G1391" s="1">
        <f t="shared" si="873"/>
        <v>3.9104516210833558E-2</v>
      </c>
      <c r="H1391" s="1">
        <f t="shared" si="873"/>
        <v>3.9758647462677134E-2</v>
      </c>
      <c r="I1391" s="1">
        <f t="shared" si="873"/>
        <v>4.2219011491276347E-2</v>
      </c>
      <c r="J1391" s="1">
        <f t="shared" si="873"/>
        <v>4.944891490617391E-2</v>
      </c>
      <c r="K1391" s="1">
        <f t="shared" si="873"/>
        <v>5.3639003708732778E-2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13.968680714886794</v>
      </c>
      <c r="G1392" s="1">
        <f t="shared" ref="G1392:K1392" si="874">IFERROR(G1368/G1344,"-")</f>
        <v>11.186996076539071</v>
      </c>
      <c r="H1392" s="1">
        <f t="shared" si="874"/>
        <v>7.0144691190174768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0.12023751974847224</v>
      </c>
      <c r="H1393" s="1">
        <f t="shared" si="875"/>
        <v>0.12285978506196586</v>
      </c>
      <c r="I1393" s="1">
        <f t="shared" si="875"/>
        <v>0.12900858383230443</v>
      </c>
      <c r="J1393" s="1">
        <f t="shared" si="875"/>
        <v>0.15063808575113843</v>
      </c>
      <c r="K1393" s="1">
        <f t="shared" si="875"/>
        <v>0.16292986954854108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8.4998076233608749E-2</v>
      </c>
      <c r="H1394" s="1">
        <f t="shared" si="876"/>
        <v>8.7250873181159441E-2</v>
      </c>
      <c r="I1394" s="1">
        <f t="shared" si="876"/>
        <v>9.0527607757286896E-2</v>
      </c>
      <c r="J1394" s="1">
        <f t="shared" si="876"/>
        <v>0.10517623537665809</v>
      </c>
      <c r="K1394" s="1">
        <f t="shared" si="876"/>
        <v>0.11127093621486851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5.6422133461237194E-2</v>
      </c>
      <c r="H1395" s="1">
        <f t="shared" si="877"/>
        <v>5.7796585455453797E-2</v>
      </c>
      <c r="I1395" s="1">
        <f t="shared" si="877"/>
        <v>5.9918914716220219E-2</v>
      </c>
      <c r="J1395" s="1">
        <f t="shared" si="877"/>
        <v>7.0744577665198927E-2</v>
      </c>
      <c r="K1395" s="1">
        <f t="shared" si="877"/>
        <v>7.3616170813460585E-2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3.7689157759834349E-2</v>
      </c>
      <c r="H1396" s="1">
        <f t="shared" si="878"/>
        <v>3.8521356113659533E-2</v>
      </c>
      <c r="I1396" s="1">
        <f t="shared" si="878"/>
        <v>4.0168734934528279E-2</v>
      </c>
      <c r="J1396" s="1">
        <f t="shared" si="878"/>
        <v>4.6764624386970086E-2</v>
      </c>
      <c r="K1396" s="1">
        <f t="shared" si="878"/>
        <v>5.0807239607763156E-2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0.83340137726488794</v>
      </c>
      <c r="G1397" s="3">
        <f t="shared" ref="G1397" si="879">G1398+G1404+G1409+G1423</f>
        <v>0.86587137204366593</v>
      </c>
      <c r="H1397" s="3">
        <f t="shared" ref="H1397" si="880">H1398+H1404+H1409+H1423</f>
        <v>1.0449720145381458</v>
      </c>
      <c r="I1397" s="3">
        <f t="shared" ref="I1397" si="881">I1398+I1404+I1409+I1423</f>
        <v>1.2090333395135171</v>
      </c>
      <c r="J1397" s="3">
        <f t="shared" ref="J1397" si="882">J1398+J1404+J1409+J1423</f>
        <v>0.93429616991462638</v>
      </c>
      <c r="K1397" s="3">
        <f t="shared" ref="K1397" si="883">K1398+K1404+K1409+K1423</f>
        <v>0.8414991557560062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3.0870712678598097E-3</v>
      </c>
      <c r="G1398" s="1">
        <f t="shared" ref="G1398" si="884">SUM(G1399:G1403)</f>
        <v>1.571101862021904E-2</v>
      </c>
      <c r="H1398" s="1">
        <f t="shared" ref="H1398" si="885">SUM(H1399:H1403)</f>
        <v>2.4507500067474562E-2</v>
      </c>
      <c r="I1398" s="1">
        <f t="shared" ref="I1398" si="886">SUM(I1399:I1403)</f>
        <v>2.9805464074992714E-2</v>
      </c>
      <c r="J1398" s="1">
        <f t="shared" ref="J1398" si="887">SUM(J1399:J1403)</f>
        <v>3.3819335118407033E-2</v>
      </c>
      <c r="K1398" s="1">
        <f t="shared" ref="K1398" si="888">SUM(K1399:K1403)</f>
        <v>3.5820830021675187E-2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5.1175523829460358E-4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4.6764477510893281E-3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7.1261623170637573E-3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8.7840301113976723E-3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1.2864393314276405E-2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1.1429572131147592E-2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1.75589640342998E-3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5.2781759961952838E-3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7.8790599322100755E-3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9.9657353272441882E-3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1.1150369819191937E-2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1.2927898687721952E-2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8.1941962613522618E-4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3.5454047045378294E-3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5.3472367321687198E-3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6.7137040032226071E-3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6.8720847908850672E-3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8.0229311988165748E-3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2.2109901683965982E-3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4.1550410860320087E-3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4.3419946331282461E-3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2.9324871940536257E-3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3.440428003989067E-3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3.1834087079594116E-3</v>
      </c>
      <c r="J1404" s="1">
        <f t="shared" ref="J1404" si="894">SUM(J1405:J1408)</f>
        <v>3.4374860852942361E-3</v>
      </c>
      <c r="K1404" s="1">
        <f t="shared" ref="K1404" si="895">SUM(K1405:K1408)</f>
        <v>1.0920172598056723E-2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6.7666745869674264E-4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6.4055777273945385E-4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2.6815745644690938E-3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8.499582354714448E-4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9.4824674756972284E-4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3.5712866318405776E-3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8.8804934236125883E-4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1.0217158860681161E-3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3.1240880123960943E-3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7.6873367142996508E-4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8.269656789169431E-4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1.5432233893509558E-3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0.83018618444465486</v>
      </c>
      <c r="G1409" s="1">
        <f t="shared" ref="G1409:K1409" si="896">SUM(G1414:G1422)</f>
        <v>0.77266430968890132</v>
      </c>
      <c r="H1409" s="1">
        <f t="shared" si="896"/>
        <v>0.91193206628517332</v>
      </c>
      <c r="I1409" s="1">
        <f t="shared" si="896"/>
        <v>1.1426101498933423</v>
      </c>
      <c r="J1409" s="1">
        <f t="shared" si="896"/>
        <v>0.84058225182027646</v>
      </c>
      <c r="K1409" s="1">
        <f t="shared" si="896"/>
        <v>0.70237224798292908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0.81008850863764914</v>
      </c>
      <c r="G1410" s="1">
        <f t="shared" ref="G1410" si="897">G1409-G1411</f>
        <v>0.7520529544498129</v>
      </c>
      <c r="H1410" s="1">
        <f t="shared" ref="H1410" si="898">H1409-H1411</f>
        <v>0.883224763189986</v>
      </c>
      <c r="I1410" s="1">
        <f t="shared" ref="I1410" si="899">I1409-I1411</f>
        <v>1.10461813754793</v>
      </c>
      <c r="J1410" s="1">
        <f t="shared" ref="J1410" si="900">J1409-J1411</f>
        <v>0.81896573312242082</v>
      </c>
      <c r="K1410" s="1">
        <f t="shared" ref="K1410" si="901">K1409-K1411</f>
        <v>0.67971362405024327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2.0097675807005669E-2</v>
      </c>
      <c r="G1411" s="1">
        <f t="shared" ref="G1411" si="902">SUM(G1412:G1413)</f>
        <v>2.0611355239088403E-2</v>
      </c>
      <c r="H1411" s="1">
        <f t="shared" ref="H1411" si="903">SUM(H1412:H1413)</f>
        <v>2.8707303095187358E-2</v>
      </c>
      <c r="I1411" s="1">
        <f t="shared" ref="I1411" si="904">SUM(I1412:I1413)</f>
        <v>3.799201234541217E-2</v>
      </c>
      <c r="J1411" s="1">
        <f t="shared" ref="J1411" si="905">SUM(J1412:J1413)</f>
        <v>2.161651869785567E-2</v>
      </c>
      <c r="K1411" s="1">
        <f t="shared" ref="K1411" si="906">SUM(K1412:K1413)</f>
        <v>2.2658623932685858E-2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2.0097675807005669E-2</v>
      </c>
      <c r="G1412" s="1">
        <f>[1]Transport!C$26/SUM([1]Transport!C$22,[1]Transport!C$26)*G1409*(G$33+G$580)/(G$33+G$580+G$36)</f>
        <v>2.0611355239088403E-2</v>
      </c>
      <c r="H1412" s="1">
        <f>[1]Transport!D$26/SUM([1]Transport!D$22,[1]Transport!D$26)*H1409*(H$33+H$580)/(H$33+H$580+H$36)</f>
        <v>2.8707303095187358E-2</v>
      </c>
      <c r="I1412" s="1">
        <f>[1]Transport!E$26/SUM([1]Transport!E$22,[1]Transport!E$26)*I1409*(I$33+I$580)/(I$33+I$580+I$36)</f>
        <v>3.7192340063315836E-2</v>
      </c>
      <c r="J1412" s="1">
        <f>[1]Transport!F$26/SUM([1]Transport!F$22,[1]Transport!F$26)*J1409*(J$33+J$580)/(J$33+J$580+J$36)</f>
        <v>2.00255871167925E-2</v>
      </c>
      <c r="K1412" s="1">
        <f>[1]Transport!G$26/SUM([1]Transport!G$22,[1]Transport!G$26)*K1409*(K$33+K$580)/(K$33+K$580+K$36)</f>
        <v>1.9608892229248463E-2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7.9967228209633498E-4</v>
      </c>
      <c r="J1413" s="1">
        <f>(J$36+J$716)/([1]Transport!F$22+[1]Transport!F$26)*J1409</f>
        <v>1.590931581063169E-3</v>
      </c>
      <c r="K1413" s="1">
        <f>(K$36+K$716)/([1]Transport!G$22+[1]Transport!G$26)*K1409</f>
        <v>3.049731703437396E-3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1.5417234207745467E-2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2.888324856379209E-2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5.6130141473691081E-2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0.12474312914158651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0.14973427252472224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7.2436514538879813E-3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1.8645846745859552E-2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3.8048571704216272E-2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0.20980233862085648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0.22431783985093484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5.041439765067132E-3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1.0139388552480342E-2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2.4606696098469411E-2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4.7894193748797935E-2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4.463457472455791E-2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3.3170103846747582E-3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5.8673673287422921E-3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5.2166475320352835E-3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2.2902685502214819E-3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3.2233822648220752E-3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6.0102288159846569E-3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5.9522177811876277E-3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5.6614890092002495E-3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0.11007842265828542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0.21108502347515079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0.24502618308013235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0.35923453644975506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0.19733161932956206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0.11526663903889711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0.51359859913727857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0.37450512176238626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0.43172747185369187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0.51710264757145274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0.19576140561606994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0.11849375089313201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0.16008316911166112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0.11488319269942511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0.12914855181989984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0.13053510517428721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5.9699272736891164E-2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4.259695726015348E-2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4.0415764721445167E-2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3.521941815937614E-2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3.6832519331374804E-2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1.1735803889435382E-2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3.0600240762909741E-3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4.1048314257096348E-3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1.2812155237330985E-4</v>
      </c>
      <c r="G1423" s="1">
        <f t="shared" ref="G1423" si="907">SUM(G1428:G1432)</f>
        <v>7.749604373454555E-2</v>
      </c>
      <c r="H1423" s="1">
        <f t="shared" ref="H1423" si="908">SUM(H1428:H1432)</f>
        <v>0.10853244818549786</v>
      </c>
      <c r="I1423" s="1">
        <f t="shared" ref="I1423" si="909">SUM(I1428:I1432)</f>
        <v>3.3434316837222554E-2</v>
      </c>
      <c r="J1423" s="1">
        <f t="shared" ref="J1423" si="910">SUM(J1428:J1432)</f>
        <v>5.6457096890648671E-2</v>
      </c>
      <c r="K1423" s="1">
        <f t="shared" ref="K1423" si="911">SUM(K1428:K1432)</f>
        <v>9.2385905153345216E-2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1.1753342672967947E-4</v>
      </c>
      <c r="G1424" s="1">
        <f t="shared" ref="G1424" si="912">G1423-G1425</f>
        <v>7.4716522687761494E-2</v>
      </c>
      <c r="H1424" s="1">
        <f t="shared" ref="H1424" si="913">H1423-H1425</f>
        <v>0.10639783920427674</v>
      </c>
      <c r="I1424" s="1">
        <f t="shared" ref="I1424" si="914">I1423-I1425</f>
        <v>3.0869530243292514E-2</v>
      </c>
      <c r="J1424" s="1">
        <f t="shared" ref="J1424" si="915">J1423-J1425</f>
        <v>1.9745079576830186E-2</v>
      </c>
      <c r="K1424" s="1">
        <f t="shared" ref="K1424" si="916">K1423-K1425</f>
        <v>4.5019371407130089E-2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1.0588125643630394E-5</v>
      </c>
      <c r="G1425" s="1">
        <f t="shared" ref="G1425" si="917">SUM(G1426:G1427)</f>
        <v>2.779521046784055E-3</v>
      </c>
      <c r="H1425" s="1">
        <f t="shared" ref="H1425" si="918">SUM(H1426:H1427)</f>
        <v>2.134608981221111E-3</v>
      </c>
      <c r="I1425" s="1">
        <f t="shared" ref="I1425" si="919">SUM(I1426:I1427)</f>
        <v>2.56478659393004E-3</v>
      </c>
      <c r="J1425" s="1">
        <f t="shared" ref="J1425" si="920">SUM(J1426:J1427)</f>
        <v>3.6712017313818485E-2</v>
      </c>
      <c r="K1425" s="1">
        <f t="shared" ref="K1425" si="921">SUM(K1426:K1427)</f>
        <v>4.7366533746215127E-2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1.0588125643630394E-5</v>
      </c>
      <c r="G1426" s="1">
        <f>[1]Transport!C$27/SUM([1]Transport!C$24,[1]Transport!C$27)*G1423*(G$45+G$612)/(G$45+G$612+G$47)</f>
        <v>2.779521046784055E-3</v>
      </c>
      <c r="H1426" s="1">
        <f>[1]Transport!D$27/SUM([1]Transport!D$24,[1]Transport!D$27)*H1423*(H$45+H$612)/(H$45+H$612+H$47)</f>
        <v>2.134608981221111E-3</v>
      </c>
      <c r="I1426" s="1">
        <f>[1]Transport!E$27/SUM([1]Transport!E$24,[1]Transport!E$27)*I1423*(I$45+I$612)/(I$45+I$612+I$47)</f>
        <v>2.4470488609795384E-3</v>
      </c>
      <c r="J1426" s="1">
        <f>[1]Transport!F$27/SUM([1]Transport!F$24,[1]Transport!F$27)*J1423*(J$45+J$612)/(J$45+J$612+J$47)</f>
        <v>6.7590729042176102E-3</v>
      </c>
      <c r="K1426" s="1">
        <f>[1]Transport!G$27/SUM([1]Transport!G$24,[1]Transport!G$27)*K1423*(K$45+K$612)/(K$45+K$612+K$47)</f>
        <v>9.9434528340360956E-3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1.1773773295050174E-4</v>
      </c>
      <c r="J1427" s="1">
        <f>(J$47+J$714)/([1]Transport!F$24+[1]Transport!F$27)*J1423</f>
        <v>2.9952944409600873E-2</v>
      </c>
      <c r="K1427" s="1">
        <f>(K$47+K$714)/([1]Transport!G$24+[1]Transport!G$27)*K1423</f>
        <v>3.7423080912179031E-2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1.2812155237330985E-4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1.2751591359548946E-4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1.2594140140185394E-4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5.4423944841420033E-2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6.799747574281341E-2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5.8901533917312668E-3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1.1954568406459394E-2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2.8862433975553065E-2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1.1045281052412294E-2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1.9927845131891438E-2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9.6618552552386276E-3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1.8215353756634238E-2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3.2663200177791271E-2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7.3015798758025059E-3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1.2543108858400029E-2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1.2883399986326968E-2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2.3724110213446187E-2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2.7044877949995327E-2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4.5977220513152327E-3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7.938077050991121E-3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4.9989082039256921E-3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2.5630645141088509E-3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3.8153930500055555E-3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0.13130686932605973</v>
      </c>
      <c r="G1433" s="3">
        <f t="shared" ref="G1433" si="922">SUM(G1434:G1456)</f>
        <v>0.13235917652796872</v>
      </c>
      <c r="H1433" s="3">
        <f t="shared" ref="H1433" si="923">SUM(H1434:H1456)</f>
        <v>0.1336675806441098</v>
      </c>
      <c r="I1433" s="3">
        <f t="shared" ref="I1433" si="924">SUM(I1434:I1456)</f>
        <v>0.135661609193855</v>
      </c>
      <c r="J1433" s="3">
        <f t="shared" ref="J1433" si="925">SUM(J1434:J1456)</f>
        <v>0.13549549546661316</v>
      </c>
      <c r="K1433" s="3">
        <f t="shared" ref="K1433" si="926">SUM(K1434:K1456)</f>
        <v>0.13178611283540914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1.9379823751596422E-4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1.8256212311121782E-3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2.8827458691609072E-3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3.7658919310762659E-3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6.243364835575315E-3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5.9777309057341757E-3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4.8318881014120608E-4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1.4804090433147656E-3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2.2714681581919656E-3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3.0428432857463844E-3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3.9054231754618134E-3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4.825583281306502E-3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1.4992954260787945E-4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6.6492074343873868E-4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1.0270345465827637E-3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1.3784788257612407E-3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1.6207775187430681E-3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2.0054342582086402E-3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2.7954497435229904E-4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5.390349317139796E-4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6.0644693245745691E-4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4.6319301401689152E-4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5.8770273273960364E-4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1.5861204443365007E-4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1.6385933458248366E-4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8.0028196369278347E-4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1.4372922488889011E-4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1.7487750347880418E-4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7.6731640395252007E-4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1.0044583257497458E-4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1.2685269452602672E-4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4.4784859820659948E-4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5.8344310545511692E-5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6.9114469650544667E-5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1.4796685246474593E-4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2.5055117700700396E-3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4.8168107127065634E-3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9.8508529253510061E-3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2.5213504200791811E-2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3.1486821527899903E-2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8.4384145697741176E-4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2.2385161637817996E-3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4.8111986131960799E-3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3.0601024014964878E-2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3.3277586415973157E-2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3.9442121516186749E-4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8.1331984684970078E-4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2.1173087090568324E-3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4.6865864567498822E-3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4.4774157887656936E-3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1.7497707372430638E-4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3.1626219166827537E-4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2.9427478031812882E-4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1.498246755783803E-4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2.3057707216714684E-4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5.9803276837274391E-2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4.7497070862291317E-2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2.8442993755975261E-2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1.3640826493984027E-2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2.6594905347052757E-2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3.1330346804152448E-2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4.9005814379301418E-2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3.0884898713688325E-2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1.9102304105234943E-2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4.4922336792327419E-2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3.2936770272852488E-2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3.8276690804971668E-2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4.887027882942991E-2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2.1165987128773562E-2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1.3635401889537428E-2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9.2767440886116093E-3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6.7033474407516341E-3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7.587160331389107E-3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8.3574074329620038E-3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4.3627825620456227E-3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3.2575055199393155E-3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1.5619270990869976E-3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1.3727836931906364E-3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1.4483075154364694E-3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4.8706215678657577E-4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1.5110749066790742E-4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2.2003382062916823E-4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1.2748414245102447E-3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1.0171686341454125E-3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6.3180010533929085E-4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6.5438001426599991E-3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8.2839328695763596E-3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7.6085370948553589E-4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1.8001463026029029E-3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4.7042955552521297E-3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9.388276409145746E-4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1.732615731887625E-3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8.7660416622629359E-4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1.9181230126168543E-3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3.6678302300049235E-3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4.1197071423041185E-4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7.2287436738159095E-4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7.7488080572320813E-4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1.6745094697259663E-3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1.9728142347033469E-3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1.7328427172788911E-4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3.056659373440303E-4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2.0028029853363965E-4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1.1953889237214941E-4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1.9366167899642953E-4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0.37869321701871833</v>
      </c>
      <c r="G1459" s="1">
        <f t="shared" si="933"/>
        <v>0.39038632061844791</v>
      </c>
      <c r="H1459" s="1">
        <f t="shared" si="933"/>
        <v>0.40452991959755208</v>
      </c>
      <c r="I1459" s="1">
        <f t="shared" si="933"/>
        <v>0.42872028935668749</v>
      </c>
      <c r="J1459" s="1">
        <f t="shared" si="933"/>
        <v>0.48532135819002603</v>
      </c>
      <c r="K1459" s="1">
        <f t="shared" si="933"/>
        <v>0.52300565910457919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0.27518070496490665</v>
      </c>
      <c r="G1460" s="1">
        <f t="shared" si="934"/>
        <v>0.28047739302022184</v>
      </c>
      <c r="H1460" s="1">
        <f t="shared" si="934"/>
        <v>0.28829177309669468</v>
      </c>
      <c r="I1460" s="1">
        <f t="shared" si="934"/>
        <v>0.30533053365644802</v>
      </c>
      <c r="J1460" s="1">
        <f t="shared" si="934"/>
        <v>0.35025055121847409</v>
      </c>
      <c r="K1460" s="1">
        <f t="shared" si="934"/>
        <v>0.37326895869701671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0.18297040713439913</v>
      </c>
      <c r="G1461" s="1">
        <f t="shared" si="935"/>
        <v>0.18754438459104381</v>
      </c>
      <c r="H1461" s="1">
        <f t="shared" si="935"/>
        <v>0.19206827713539837</v>
      </c>
      <c r="I1461" s="1">
        <f t="shared" si="935"/>
        <v>0.2053231457775864</v>
      </c>
      <c r="J1461" s="1">
        <f t="shared" si="935"/>
        <v>0.23584946461848377</v>
      </c>
      <c r="K1461" s="1">
        <f t="shared" si="935"/>
        <v>0.24996278897473936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0.12643429100140413</v>
      </c>
      <c r="H1462" s="1">
        <f t="shared" si="936"/>
        <v>0.12973034936430641</v>
      </c>
      <c r="I1462" s="1">
        <f t="shared" si="936"/>
        <v>0.1396701248385778</v>
      </c>
      <c r="J1462" s="1">
        <f t="shared" si="936"/>
        <v>0.15795227169487214</v>
      </c>
      <c r="K1462" s="1">
        <f t="shared" si="936"/>
        <v>0.1708225639537235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0.23440176174444075</v>
      </c>
      <c r="J1463" s="1">
        <f t="shared" si="937"/>
        <v>0.25580726915811425</v>
      </c>
      <c r="K1463" s="1">
        <f t="shared" si="937"/>
        <v>0.29843733390692634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0.16910151451049601</v>
      </c>
      <c r="J1464" s="1">
        <f t="shared" si="938"/>
        <v>0.18442193862198905</v>
      </c>
      <c r="K1464" s="1">
        <f t="shared" si="938"/>
        <v>0.21485713219189545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0.11310839137372299</v>
      </c>
      <c r="J1465" s="1">
        <f t="shared" si="939"/>
        <v>0.12415652556230261</v>
      </c>
      <c r="K1465" s="1">
        <f t="shared" si="939"/>
        <v>0.14335338710995893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7.5896650184428802E-2</v>
      </c>
      <c r="J1466" s="1">
        <f t="shared" si="940"/>
        <v>8.3575983154539388E-2</v>
      </c>
      <c r="K1466" s="1">
        <f t="shared" si="940"/>
        <v>9.5881680828449195E-2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0.1625136996888388</v>
      </c>
      <c r="H1467" s="1">
        <f t="shared" si="941"/>
        <v>0.16676831562308733</v>
      </c>
      <c r="I1467" s="1">
        <f t="shared" si="941"/>
        <v>0.17550023332772513</v>
      </c>
      <c r="J1467" s="1">
        <f t="shared" si="941"/>
        <v>0.20212339047687239</v>
      </c>
      <c r="K1467" s="1">
        <f t="shared" si="941"/>
        <v>0.21028466627572651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0.11649393435744144</v>
      </c>
      <c r="H1468" s="1">
        <f t="shared" si="942"/>
        <v>0.12005441181044131</v>
      </c>
      <c r="I1468" s="1">
        <f t="shared" si="942"/>
        <v>0.12644886253806309</v>
      </c>
      <c r="J1468" s="1">
        <f t="shared" si="942"/>
        <v>0.145856448579753</v>
      </c>
      <c r="K1468" s="1">
        <f t="shared" si="942"/>
        <v>0.14835015546729138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7.8235828164578969E-2</v>
      </c>
      <c r="H1469" s="1">
        <f t="shared" si="943"/>
        <v>8.0213894816245399E-2</v>
      </c>
      <c r="I1469" s="1">
        <f t="shared" si="943"/>
        <v>8.6046038061506902E-2</v>
      </c>
      <c r="J1469" s="1">
        <f t="shared" si="943"/>
        <v>9.7852914725545581E-2</v>
      </c>
      <c r="K1469" s="1">
        <f t="shared" si="943"/>
        <v>0.10031272430388416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5.2751439830497654E-2</v>
      </c>
      <c r="H1470" s="1">
        <f t="shared" si="944"/>
        <v>5.3901890566662065E-2</v>
      </c>
      <c r="I1470" s="1">
        <f t="shared" si="944"/>
        <v>5.6410707932823871E-2</v>
      </c>
      <c r="J1470" s="1">
        <f t="shared" si="944"/>
        <v>6.5417950905316935E-2</v>
      </c>
      <c r="K1470" s="1">
        <f t="shared" si="944"/>
        <v>7.1532649007695112E-2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9.9502495941956592</v>
      </c>
      <c r="G1471" s="1">
        <f t="shared" ref="G1471:K1471" si="945">IFERROR(G1447/G1418,"-")</f>
        <v>7.9797266512003153</v>
      </c>
      <c r="H1471" s="1">
        <f t="shared" si="945"/>
        <v>5.0239422367072937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0.1239191674859751</v>
      </c>
      <c r="G1472" s="1">
        <f t="shared" si="946"/>
        <v>0.12599143657476744</v>
      </c>
      <c r="H1472" s="1">
        <f t="shared" si="946"/>
        <v>0.12786530161924084</v>
      </c>
      <c r="I1472" s="1">
        <f t="shared" si="946"/>
        <v>0.13641732463592263</v>
      </c>
      <c r="J1472" s="1">
        <f t="shared" si="946"/>
        <v>0.15651267049153278</v>
      </c>
      <c r="K1472" s="1">
        <f t="shared" si="946"/>
        <v>0.16572274740125637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8.7465847585616624E-2</v>
      </c>
      <c r="G1473" s="1">
        <f t="shared" si="947"/>
        <v>8.7947449471064934E-2</v>
      </c>
      <c r="H1473" s="1">
        <f t="shared" si="947"/>
        <v>8.8659381902718618E-2</v>
      </c>
      <c r="I1473" s="1">
        <f t="shared" si="947"/>
        <v>9.4507887474463301E-2</v>
      </c>
      <c r="J1473" s="1">
        <f t="shared" si="947"/>
        <v>0.1081213483432204</v>
      </c>
      <c r="K1473" s="1">
        <f t="shared" si="947"/>
        <v>0.11507275098275033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5.794952798654867E-2</v>
      </c>
      <c r="G1474" s="1">
        <f t="shared" si="948"/>
        <v>5.8349243986367545E-2</v>
      </c>
      <c r="H1474" s="1">
        <f t="shared" si="948"/>
        <v>5.8747544780599237E-2</v>
      </c>
      <c r="I1474" s="1">
        <f t="shared" si="948"/>
        <v>6.4024213423687082E-2</v>
      </c>
      <c r="J1474" s="1">
        <f t="shared" si="948"/>
        <v>7.3079325124670094E-2</v>
      </c>
      <c r="K1474" s="1">
        <f t="shared" si="948"/>
        <v>7.6472727853416134E-2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3.8646481387947546E-2</v>
      </c>
      <c r="G1475" s="1">
        <f t="shared" si="949"/>
        <v>3.897803441778816E-2</v>
      </c>
      <c r="H1475" s="1">
        <f t="shared" si="949"/>
        <v>3.9321435017961613E-2</v>
      </c>
      <c r="I1475" s="1">
        <f t="shared" si="949"/>
        <v>4.1502240611316882E-2</v>
      </c>
      <c r="J1475" s="1">
        <f t="shared" si="949"/>
        <v>4.9381144363760482E-2</v>
      </c>
      <c r="K1475" s="1">
        <f t="shared" si="949"/>
        <v>5.3603619201275536E-2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9.9502495941956628</v>
      </c>
      <c r="G1476" s="1">
        <f t="shared" ref="G1476:K1476" si="950">IFERROR(G1452/G1428,"-")</f>
        <v>7.9767976048237497</v>
      </c>
      <c r="H1476" s="1">
        <f t="shared" si="950"/>
        <v>5.0166196207658711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0.12023751974847213</v>
      </c>
      <c r="H1477" s="1">
        <f t="shared" si="951"/>
        <v>0.12182706459440711</v>
      </c>
      <c r="I1477" s="1">
        <f t="shared" si="951"/>
        <v>0.12917383621174278</v>
      </c>
      <c r="J1477" s="1">
        <f t="shared" si="951"/>
        <v>0.15058229133811576</v>
      </c>
      <c r="K1477" s="1">
        <f t="shared" si="951"/>
        <v>0.16299025782914711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8.4998076233608763E-2</v>
      </c>
      <c r="H1478" s="1">
        <f t="shared" si="952"/>
        <v>8.6944459896210316E-2</v>
      </c>
      <c r="I1478" s="1">
        <f t="shared" si="952"/>
        <v>9.0728348031399203E-2</v>
      </c>
      <c r="J1478" s="1">
        <f t="shared" si="952"/>
        <v>0.10530253972796176</v>
      </c>
      <c r="K1478" s="1">
        <f t="shared" si="952"/>
        <v>0.11229243338191938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5.6422133461237083E-2</v>
      </c>
      <c r="H1479" s="1">
        <f t="shared" si="953"/>
        <v>5.7631196184468034E-2</v>
      </c>
      <c r="I1479" s="1">
        <f t="shared" si="953"/>
        <v>6.0145676338977432E-2</v>
      </c>
      <c r="J1479" s="1">
        <f t="shared" si="953"/>
        <v>7.0582603716656964E-2</v>
      </c>
      <c r="K1479" s="1">
        <f t="shared" si="953"/>
        <v>7.2945947042208331E-2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3.768915775983437E-2</v>
      </c>
      <c r="H1480" s="1">
        <f t="shared" si="954"/>
        <v>3.8506295086398273E-2</v>
      </c>
      <c r="I1480" s="1">
        <f t="shared" si="954"/>
        <v>4.0064808226795916E-2</v>
      </c>
      <c r="J1480" s="1">
        <f t="shared" si="954"/>
        <v>4.6639049354445045E-2</v>
      </c>
      <c r="K1480" s="1">
        <f t="shared" si="954"/>
        <v>5.0757989139846957E-2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2.3298613764229867</v>
      </c>
      <c r="G1495" s="3">
        <f t="shared" ref="G1495:K1495" si="976">SUM(G1496,G1501,G1506)</f>
        <v>2.1314534174058246</v>
      </c>
      <c r="H1495" s="3">
        <f t="shared" si="976"/>
        <v>1.839114662630299</v>
      </c>
      <c r="I1495" s="3">
        <f t="shared" si="976"/>
        <v>1.4587464295146606</v>
      </c>
      <c r="J1495" s="3">
        <f t="shared" si="976"/>
        <v>1.0469642049327972</v>
      </c>
      <c r="K1495" s="3">
        <f t="shared" si="976"/>
        <v>0.81284833199718809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1.2932688741119715E-2</v>
      </c>
      <c r="G1496" s="1">
        <f t="shared" ref="G1496:K1496" si="978">SUM(G1497:G1500)</f>
        <v>2.3692212715722388E-2</v>
      </c>
      <c r="H1496" s="1">
        <f t="shared" si="978"/>
        <v>3.344235438514747E-2</v>
      </c>
      <c r="I1496" s="1">
        <f t="shared" si="978"/>
        <v>3.6951159780915191E-2</v>
      </c>
      <c r="J1496" s="1">
        <f t="shared" si="978"/>
        <v>2.949317771948206E-2</v>
      </c>
      <c r="K1496" s="1">
        <f t="shared" si="978"/>
        <v>3.4779628195558521E-2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5.9876844870401054E-3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1.0272583455643329E-2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1.3582091006821681E-2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1.3820884221616885E-2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8.5454667174756724E-3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1.855514200598754E-2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2.8094015804679818E-3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5.4834259748206271E-3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7.9898853287954999E-3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9.285410000327678E-3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5.9933332631250244E-3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4.7452706024525265E-3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1.8393902644074311E-3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3.5472483255781415E-3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5.0983781685487138E-3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5.8377531057301948E-3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5.4731797876872495E-3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4.2180158808203753E-3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2.2962124092041963E-3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4.3889549596802906E-3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6.7719998809815767E-3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8.0071124532404385E-3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9.4811979511941116E-3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7.261199706298075E-3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4.1148304982280733E-3</v>
      </c>
      <c r="J1501" s="1">
        <f t="shared" si="982"/>
        <v>9.1353283099871903E-3</v>
      </c>
      <c r="K1501" s="1">
        <f t="shared" si="982"/>
        <v>1.6431117885725842E-2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1.2006758047907425E-3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2.3951613301114554E-3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5.8139830962310604E-3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1.1566288017152808E-3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2.6104860924098792E-3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3.2349321224083255E-3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9.103826144593411E-4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2.3117241215264168E-3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3.9224919396481416E-3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8.4714327726270842E-4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1.8179567659394385E-3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3.4597107274383174E-3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2.3169286876818669</v>
      </c>
      <c r="G1506" s="1">
        <f t="shared" ref="G1506:K1506" si="986">SUM(G1511:G1515)</f>
        <v>2.1077612046901022</v>
      </c>
      <c r="H1506" s="1">
        <f t="shared" si="986"/>
        <v>1.8056723082451516</v>
      </c>
      <c r="I1506" s="1">
        <f t="shared" si="986"/>
        <v>1.4176804392355173</v>
      </c>
      <c r="J1506" s="1">
        <f t="shared" si="986"/>
        <v>1.0083356989033279</v>
      </c>
      <c r="K1506" s="1">
        <f t="shared" si="986"/>
        <v>0.76163758591590369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2.1900888991947878</v>
      </c>
      <c r="G1507" s="1">
        <f t="shared" ref="G1507:K1507" si="987">G1506-G1508</f>
        <v>1.9917833188154683</v>
      </c>
      <c r="H1507" s="1">
        <f t="shared" si="987"/>
        <v>1.7059078092905766</v>
      </c>
      <c r="I1507" s="1">
        <f t="shared" si="987"/>
        <v>1.3292015188300403</v>
      </c>
      <c r="J1507" s="1">
        <f t="shared" si="987"/>
        <v>0.94535385153159424</v>
      </c>
      <c r="K1507" s="1">
        <f t="shared" si="987"/>
        <v>0.70852671724439509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0.12683978848707914</v>
      </c>
      <c r="G1508" s="1">
        <f t="shared" ref="G1508" si="990">SUM(G1509:G1510)</f>
        <v>0.11597788587463383</v>
      </c>
      <c r="H1508" s="1">
        <f t="shared" ref="H1508" si="991">SUM(H1509:H1510)</f>
        <v>9.9764498954574898E-2</v>
      </c>
      <c r="I1508" s="1">
        <f t="shared" ref="I1508" si="992">SUM(I1509:I1510)</f>
        <v>8.8478920405477057E-2</v>
      </c>
      <c r="J1508" s="1">
        <f t="shared" ref="J1508" si="993">SUM(J1509:J1510)</f>
        <v>6.2981847371733596E-2</v>
      </c>
      <c r="K1508" s="1">
        <f t="shared" ref="K1508" si="994">SUM(K1509:K1510)</f>
        <v>5.3110868671508625E-2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0.12683978848707914</v>
      </c>
      <c r="G1509" s="1">
        <f>[1]Transport!C$25/SUM([1]Transport!C$21,[1]Transport!C$25)*G1506*(G$34+G$598)/(G$34+G$598+G$37)</f>
        <v>0.11597788587463383</v>
      </c>
      <c r="H1509" s="1">
        <f>[1]Transport!D$25/SUM([1]Transport!D$21,[1]Transport!D$25)*H1506*(H$34+H$598)/(H$34+H$598+H$37)</f>
        <v>9.9764498954574898E-2</v>
      </c>
      <c r="I1509" s="1">
        <f>[1]Transport!E$25/SUM([1]Transport!E$21,[1]Transport!E$25)*I1506*(I$34+I$598)/(I$34+I$598+I$37)</f>
        <v>8.6851283882481228E-2</v>
      </c>
      <c r="J1509" s="1">
        <f>[1]Transport!F$25/SUM([1]Transport!F$21,[1]Transport!F$25)*J1506*(J$34+J$598)/(J$34+J$598+J$37)</f>
        <v>5.9993348683686699E-2</v>
      </c>
      <c r="K1509" s="1">
        <f>[1]Transport!G$25/SUM([1]Transport!G$21,[1]Transport!G$25)*K1506*(K$34+K$598)/(K$34+K$598+K$37)</f>
        <v>4.6681068656677038E-2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1.6276365229958231E-3</v>
      </c>
      <c r="J1510" s="1">
        <f>(J$37+J$717)/([1]Transport!F$21+[1]Transport!F$25)*J1506</f>
        <v>2.9884986880468942E-3</v>
      </c>
      <c r="K1510" s="1">
        <f>(K$37+K$717)/([1]Transport!G$21+[1]Transport!G$25)*K1506</f>
        <v>6.4298000148315894E-3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1.8656064927871037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1.4835027078656606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1.0296821839791443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0.45161711481621636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4.1545845357411522E-2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8.0629718439596099E-2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0.20809458959384308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0.43688245013233401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0.74392350388033934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0.72328158302993728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0.1042791266260268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0.16235132574095265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0.16383415697339573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0.14501138821774212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2.6580957574144162E-2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1.2727568065541879E-2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0.18443562539544017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0.23379412511081407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0.24603927235369791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0.23230196159843783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0.11330104260060474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1.3599929240035412E-2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0.12106159751588481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0.14748332753307888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0.15802210534507066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0.15186752447078702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0.12453019484823959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1.202850558038915E-2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6.6456873095128863E-2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0.1142352949556931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0.15148067601508258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0.15488974938104505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9.8976289081161448E-2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0.21934255645289552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1.7655752677721938E-2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3.4542392110068779E-2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5.0516216317784385E-2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5.8914629996346501E-2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3.9134946121481842E-2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3.1935292652026978E-2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7.5233697174242244E-3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1.4547722206732668E-2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2.0997044125874748E-2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2.4133827198911918E-2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2.2960579991499582E-2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1.857894655064924E-2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8.6453625288903293E-3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1.6571794231715321E-2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2.5707546387101841E-2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3.0544448562743218E-2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3.6549104326483936E-2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2.930920792892085E-2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5.5700766763785783E-3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1.1392782822925263E-2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2.8427572368681986E-2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3.1239235220399475E-3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7.2077408413274268E-3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9.2393247427443384E-3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1.6028638165945595E-3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4.1506218768871169E-3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7.2841978168518709E-3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1.3232726832396332E-3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2.8961561680490577E-3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5.6850964657655005E-3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1.4386906275439344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1.1678701942421594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0.83543075246068976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0.38456607657007313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7.9264638393633527E-2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0.154466485982898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0.4035363286340749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0.8632237795579305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1.5436631560178826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1.5275912529930633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0.11499516092496102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0.17936196370392338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0.18125555429248422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0.16089893364731025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3.1027987116286699E-2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1.5906405132740803E-2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0.13453232131708931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0.17073942909940731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0.17978528423397463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0.16990490961475549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8.3410122360803654E-2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1.1115788783090321E-2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8.181362919989249E-2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9.9776044923322871E-2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0.10697305029519633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0.10291875511997234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8.4654137393047599E-2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8.9171349507392982E-3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11.098927012431899</v>
      </c>
      <c r="G1531" s="1">
        <f t="shared" si="1000"/>
        <v>11.120405635929586</v>
      </c>
      <c r="H1531" s="1">
        <f t="shared" si="1000"/>
        <v>11.152971655027239</v>
      </c>
      <c r="I1531" s="1">
        <f t="shared" si="1000"/>
        <v>11.206934874599849</v>
      </c>
      <c r="J1531" s="1">
        <f t="shared" si="1000"/>
        <v>11.582315203305713</v>
      </c>
      <c r="K1531" s="1">
        <f t="shared" si="1000"/>
        <v>11.82111979429293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6.2845243629360006</v>
      </c>
      <c r="G1532" s="1">
        <f t="shared" si="1000"/>
        <v>6.2994179676509123</v>
      </c>
      <c r="H1532" s="1">
        <f t="shared" si="1000"/>
        <v>6.3225208171291563</v>
      </c>
      <c r="I1532" s="1">
        <f t="shared" si="1000"/>
        <v>6.3448603771150038</v>
      </c>
      <c r="J1532" s="1">
        <f t="shared" si="1000"/>
        <v>6.5297463703989367</v>
      </c>
      <c r="K1532" s="1">
        <f t="shared" si="1000"/>
        <v>6.7299202358494945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4.0901432735634904</v>
      </c>
      <c r="G1533" s="1">
        <f t="shared" si="1000"/>
        <v>4.1011287825082379</v>
      </c>
      <c r="H1533" s="1">
        <f t="shared" si="1000"/>
        <v>4.1183771449915199</v>
      </c>
      <c r="I1533" s="1">
        <f t="shared" si="1000"/>
        <v>4.134095218111014</v>
      </c>
      <c r="J1533" s="1">
        <f t="shared" si="1000"/>
        <v>4.1951079413018553</v>
      </c>
      <c r="K1533" s="1">
        <f t="shared" si="1000"/>
        <v>4.4046649125075747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3.7650534829600422</v>
      </c>
      <c r="G1534" s="1">
        <f t="shared" si="1000"/>
        <v>3.7757950090521044</v>
      </c>
      <c r="H1534" s="1">
        <f t="shared" si="1000"/>
        <v>3.7961528114167105</v>
      </c>
      <c r="I1534" s="1">
        <f t="shared" si="1000"/>
        <v>3.8146646173780203</v>
      </c>
      <c r="J1534" s="1">
        <f t="shared" si="1000"/>
        <v>3.8549036223719759</v>
      </c>
      <c r="K1534" s="1">
        <f t="shared" si="1000"/>
        <v>4.036413969374677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4.6391179485367813</v>
      </c>
      <c r="J1535" s="1">
        <f t="shared" si="1001"/>
        <v>4.7565826483993527</v>
      </c>
      <c r="K1535" s="1">
        <f t="shared" si="1001"/>
        <v>4.889517547292197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2.7008868509993595</v>
      </c>
      <c r="J1536" s="1">
        <f t="shared" si="1001"/>
        <v>2.7610723007811835</v>
      </c>
      <c r="K1536" s="1">
        <f t="shared" si="1001"/>
        <v>2.8561108527575207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1.7954659201057641</v>
      </c>
      <c r="K1537" s="1">
        <f t="shared" si="1001"/>
        <v>1.8570332148356903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</v>
      </c>
      <c r="J1538" s="1">
        <f t="shared" si="1001"/>
        <v>1.5930830822329562</v>
      </c>
      <c r="K1538" s="1">
        <f t="shared" si="1001"/>
        <v>1.6432288458910931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0.77116510534577809</v>
      </c>
      <c r="G1539" s="1">
        <f t="shared" si="1002"/>
        <v>0.78723832996731979</v>
      </c>
      <c r="H1539" s="1">
        <f t="shared" si="1002"/>
        <v>0.81134816689963329</v>
      </c>
      <c r="I1539" s="1">
        <f t="shared" si="1002"/>
        <v>0.85153122845348905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1.9078836334110891</v>
      </c>
      <c r="G1540" s="1">
        <f t="shared" si="1002"/>
        <v>1.915751275984138</v>
      </c>
      <c r="H1540" s="1">
        <f t="shared" si="1002"/>
        <v>1.9391966385175752</v>
      </c>
      <c r="I1540" s="1">
        <f t="shared" si="1002"/>
        <v>1.9758719520467243</v>
      </c>
      <c r="J1540" s="1">
        <f t="shared" si="1002"/>
        <v>2.075029418973946</v>
      </c>
      <c r="K1540" s="1">
        <f t="shared" si="1002"/>
        <v>2.112028411664721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1.1027629847473197</v>
      </c>
      <c r="G1541" s="1">
        <f t="shared" si="1002"/>
        <v>1.1047767111561064</v>
      </c>
      <c r="H1541" s="1">
        <f t="shared" si="1002"/>
        <v>1.1063355629920169</v>
      </c>
      <c r="I1541" s="1">
        <f t="shared" si="1002"/>
        <v>1.1095606739914259</v>
      </c>
      <c r="J1541" s="1">
        <f t="shared" si="1002"/>
        <v>1.1673013295227654</v>
      </c>
      <c r="K1541" s="1">
        <f t="shared" si="1002"/>
        <v>1.2497599738480427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0.72942698043636944</v>
      </c>
      <c r="G1542" s="1">
        <f t="shared" si="1002"/>
        <v>0.73029820154154856</v>
      </c>
      <c r="H1542" s="1">
        <f t="shared" si="1002"/>
        <v>0.73071783424688908</v>
      </c>
      <c r="I1542" s="1">
        <f t="shared" si="1002"/>
        <v>0.73139679254390788</v>
      </c>
      <c r="J1542" s="1">
        <f t="shared" si="1002"/>
        <v>0.73618141939638659</v>
      </c>
      <c r="K1542" s="1">
        <f t="shared" si="1002"/>
        <v>0.81734166309981315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0.6758016652568748</v>
      </c>
      <c r="G1543" s="1">
        <f t="shared" si="1002"/>
        <v>0.67652423221156444</v>
      </c>
      <c r="H1543" s="1">
        <f t="shared" si="1002"/>
        <v>0.67694991192277032</v>
      </c>
      <c r="I1543" s="1">
        <f t="shared" si="1002"/>
        <v>0.67768771156712715</v>
      </c>
      <c r="J1543" s="1">
        <f t="shared" si="1002"/>
        <v>0.67978804254030534</v>
      </c>
      <c r="K1543" s="1">
        <f t="shared" si="1002"/>
        <v>0.74133356726187827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16.789651741858314</v>
      </c>
      <c r="G1544" s="3">
        <f t="shared" ref="G1544:K1544" si="1003">G1545+G1548+G1550+G1557+G1565</f>
        <v>15.773444420945314</v>
      </c>
      <c r="H1544" s="3">
        <f t="shared" si="1003"/>
        <v>14.279818513154977</v>
      </c>
      <c r="I1544" s="3">
        <f t="shared" si="1003"/>
        <v>12.00468201543589</v>
      </c>
      <c r="J1544" s="3">
        <f t="shared" si="1003"/>
        <v>10.960288865601926</v>
      </c>
      <c r="K1544" s="3">
        <f t="shared" si="1003"/>
        <v>11.804906596057423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3.0367440805087943E-2</v>
      </c>
      <c r="G1545" s="1">
        <f t="shared" ref="G1545:K1545" si="1006">SUM(G1546:G1547)</f>
        <v>7.8310181421859248E-2</v>
      </c>
      <c r="H1545" s="1">
        <f t="shared" si="1006"/>
        <v>0.1859610918497932</v>
      </c>
      <c r="I1545" s="1">
        <f t="shared" si="1006"/>
        <v>0.52375253866243932</v>
      </c>
      <c r="J1545" s="1">
        <f t="shared" si="1006"/>
        <v>0.9516838973669608</v>
      </c>
      <c r="K1545" s="1">
        <f t="shared" si="1006"/>
        <v>0.93797235250280253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3.7577596402775066E-3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7.2531833768999564E-3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5.1022223185904249E-3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2.4738470641138756E-3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2.6609681164810436E-2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7.1056998044959296E-2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0.18085886953120278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0.52127869159832541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0.9516838973669608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0.93797235250280253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7.1951758870976209E-3</v>
      </c>
      <c r="H1548" s="1">
        <f t="shared" si="1008"/>
        <v>1.5992916025795299E-2</v>
      </c>
      <c r="I1548" s="1">
        <f t="shared" si="1008"/>
        <v>1.7069194452847502E-2</v>
      </c>
      <c r="J1548" s="1">
        <f t="shared" si="1008"/>
        <v>1.5269647008443821E-2</v>
      </c>
      <c r="K1548" s="1">
        <f t="shared" si="1008"/>
        <v>0.17677818333931219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7.1951758870976209E-3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1.5992916025795299E-2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1.7069194452847502E-2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1.5269647008443821E-2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0.17677818333931219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1.206918957914791</v>
      </c>
      <c r="G1550" s="1">
        <f t="shared" ref="G1550:K1550" si="1009">SUM(G1555:G1556)</f>
        <v>1.1626072994068146</v>
      </c>
      <c r="H1550" s="1">
        <f t="shared" si="1009"/>
        <v>1.5171330991961933</v>
      </c>
      <c r="I1550" s="1">
        <f t="shared" si="1009"/>
        <v>1.5783945029939053</v>
      </c>
      <c r="J1550" s="1">
        <f t="shared" si="1009"/>
        <v>1.8053093622927927</v>
      </c>
      <c r="K1550" s="1">
        <f t="shared" si="1009"/>
        <v>1.8159816953676111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1.1408464257057298</v>
      </c>
      <c r="G1551" s="1">
        <f t="shared" ref="G1551:K1551" si="1010">G1550-G1552</f>
        <v>1.0986357563365718</v>
      </c>
      <c r="H1551" s="1">
        <f t="shared" si="1010"/>
        <v>1.4333105679442157</v>
      </c>
      <c r="I1551" s="1">
        <f t="shared" si="1010"/>
        <v>1.4798852496150909</v>
      </c>
      <c r="J1551" s="1">
        <f t="shared" si="1010"/>
        <v>1.6925475917451973</v>
      </c>
      <c r="K1551" s="1">
        <f t="shared" si="1010"/>
        <v>1.6893488097064482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6.6072532209061202E-2</v>
      </c>
      <c r="G1552" s="1">
        <f t="shared" ref="G1552:K1552" si="1011">SUM(G1553:G1554)</f>
        <v>6.3971543070242831E-2</v>
      </c>
      <c r="H1552" s="1">
        <f t="shared" si="1011"/>
        <v>8.3822531251977514E-2</v>
      </c>
      <c r="I1552" s="1">
        <f t="shared" si="1011"/>
        <v>9.8509253378814249E-2</v>
      </c>
      <c r="J1552" s="1">
        <f t="shared" si="1011"/>
        <v>0.11276177054759548</v>
      </c>
      <c r="K1552" s="1">
        <f t="shared" si="1011"/>
        <v>0.12663288566116293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6.6072532209061202E-2</v>
      </c>
      <c r="G1553" s="1">
        <f>[1]Transport!C$25/SUM([1]Transport!C$21,[1]Transport!C$25)*G1550*(G$34+G$598)/(G$34+G$598+G$37)</f>
        <v>6.3971543070242831E-2</v>
      </c>
      <c r="H1553" s="1">
        <f>[1]Transport!D$25/SUM([1]Transport!D$21,[1]Transport!D$25)*H1550*(H$34+H$598)/(H$34+H$598+H$37)</f>
        <v>8.3822531251977514E-2</v>
      </c>
      <c r="I1553" s="1">
        <f>[1]Transport!E$25/SUM([1]Transport!E$21,[1]Transport!E$25)*I1550*(I$34+I$598)/(I$34+I$598+I$37)</f>
        <v>9.669710131007718E-2</v>
      </c>
      <c r="J1553" s="1">
        <f>[1]Transport!F$25/SUM([1]Transport!F$21,[1]Transport!F$25)*J1550*(J$34+J$598)/(J$34+J$598+J$37)</f>
        <v>0.10741120657708586</v>
      </c>
      <c r="K1553" s="1">
        <f>[1]Transport!G$25/SUM([1]Transport!G$21,[1]Transport!G$25)*K1550*(K$34+K$598)/(K$34+K$598+K$37)</f>
        <v>0.11130223582490627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1.8121520687370697E-3</v>
      </c>
      <c r="J1554" s="1">
        <f>(J$37+J$717)/([1]Transport!F$21+[1]Transport!F$25)*J1550</f>
        <v>5.3505639705096232E-3</v>
      </c>
      <c r="K1554" s="1">
        <f>(K$37+K$717)/([1]Transport!G$21+[1]Transport!G$25)*K1550</f>
        <v>1.5330649836256652E-2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0.83719517002097055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0.72116601026710458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0.74230388522848512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0.28631739133709555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0.36972378789382038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0.44144128913971004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0.7748292139677081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1.2920771116568097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1.8053093622927927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1.8159816953676111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15.300994898634045</v>
      </c>
      <c r="G1557" s="1">
        <f t="shared" ref="G1557:K1557" si="1012">SUM(G1562:G1564)</f>
        <v>14.251568551699942</v>
      </c>
      <c r="H1557" s="1">
        <f t="shared" si="1012"/>
        <v>12.26661281739335</v>
      </c>
      <c r="I1557" s="1">
        <f t="shared" si="1012"/>
        <v>9.5902217264798679</v>
      </c>
      <c r="J1557" s="1">
        <f t="shared" si="1012"/>
        <v>7.8190799124679584</v>
      </c>
      <c r="K1557" s="1">
        <f t="shared" si="1012"/>
        <v>8.5523343779111727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14.930578670612732</v>
      </c>
      <c r="G1558" s="1">
        <f t="shared" ref="G1558:K1558" si="1013">G1557-G1559</f>
        <v>13.871398096756089</v>
      </c>
      <c r="H1558" s="1">
        <f t="shared" si="1013"/>
        <v>11.880464128122343</v>
      </c>
      <c r="I1558" s="1">
        <f t="shared" si="1013"/>
        <v>9.271344966754187</v>
      </c>
      <c r="J1558" s="1">
        <f t="shared" si="1013"/>
        <v>7.6180034719865226</v>
      </c>
      <c r="K1558" s="1">
        <f t="shared" si="1013"/>
        <v>8.2764349115353593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0.37041622802131235</v>
      </c>
      <c r="G1559" s="1">
        <f t="shared" ref="G1559:K1559" si="1014">SUM(G1560:G1561)</f>
        <v>0.38017045494385343</v>
      </c>
      <c r="H1559" s="1">
        <f t="shared" si="1014"/>
        <v>0.38614868927100726</v>
      </c>
      <c r="I1559" s="1">
        <f t="shared" si="1014"/>
        <v>0.31887675972568058</v>
      </c>
      <c r="J1559" s="1">
        <f t="shared" si="1014"/>
        <v>0.20107644048143608</v>
      </c>
      <c r="K1559" s="1">
        <f t="shared" si="1014"/>
        <v>0.2758994663758127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0.37041622802131235</v>
      </c>
      <c r="G1560" s="1">
        <f>[1]Transport!C$26/SUM([1]Transport!C$22,[1]Transport!C$26)*G1557*(G$33+G$580)/(G$33+G$580+G$36)</f>
        <v>0.38017045494385343</v>
      </c>
      <c r="H1560" s="1">
        <f>[1]Transport!D$26/SUM([1]Transport!D$22,[1]Transport!D$26)*H1557*(H$33+H$580)/(H$33+H$580+H$36)</f>
        <v>0.38614868927100726</v>
      </c>
      <c r="I1560" s="1">
        <f>[1]Transport!E$26/SUM([1]Transport!E$22,[1]Transport!E$26)*I1557*(I$33+I$580)/(I$33+I$580+I$36)</f>
        <v>0.31216490398508534</v>
      </c>
      <c r="J1560" s="1">
        <f>[1]Transport!F$26/SUM([1]Transport!F$22,[1]Transport!F$26)*J1557*(J$33+J$580)/(J$33+J$580+J$36)</f>
        <v>0.18627762556396193</v>
      </c>
      <c r="K1560" s="1">
        <f>[1]Transport!G$26/SUM([1]Transport!G$22,[1]Transport!G$26)*K1557*(K$33+K$580)/(K$33+K$580+K$36)</f>
        <v>0.23876484813652948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6.7118557405952337E-3</v>
      </c>
      <c r="J1561" s="1">
        <f>(J$36+J$716)/([1]Transport!F$22+[1]Transport!F$26)*J1557</f>
        <v>1.4798814917474142E-2</v>
      </c>
      <c r="K1561" s="1">
        <f>(K$36+K$716)/([1]Transport!G$22+[1]Transport!G$26)*K1557</f>
        <v>3.7134618239283226E-2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11.026008721222322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8.8065761604108683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5.8075442359272875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2.7405054138560305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4.2749861774117228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5.2075009942091368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5.1527390879219013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2.3903320883396364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0.11922237064426905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0.10575113475952187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0.23749139707993647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1.3063294935441598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4.459384224284201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7.6998575418236896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8.4465832431516503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0.2513704445043935</v>
      </c>
      <c r="G1565" s="1">
        <f t="shared" ref="G1565:K1565" si="1015">G1570</f>
        <v>0.27376321252960101</v>
      </c>
      <c r="H1565" s="1">
        <f t="shared" si="1015"/>
        <v>0.29411858868984386</v>
      </c>
      <c r="I1565" s="1">
        <f t="shared" si="1015"/>
        <v>0.29524405284683003</v>
      </c>
      <c r="J1565" s="1">
        <f t="shared" si="1015"/>
        <v>0.36894604646577023</v>
      </c>
      <c r="K1565" s="1">
        <f t="shared" si="1015"/>
        <v>0.32183998693652388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0.23059687596572359</v>
      </c>
      <c r="G1566" s="1">
        <f t="shared" ref="G1566:K1566" si="1016">G1565-G1567</f>
        <v>0.26394425178796976</v>
      </c>
      <c r="H1566" s="1">
        <f t="shared" si="1016"/>
        <v>0.28833388382546665</v>
      </c>
      <c r="I1566" s="1">
        <f t="shared" si="1016"/>
        <v>0.27259552701136014</v>
      </c>
      <c r="J1566" s="1">
        <f t="shared" si="1016"/>
        <v>0.12903371672003486</v>
      </c>
      <c r="K1566" s="1">
        <f t="shared" si="1016"/>
        <v>0.15683164960620216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2.0773568538669917E-2</v>
      </c>
      <c r="G1567" s="1">
        <f t="shared" ref="G1567:K1567" si="1017">SUM(G1568:G1569)</f>
        <v>9.8189607416312649E-3</v>
      </c>
      <c r="H1567" s="1">
        <f t="shared" si="1017"/>
        <v>5.7847048643772251E-3</v>
      </c>
      <c r="I1567" s="1">
        <f t="shared" si="1017"/>
        <v>2.2648525835469918E-2</v>
      </c>
      <c r="J1567" s="1">
        <f t="shared" si="1017"/>
        <v>0.23991232974573537</v>
      </c>
      <c r="K1567" s="1">
        <f t="shared" si="1017"/>
        <v>0.16500833733032172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2.0773568538669917E-2</v>
      </c>
      <c r="G1568" s="1">
        <f>[1]Transport!C$27/SUM([1]Transport!C$24,[1]Transport!C$27)*G1565*(G$45+G$612)/(G$45+G$612+G$47)</f>
        <v>9.8189607416312649E-3</v>
      </c>
      <c r="H1568" s="1">
        <f>[1]Transport!D$27/SUM([1]Transport!D$24,[1]Transport!D$27)*H1565*(H$45+H$612)/(H$45+H$612+H$47)</f>
        <v>5.7847048643772251E-3</v>
      </c>
      <c r="I1568" s="1">
        <f>[1]Transport!E$27/SUM([1]Transport!E$24,[1]Transport!E$27)*I1565*(I$45+I$612)/(I$45+I$612+I$47)</f>
        <v>2.1608834621842252E-2</v>
      </c>
      <c r="J1568" s="1">
        <f>[1]Transport!F$27/SUM([1]Transport!F$24,[1]Transport!F$27)*J1565*(J$45+J$612)/(J$45+J$612+J$47)</f>
        <v>4.4170411925627213E-2</v>
      </c>
      <c r="K1568" s="1">
        <f>[1]Transport!G$27/SUM([1]Transport!G$24,[1]Transport!G$27)*K1565*(K$45+K$612)/(K$45+K$612+K$47)</f>
        <v>3.4639491001341803E-2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1.0396912136276682E-3</v>
      </c>
      <c r="J1569" s="1">
        <f>(J$47+J$714)/([1]Transport!F$24+[1]Transport!F$27)*J1565</f>
        <v>0.19574191782010816</v>
      </c>
      <c r="K1569" s="1">
        <f>(K$47+K$714)/([1]Transport!G$24+[1]Transport!G$27)*K1565</f>
        <v>0.13036884632897991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0.2513704445043935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0.27376321252960101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0.29411858868984386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0.29524405284683003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0.36894604646577023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0.32183998693652388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4.7822285367305435</v>
      </c>
      <c r="G1571" s="3">
        <f t="shared" ref="G1571:K1571" si="1018">SUM(G1572:G1580)</f>
        <v>4.7522678049014493</v>
      </c>
      <c r="H1571" s="3">
        <f t="shared" si="1018"/>
        <v>4.7101162687377807</v>
      </c>
      <c r="I1571" s="3">
        <f t="shared" si="1018"/>
        <v>4.6384710035863099</v>
      </c>
      <c r="J1571" s="3">
        <f t="shared" si="1018"/>
        <v>4.9980251750848721</v>
      </c>
      <c r="K1571" s="3">
        <f t="shared" si="1018"/>
        <v>5.4147680747061422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2.5899338215709671E-3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5.045651131737619E-3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3.5985045316622908E-3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1.7447593058454989E-3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1.8130707695699893E-2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4.8415223516123401E-2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0.12322955984836684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0.35517718257611708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0.64843702767408717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0.63909456278513355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3.3465009968825137E-3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7.6677651341548721E-3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8.3759104438421248E-3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8.6019237150608881E-3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0.10658166618795108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0.23239136131643129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0.20204932666495592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0.21085213646957501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8.1328731902352222E-2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0.1298579426268755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0.15504725277428241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0.27214296430918816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0.45381574280315229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0.63407810714009227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0.63782654654676185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2.8561402105109939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2.3596116721650859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1.633596583133561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0.77087321219851324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1.4625348160117388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1.78156166882808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1.7628268259040365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0.81776729934209391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4.0787703323117909E-2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3.6178998013086203E-2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0.10942833930677837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0.60191429594347412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2.0547397337092463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3.5478448232671602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3.8919118270353206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8.0583564747233924E-2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8.7762169517523608E-2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9.428763346376165E-2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9.4648431305146816E-2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0.11827558996535385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0.10317447413788922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0.68922285337539657</v>
      </c>
      <c r="G1582" s="1">
        <f t="shared" ref="G1582:K1582" si="1019">IFERROR(G1572/G1546,"-")</f>
        <v>0.69564643130450576</v>
      </c>
      <c r="H1582" s="1">
        <f t="shared" si="1019"/>
        <v>0.70528179819816994</v>
      </c>
      <c r="I1582" s="1">
        <f t="shared" si="1019"/>
        <v>0.7052817981981705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0.68135756995377195</v>
      </c>
      <c r="G1583" s="1">
        <f t="shared" ref="G1583:K1583" si="1020">IFERROR(G1573/G1547,"-")</f>
        <v>0.68135756995377206</v>
      </c>
      <c r="H1583" s="1">
        <f t="shared" si="1020"/>
        <v>0.68135756995377317</v>
      </c>
      <c r="I1583" s="1">
        <f t="shared" si="1020"/>
        <v>0.68135756995377261</v>
      </c>
      <c r="J1583" s="1">
        <f t="shared" si="1020"/>
        <v>0.68135756995377184</v>
      </c>
      <c r="K1583" s="1">
        <f t="shared" si="1020"/>
        <v>0.68135756995377328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0.46510343171505431</v>
      </c>
      <c r="H1584" s="1">
        <f t="shared" si="1021"/>
        <v>0.47944759553463406</v>
      </c>
      <c r="I1584" s="1">
        <f t="shared" si="1021"/>
        <v>0.49070332328687288</v>
      </c>
      <c r="J1584" s="1">
        <f t="shared" si="1021"/>
        <v>0.56333481123068463</v>
      </c>
      <c r="K1584" s="1">
        <f t="shared" si="1021"/>
        <v>0.60291187619784348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1022">IFERROR(G1575/G1555,"-")</f>
        <v>0.28017034051580042</v>
      </c>
      <c r="H1585" s="1">
        <f t="shared" si="1022"/>
        <v>0.28405096708428729</v>
      </c>
      <c r="I1585" s="1">
        <f t="shared" si="1022"/>
        <v>0.2840509670842869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0.35122961215622112</v>
      </c>
      <c r="G1586" s="1">
        <f t="shared" ref="G1586:K1586" si="1023">IFERROR(G1576/G1556,"-")</f>
        <v>0.35122961215622067</v>
      </c>
      <c r="H1586" s="1">
        <f t="shared" si="1023"/>
        <v>0.35122961215622162</v>
      </c>
      <c r="I1586" s="1">
        <f t="shared" si="1023"/>
        <v>0.35122961215622156</v>
      </c>
      <c r="J1586" s="1">
        <f t="shared" si="1023"/>
        <v>0.351229612156221</v>
      </c>
      <c r="K1586" s="1">
        <f t="shared" si="1023"/>
        <v>0.35122961215622051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0.25903663625928708</v>
      </c>
      <c r="G1587" s="1">
        <f t="shared" ref="G1587:K1587" si="1024">IFERROR(G1577/G1562,"-")</f>
        <v>0.26793746277611241</v>
      </c>
      <c r="H1587" s="1">
        <f t="shared" si="1024"/>
        <v>0.28128870255135052</v>
      </c>
      <c r="I1587" s="1">
        <f t="shared" si="1024"/>
        <v>0.28128870255134997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0.34211451343153254</v>
      </c>
      <c r="G1588" s="1">
        <f t="shared" ref="G1588:K1588" si="1025">IFERROR(G1578/G1563,"-")</f>
        <v>0.34211451343153237</v>
      </c>
      <c r="H1588" s="1">
        <f t="shared" si="1025"/>
        <v>0.34211451343153187</v>
      </c>
      <c r="I1588" s="1">
        <f t="shared" si="1025"/>
        <v>0.3421145134315326</v>
      </c>
      <c r="J1588" s="1">
        <f t="shared" si="1025"/>
        <v>0.34211451343153232</v>
      </c>
      <c r="K1588" s="1">
        <f t="shared" si="1025"/>
        <v>0.34211451343153204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0.46076759264650852</v>
      </c>
      <c r="H1589" s="1">
        <f t="shared" si="1026"/>
        <v>0.46076759264650768</v>
      </c>
      <c r="I1589" s="1">
        <f t="shared" si="1026"/>
        <v>0.46076759264650791</v>
      </c>
      <c r="J1589" s="1">
        <f t="shared" si="1026"/>
        <v>0.46076759264650802</v>
      </c>
      <c r="K1589" s="1">
        <f t="shared" si="1026"/>
        <v>0.46076759264650807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0.32057692743518013</v>
      </c>
      <c r="G1590" s="1">
        <f t="shared" ref="G1590:K1590" si="1027">IFERROR(G1580/G1570,"-")</f>
        <v>0.32057692743517979</v>
      </c>
      <c r="H1590" s="1">
        <f t="shared" si="1027"/>
        <v>0.32057692743518007</v>
      </c>
      <c r="I1590" s="1">
        <f t="shared" si="1027"/>
        <v>0.32057692743518046</v>
      </c>
      <c r="J1590" s="1">
        <f t="shared" si="1027"/>
        <v>0.32057692743518024</v>
      </c>
      <c r="K1590" s="1">
        <f t="shared" si="1027"/>
        <v>0.32057692743517974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24.504894773288516</v>
      </c>
      <c r="G1591" s="3">
        <f t="shared" ref="G1591" si="1028">G1592+G1595+G1597+G1604+G1612</f>
        <v>23.138724647280426</v>
      </c>
      <c r="H1591" s="3">
        <f t="shared" ref="H1591" si="1029">H1592+H1595+H1597+H1604+H1612</f>
        <v>20.662984552170553</v>
      </c>
      <c r="I1591" s="3">
        <f t="shared" ref="I1591" si="1030">I1592+I1595+I1597+I1604+I1612</f>
        <v>16.767763609605453</v>
      </c>
      <c r="J1591" s="3">
        <f t="shared" ref="J1591" si="1031">J1592+J1595+J1597+J1604+J1612</f>
        <v>16.055681584760432</v>
      </c>
      <c r="K1591" s="3">
        <f t="shared" ref="K1591" si="1032">K1592+K1595+K1597+K1604+K1612</f>
        <v>17.083702030383314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8.2488625378816585E-3</v>
      </c>
      <c r="G1592" s="1">
        <f t="shared" ref="G1592" si="1035">SUM(G1593:G1594)</f>
        <v>2.8089404321032553E-2</v>
      </c>
      <c r="H1592" s="1">
        <f t="shared" ref="H1592" si="1036">SUM(H1593:H1594)</f>
        <v>4.349309945814539E-2</v>
      </c>
      <c r="I1592" s="1">
        <f t="shared" ref="I1592" si="1037">SUM(I1593:I1594)</f>
        <v>4.6141903412524755E-2</v>
      </c>
      <c r="J1592" s="1">
        <f t="shared" ref="J1592" si="1038">SUM(J1593:J1594)</f>
        <v>4.8013076809734413E-2</v>
      </c>
      <c r="K1592" s="1">
        <f t="shared" ref="K1592" si="1039">SUM(K1593:K1594)</f>
        <v>0.12247098343075997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8.2488625378816585E-3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2.8089404321032553E-2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4.349309945814539E-2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4.6141903412524755E-2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4.8013076809734413E-2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0.12247098343075997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3.393058756954055E-3</v>
      </c>
      <c r="G1595" s="1">
        <f t="shared" ref="G1595" si="1041">G1596</f>
        <v>1.6204791672102922E-2</v>
      </c>
      <c r="H1595" s="1">
        <f t="shared" ref="H1595" si="1042">H1596</f>
        <v>1.9637750971929338E-2</v>
      </c>
      <c r="I1595" s="1">
        <f t="shared" ref="I1595" si="1043">I1596</f>
        <v>1.191649262748839E-2</v>
      </c>
      <c r="J1595" s="1">
        <f t="shared" ref="J1595" si="1044">J1596</f>
        <v>3.3973931296382952E-2</v>
      </c>
      <c r="K1595" s="1">
        <f t="shared" ref="K1595" si="1045">K1596</f>
        <v>0.18759081345964243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3.393058756954055E-3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1.6204791672102922E-2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1.9637750971929338E-2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1.191649262748839E-2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3.3973931296382952E-2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0.18759081345964243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24.43611318925371</v>
      </c>
      <c r="G1604" s="1">
        <f t="shared" ref="G1604:K1604" si="1049">SUM(G1609:G1611)</f>
        <v>22.957814666540362</v>
      </c>
      <c r="H1604" s="1">
        <f t="shared" si="1049"/>
        <v>20.366240548926104</v>
      </c>
      <c r="I1604" s="1">
        <f t="shared" si="1049"/>
        <v>16.300646101611783</v>
      </c>
      <c r="J1604" s="1">
        <f t="shared" si="1049"/>
        <v>15.098468656948686</v>
      </c>
      <c r="K1604" s="1">
        <f t="shared" si="1049"/>
        <v>15.144472738229274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23.844548200504303</v>
      </c>
      <c r="G1605" s="1">
        <f t="shared" ref="G1605:K1605" si="1050">G1604-G1606</f>
        <v>22.345399070696754</v>
      </c>
      <c r="H1605" s="1">
        <f t="shared" si="1050"/>
        <v>19.725118406210832</v>
      </c>
      <c r="I1605" s="1">
        <f t="shared" si="1050"/>
        <v>15.758646410826227</v>
      </c>
      <c r="J1605" s="1">
        <f t="shared" si="1050"/>
        <v>14.710194541803913</v>
      </c>
      <c r="K1605" s="1">
        <f t="shared" si="1050"/>
        <v>14.65590999472707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0.59156498874940833</v>
      </c>
      <c r="G1606" s="1">
        <f t="shared" ref="G1606:K1606" si="1051">SUM(G1607:G1608)</f>
        <v>0.61241559584360628</v>
      </c>
      <c r="H1606" s="1">
        <f t="shared" si="1051"/>
        <v>0.6411221427152729</v>
      </c>
      <c r="I1606" s="1">
        <f t="shared" si="1051"/>
        <v>0.54199969078555621</v>
      </c>
      <c r="J1606" s="1">
        <f t="shared" si="1051"/>
        <v>0.38827411514477356</v>
      </c>
      <c r="K1606" s="1">
        <f t="shared" si="1051"/>
        <v>0.48856274350220419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0.59156498874940833</v>
      </c>
      <c r="G1607" s="1">
        <f>[1]Transport!C$26/SUM([1]Transport!C$22,[1]Transport!C$26)*G1604*(G$33+G$580)/(G$33+G$580+G$36)</f>
        <v>0.61241559584360628</v>
      </c>
      <c r="H1607" s="1">
        <f>[1]Transport!D$26/SUM([1]Transport!D$22,[1]Transport!D$26)*H1604*(H$33+H$580)/(H$33+H$580+H$36)</f>
        <v>0.6411221427152729</v>
      </c>
      <c r="I1607" s="1">
        <f>[1]Transport!E$26/SUM([1]Transport!E$22,[1]Transport!E$26)*I1604*(I$33+I$580)/(I$33+I$580+I$36)</f>
        <v>0.53059144723990126</v>
      </c>
      <c r="J1607" s="1">
        <f>[1]Transport!F$26/SUM([1]Transport!F$22,[1]Transport!F$26)*J1604*(J$33+J$580)/(J$33+J$580+J$36)</f>
        <v>0.35969793409881939</v>
      </c>
      <c r="K1607" s="1">
        <f>[1]Transport!G$26/SUM([1]Transport!G$22,[1]Transport!G$26)*K1604*(K$33+K$580)/(K$33+K$580+K$36)</f>
        <v>0.42280476577136467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1.1408243545655006E-2</v>
      </c>
      <c r="J1608" s="1">
        <f>(J$36+J$716)/([1]Transport!F$22+[1]Transport!F$26)*J1604</f>
        <v>2.8576181045954187E-2</v>
      </c>
      <c r="K1608" s="1">
        <f>(K$36+K$716)/([1]Transport!G$22+[1]Transport!G$26)*K1604</f>
        <v>6.5757977730839551E-2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19.206109738903088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16.023529004182404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11.624696316742737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4.9555795050530707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5.2300034503506208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6.2342767561078629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5.0026994217455538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0.79531023134014811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1.8686959365920466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1.1100110979900641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0.70000890625009249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3.7388448104378162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10.549756365218565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13.229772720356639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14.03446164023921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5.7139662739971717E-2</v>
      </c>
      <c r="G1612" s="1">
        <f t="shared" ref="G1612:K1612" si="1052">G1617</f>
        <v>0.13661578474692984</v>
      </c>
      <c r="H1612" s="1">
        <f t="shared" si="1052"/>
        <v>0.23361315281437323</v>
      </c>
      <c r="I1612" s="1">
        <f t="shared" si="1052"/>
        <v>0.4090591119536558</v>
      </c>
      <c r="J1612" s="1">
        <f t="shared" si="1052"/>
        <v>0.87522591970562769</v>
      </c>
      <c r="K1612" s="1">
        <f t="shared" si="1052"/>
        <v>1.6291674952636397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5.241756940658248E-2</v>
      </c>
      <c r="G1613" s="1">
        <f t="shared" ref="G1613:K1613" si="1053">G1612-G1614</f>
        <v>0.13171583849512214</v>
      </c>
      <c r="H1613" s="1">
        <f t="shared" si="1053"/>
        <v>0.22901846484348515</v>
      </c>
      <c r="I1613" s="1">
        <f t="shared" si="1053"/>
        <v>0.37767969626014769</v>
      </c>
      <c r="J1613" s="1">
        <f t="shared" si="1053"/>
        <v>0.3060980175045882</v>
      </c>
      <c r="K1613" s="1">
        <f t="shared" si="1053"/>
        <v>0.7938883797475238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4.7220933333892391E-3</v>
      </c>
      <c r="G1614" s="1">
        <f t="shared" ref="G1614:K1614" si="1054">SUM(G1615:G1616)</f>
        <v>4.8999462518076941E-3</v>
      </c>
      <c r="H1614" s="1">
        <f t="shared" si="1054"/>
        <v>4.5946879708880818E-3</v>
      </c>
      <c r="I1614" s="1">
        <f t="shared" si="1054"/>
        <v>3.1379415693508113E-2</v>
      </c>
      <c r="J1614" s="1">
        <f t="shared" si="1054"/>
        <v>0.56912790220103948</v>
      </c>
      <c r="K1614" s="1">
        <f t="shared" si="1054"/>
        <v>0.83527911551611589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4.7220933333892391E-3</v>
      </c>
      <c r="G1615" s="1">
        <f>[1]Transport!C$27/SUM([1]Transport!C$24,[1]Transport!C$27)*G1612*(G$45+G$612)/(G$45+G$612+G$47)</f>
        <v>4.8999462518076941E-3</v>
      </c>
      <c r="H1615" s="1">
        <f>[1]Transport!D$27/SUM([1]Transport!D$24,[1]Transport!D$27)*H1612*(H$45+H$612)/(H$45+H$612+H$47)</f>
        <v>4.5946879708880818E-3</v>
      </c>
      <c r="I1615" s="1">
        <f>[1]Transport!E$27/SUM([1]Transport!E$24,[1]Transport!E$27)*I1612*(I$45+I$612)/(I$45+I$612+I$47)</f>
        <v>2.9938928881151582E-2</v>
      </c>
      <c r="J1615" s="1">
        <f>[1]Transport!F$27/SUM([1]Transport!F$24,[1]Transport!F$27)*J1612*(J$45+J$612)/(J$45+J$612+J$47)</f>
        <v>0.10478250077947422</v>
      </c>
      <c r="K1615" s="1">
        <f>[1]Transport!G$27/SUM([1]Transport!G$24,[1]Transport!G$27)*K1612*(K$45+K$612)/(K$45+K$612+K$47)</f>
        <v>0.17534655444475183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1.4404868123565283E-3</v>
      </c>
      <c r="J1616" s="1">
        <f>(J$47+J$714)/([1]Transport!F$24+[1]Transport!F$27)*J1612</f>
        <v>0.46434540142156527</v>
      </c>
      <c r="K1616" s="1">
        <f>(K$47+K$714)/([1]Transport!G$24+[1]Transport!G$27)*K1612</f>
        <v>0.65993256107136411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5.7139662739971717E-2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0.13661578474692984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0.23361315281437323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0.4090591119536558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0.87522591970562769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1.6291674952636397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2.2035376280898955</v>
      </c>
      <c r="G1618" s="3">
        <f t="shared" ref="G1618" si="1055">SUM(G1619:G1627)</f>
        <v>2.2250582506149557</v>
      </c>
      <c r="H1618" s="3">
        <f t="shared" ref="H1618" si="1056">SUM(H1619:H1627)</f>
        <v>2.2572625004623688</v>
      </c>
      <c r="I1618" s="3">
        <f t="shared" ref="I1618" si="1057">SUM(I1619:I1627)</f>
        <v>2.310815979368102</v>
      </c>
      <c r="J1618" s="3">
        <f t="shared" ref="J1618" si="1058">SUM(J1619:J1627)</f>
        <v>2.5122407563953453</v>
      </c>
      <c r="K1618" s="3">
        <f t="shared" ref="K1618" si="1059">SUM(K1619:K1627)</f>
        <v>2.7163703720179888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2.2166983867127391E-3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7.6115651593988273E-3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1.1959575496969898E-2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1.3225491315936172E-2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1.5173777074011631E-2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4.1182301177597802E-2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5.9194872579795745E-4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2.8464602117388932E-3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3.4683366654240724E-3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2.1598356559226926E-3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6.9007748405307285E-3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4.086111636630102E-2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1.5740110234122484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1.3459157170414473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1.0120464534557627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0.43143291886977436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0.6208197928123439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0.74003056418676438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0.59383800565223488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9.4406119944151823E-2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0.22182077606594494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0.13176221897662338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0.11442825234439724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0.61117719164057005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1.7245354634100141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2.1626293005522643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2.2941692652026053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5.8981647527922816E-3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1.4225691671209292E-2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2.4772937551407317E-2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4.5056150172302627E-2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0.10571612786259375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0.20839547029486127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0.26872776416540894</v>
      </c>
      <c r="G1630" s="1">
        <f t="shared" ref="G1630:K1630" si="1062">IFERROR(G1620/G1594,"-")</f>
        <v>0.27097638214063163</v>
      </c>
      <c r="H1630" s="1">
        <f t="shared" si="1062"/>
        <v>0.27497639041519512</v>
      </c>
      <c r="I1630" s="1">
        <f t="shared" si="1062"/>
        <v>0.28662647913970202</v>
      </c>
      <c r="J1630" s="1">
        <f t="shared" si="1062"/>
        <v>0.31603425737829871</v>
      </c>
      <c r="K1630" s="1">
        <f t="shared" si="1062"/>
        <v>0.33626170072260886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0.17445873125089917</v>
      </c>
      <c r="G1631" s="1">
        <f t="shared" ref="G1631:K1631" si="1063">IFERROR(G1621/G1596,"-")</f>
        <v>0.17565546471289523</v>
      </c>
      <c r="H1631" s="1">
        <f t="shared" si="1063"/>
        <v>0.17661577796672309</v>
      </c>
      <c r="I1631" s="1">
        <f t="shared" si="1063"/>
        <v>0.18124759721165673</v>
      </c>
      <c r="J1631" s="1">
        <f t="shared" si="1063"/>
        <v>0.20311970317269176</v>
      </c>
      <c r="K1631" s="1">
        <f t="shared" si="1063"/>
        <v>0.217820455131678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8.1953661871669817E-2</v>
      </c>
      <c r="G1634" s="1">
        <f t="shared" ref="G1634:K1634" si="1066">IFERROR(G1624/G1609,"-")</f>
        <v>8.399621061566033E-2</v>
      </c>
      <c r="H1634" s="1">
        <f t="shared" si="1066"/>
        <v>8.7060033731645919E-2</v>
      </c>
      <c r="I1634" s="1">
        <f t="shared" si="1066"/>
        <v>8.7060033731646086E-2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0.11870351496053487</v>
      </c>
      <c r="G1635" s="1">
        <f t="shared" ref="G1635:K1635" si="1067">IFERROR(G1625/G1610,"-")</f>
        <v>0.11870351496053486</v>
      </c>
      <c r="H1635" s="1">
        <f t="shared" si="1067"/>
        <v>0.11870351496053534</v>
      </c>
      <c r="I1635" s="1">
        <f t="shared" si="1067"/>
        <v>0.11870351496053499</v>
      </c>
      <c r="J1635" s="1">
        <f t="shared" si="1067"/>
        <v>0.11870351496053498</v>
      </c>
      <c r="K1635" s="1">
        <f t="shared" si="1067"/>
        <v>0.11870351496053493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0.16346685209675804</v>
      </c>
      <c r="H1636" s="1">
        <f t="shared" si="1068"/>
        <v>0.1634668520967581</v>
      </c>
      <c r="I1636" s="1">
        <f t="shared" si="1068"/>
        <v>0.16346685209675796</v>
      </c>
      <c r="J1636" s="1">
        <f t="shared" si="1068"/>
        <v>0.16346685209675815</v>
      </c>
      <c r="K1636" s="1">
        <f t="shared" si="1068"/>
        <v>0.1634668520967579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0.10322365358776006</v>
      </c>
      <c r="G1637" s="1">
        <f t="shared" ref="G1637:K1637" si="1069">IFERROR(G1627/G1617,"-")</f>
        <v>0.10412919486252108</v>
      </c>
      <c r="H1637" s="1">
        <f t="shared" si="1069"/>
        <v>0.10604256332729543</v>
      </c>
      <c r="I1637" s="1">
        <f t="shared" si="1069"/>
        <v>0.11014581720748283</v>
      </c>
      <c r="J1637" s="1">
        <f t="shared" si="1069"/>
        <v>0.12078724530707474</v>
      </c>
      <c r="K1637" s="1">
        <f t="shared" si="1069"/>
        <v>0.12791531312815552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28.739756166759086</v>
      </c>
      <c r="G1638" s="1">
        <f t="shared" ref="G1638:K1638" si="1070">G1639+G1643+G1647+G1653</f>
        <v>24.237801848792699</v>
      </c>
      <c r="H1638" s="1">
        <f t="shared" si="1070"/>
        <v>23.5000463367492</v>
      </c>
      <c r="I1638" s="1">
        <f t="shared" si="1070"/>
        <v>23.259517512194012</v>
      </c>
      <c r="J1638" s="1">
        <f t="shared" si="1070"/>
        <v>28.121161199973223</v>
      </c>
      <c r="K1638" s="1">
        <f t="shared" si="1070"/>
        <v>29.013829435198794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9.2081722529768761</v>
      </c>
      <c r="G1639" s="1">
        <f t="shared" ref="G1639:K1639" si="1073">SUM(G1640:G1642)</f>
        <v>9.4720532177129364</v>
      </c>
      <c r="H1639" s="1">
        <f t="shared" si="1073"/>
        <v>9.939736706611475</v>
      </c>
      <c r="I1639" s="1">
        <f t="shared" si="1073"/>
        <v>10.59356935547941</v>
      </c>
      <c r="J1639" s="1">
        <f t="shared" si="1073"/>
        <v>11.723574437758986</v>
      </c>
      <c r="K1639" s="1">
        <f t="shared" si="1073"/>
        <v>12.611805854227709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8.7078970668124658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9.703764716103473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10.439803765298501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1.5034522398759302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1.5655777100747335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1.7313011059739998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1.8852769675557799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2.0198096948403266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2.172002062094041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5.7007078727998772E-4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5.3414833312166211E-4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3.9532111116291309E-4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2.6815186367652866E-8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2.6835167215371827E-8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1.1848192755563222E-2</v>
      </c>
      <c r="J1643" s="1">
        <f t="shared" si="1075"/>
        <v>1.5487183054938177E-2</v>
      </c>
      <c r="K1643" s="1">
        <f t="shared" si="1075"/>
        <v>3.8189681008409762E-2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5.9702931956198829E-3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7.8165710005651274E-3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1.6675118518693518E-2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5.8536683730845643E-3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7.6705750732336915E-3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2.1514525500508495E-2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2.4231186858774024E-5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3.6981139358422389E-8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3.6989207748865353E-8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7.9930253143075476E-4</v>
      </c>
      <c r="H1647" s="1">
        <f t="shared" si="1077"/>
        <v>3.378638023595186E-2</v>
      </c>
      <c r="I1647" s="1">
        <f t="shared" si="1077"/>
        <v>3.2791333548963873E-2</v>
      </c>
      <c r="J1647" s="1">
        <f t="shared" si="1077"/>
        <v>2.0820148476021327E-2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1.6634674466025192</v>
      </c>
      <c r="G1648" s="1">
        <f t="shared" ref="G1648:K1648" si="1079">G1647-G1649</f>
        <v>7.5532154460771872E-4</v>
      </c>
      <c r="H1648" s="1">
        <f t="shared" si="1079"/>
        <v>3.1919662072120519E-2</v>
      </c>
      <c r="I1648" s="1">
        <f t="shared" si="1079"/>
        <v>3.0744792092390789E-2</v>
      </c>
      <c r="J1648" s="1">
        <f t="shared" si="1079"/>
        <v>1.9519697232452567E-2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9.6340317125838848E-2</v>
      </c>
      <c r="G1649" s="1">
        <f t="shared" ref="G1649:K1649" si="1080">SUM(G1650:G1651)</f>
        <v>4.3980986823036063E-5</v>
      </c>
      <c r="H1649" s="1">
        <f t="shared" si="1080"/>
        <v>1.8667181638313414E-3</v>
      </c>
      <c r="I1649" s="1">
        <f t="shared" si="1080"/>
        <v>2.046541456573083E-3</v>
      </c>
      <c r="J1649" s="1">
        <f t="shared" si="1080"/>
        <v>1.3004512435687596E-3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9.6340317125838848E-2</v>
      </c>
      <c r="G1650" s="1">
        <f>[1]Transport!C$25/SUM([1]Transport!C$21,[1]Transport!C$25)*G1647*(G$34+G$598)/(G$34+G$598+G$37)</f>
        <v>4.3980986823036063E-5</v>
      </c>
      <c r="H1650" s="1">
        <f>[1]Transport!D$25/SUM([1]Transport!D$21,[1]Transport!D$25)*H1647*(H$34+H$598)/(H$34+H$598+H$37)</f>
        <v>1.8667181638313414E-3</v>
      </c>
      <c r="I1650" s="1">
        <f>[1]Transport!E$25/SUM([1]Transport!E$21,[1]Transport!E$25)*I1647*(I$34+I$598)/(I$34+I$598+I$37)</f>
        <v>2.0088937817904552E-3</v>
      </c>
      <c r="J1650" s="1">
        <f>[1]Transport!F$25/SUM([1]Transport!F$21,[1]Transport!F$25)*J1647*(J$34+J$598)/(J$34+J$598+J$37)</f>
        <v>1.2387446249563241E-3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3.7647674782627907E-5</v>
      </c>
      <c r="J1651" s="1">
        <f>(J$37+J$717)/([1]Transport!F$21+[1]Transport!F$25)*J1647</f>
        <v>6.1706618612435523E-5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7.9930253143075476E-4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3.378638023595186E-2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3.2791333548963873E-2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2.0820148476021327E-2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17.771776150053853</v>
      </c>
      <c r="G1653" s="1">
        <f t="shared" ref="G1653:K1653" si="1081">SUM(G1658:G1660)</f>
        <v>14.764949328548333</v>
      </c>
      <c r="H1653" s="1">
        <f t="shared" si="1081"/>
        <v>13.526523249901773</v>
      </c>
      <c r="I1653" s="1">
        <f t="shared" si="1081"/>
        <v>12.621308630410075</v>
      </c>
      <c r="J1653" s="1">
        <f t="shared" si="1081"/>
        <v>16.361279430683275</v>
      </c>
      <c r="K1653" s="1">
        <f t="shared" si="1081"/>
        <v>16.363833899962675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17.341545676130242</v>
      </c>
      <c r="G1654" s="1">
        <f t="shared" ref="G1654:K1654" si="1082">G1653-G1655</f>
        <v>14.371084086059806</v>
      </c>
      <c r="H1654" s="1">
        <f t="shared" si="1082"/>
        <v>13.100713020044587</v>
      </c>
      <c r="I1654" s="1">
        <f t="shared" si="1082"/>
        <v>12.201647634622004</v>
      </c>
      <c r="J1654" s="1">
        <f t="shared" si="1082"/>
        <v>15.940530715172892</v>
      </c>
      <c r="K1654" s="1">
        <f t="shared" si="1082"/>
        <v>15.835934400087785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0.4302304739236103</v>
      </c>
      <c r="G1655" s="1">
        <f t="shared" ref="G1655:K1655" si="1083">SUM(G1656:G1657)</f>
        <v>0.39386524248852706</v>
      </c>
      <c r="H1655" s="1">
        <f t="shared" si="1083"/>
        <v>0.42581022985718675</v>
      </c>
      <c r="I1655" s="1">
        <f t="shared" si="1083"/>
        <v>0.4196609957880707</v>
      </c>
      <c r="J1655" s="1">
        <f t="shared" si="1083"/>
        <v>0.42074871551038268</v>
      </c>
      <c r="K1655" s="1">
        <f t="shared" si="1083"/>
        <v>0.52789949987488993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0.4302304739236103</v>
      </c>
      <c r="G1656" s="1">
        <f>[1]Transport!C$26/SUM([1]Transport!C$22,[1]Transport!C$26)*G1653*(G$33+G$580)/(G$33+G$580+G$36)</f>
        <v>0.39386524248852706</v>
      </c>
      <c r="H1656" s="1">
        <f>[1]Transport!D$26/SUM([1]Transport!D$22,[1]Transport!D$26)*H1653*(H$33+H$580)/(H$33+H$580+H$36)</f>
        <v>0.42581022985718675</v>
      </c>
      <c r="I1656" s="1">
        <f>[1]Transport!E$26/SUM([1]Transport!E$22,[1]Transport!E$26)*I1653*(I$33+I$580)/(I$33+I$580+I$36)</f>
        <v>0.41082778992475477</v>
      </c>
      <c r="J1656" s="1">
        <f>[1]Transport!F$26/SUM([1]Transport!F$22,[1]Transport!F$26)*J1653*(J$33+J$580)/(J$33+J$580+J$36)</f>
        <v>0.38978247027203017</v>
      </c>
      <c r="K1656" s="1">
        <f>[1]Transport!G$26/SUM([1]Transport!G$22,[1]Transport!G$26)*K1653*(K$33+K$580)/(K$33+K$580+K$36)</f>
        <v>0.45684700146280477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8.8332058633159554E-3</v>
      </c>
      <c r="J1657" s="1">
        <f>(J$36+J$716)/([1]Transport!F$22+[1]Transport!F$26)*J1653</f>
        <v>3.0966245238352487E-2</v>
      </c>
      <c r="K1657" s="1">
        <f>(K$36+K$716)/([1]Transport!G$22+[1]Transport!G$26)*K1653</f>
        <v>7.1052498412085191E-2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0.39137834371914454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0.37954170677899823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6.2845702010899715E-2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4.040098063409233E-2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3.7073381588517508E-2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2.0532126514553894E-2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14.385407621769335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13.463677547890873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12.580907649775982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16.324206049094759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16.343301773448122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0.22007156253828072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0.24488539321725009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0.26307890938284073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2.5113714655218562E-2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2.6151460511064827E-2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2.8919709455674816E-2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3.1491727208546927E-2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3.3738966219671908E-2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3.6281192425824969E-2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1.40658770339736E-3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1.3179529523762699E-3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9.7541187210849699E-4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6.6163557668013596E-8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6.6212858237928603E-8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9.889008708014901E-5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1.4024400864686196E-4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3.2216458009119773E-4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5.0690696866473744E-5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5.5971212103129585E-5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1.2766934202317436E-4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4.3458106866279697E-5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6.6324869501518806E-8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6.6339339984378395E-8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7.2449762117354299E-4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3.06243895727389E-2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2.9722467047373E-2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1.8871638022159999E-2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1.5862853447814293E-3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1.5383105806919596E-3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2.5471827371708098E-4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1.6374815960856675E-4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1.502611548112551E-4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8.3218225816314732E-5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14.2166636277521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13.3057456502814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12.433330837147301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16.1327195232825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16.1515912505911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2.5272641700947222E-2</v>
      </c>
      <c r="J1673" s="7">
        <f t="shared" si="1087"/>
        <v>2.5236122307341281E-2</v>
      </c>
      <c r="K1673" s="7">
        <f t="shared" si="1087"/>
        <v>2.5199602913735287E-2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1.6704032219401282E-2</v>
      </c>
      <c r="G1674" s="7">
        <f t="shared" ref="G1674:K1674" si="1088">IFERROR(G1663/G1641,"-")</f>
        <v>1.6704032219401282E-2</v>
      </c>
      <c r="H1674" s="7">
        <f t="shared" si="1088"/>
        <v>1.670403221940131E-2</v>
      </c>
      <c r="I1674" s="7">
        <f t="shared" si="1088"/>
        <v>1.67040322194013E-2</v>
      </c>
      <c r="J1674" s="7">
        <f t="shared" si="1088"/>
        <v>1.6704032219401293E-2</v>
      </c>
      <c r="K1674" s="7">
        <f t="shared" si="1088"/>
        <v>1.6704032219401321E-2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2.4673913043478244</v>
      </c>
      <c r="H1675">
        <f t="shared" si="1089"/>
        <v>2.4673913043478164</v>
      </c>
      <c r="I1675">
        <f t="shared" si="1089"/>
        <v>2.4673913043478386</v>
      </c>
      <c r="J1675">
        <f t="shared" si="1089"/>
        <v>2.4673913043478466</v>
      </c>
      <c r="K1675">
        <f t="shared" si="1089"/>
        <v>2.4673913043478368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1.6563690230942077E-2</v>
      </c>
      <c r="J1676">
        <f t="shared" si="1090"/>
        <v>1.7941883805152221E-2</v>
      </c>
      <c r="K1676">
        <f t="shared" si="1090"/>
        <v>1.9320077379362404E-2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8.6596461630029965E-3</v>
      </c>
      <c r="J1677">
        <f t="shared" si="1091"/>
        <v>7.2968729943651729E-3</v>
      </c>
      <c r="K1677">
        <f t="shared" si="1091"/>
        <v>5.9340998257273623E-3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1.7934782608695734</v>
      </c>
      <c r="J1678">
        <f t="shared" si="1092"/>
        <v>1.7934782608695758</v>
      </c>
      <c r="K1678">
        <f t="shared" si="1092"/>
        <v>1.7934782608695738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0.90641226905248173</v>
      </c>
      <c r="H1679" s="4">
        <f t="shared" si="1093"/>
        <v>0.90641226905247729</v>
      </c>
      <c r="I1679" s="4">
        <f t="shared" si="1093"/>
        <v>0.90641226905247829</v>
      </c>
      <c r="J1679" s="4">
        <f t="shared" si="1093"/>
        <v>0.90641226905247885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4.0530738867855121E-3</v>
      </c>
      <c r="G1681" s="1">
        <f t="shared" si="1094"/>
        <v>4.0530738867855069E-3</v>
      </c>
      <c r="H1681">
        <f t="shared" si="1094"/>
        <v>4.0530738867855061E-3</v>
      </c>
      <c r="I1681">
        <f t="shared" si="1094"/>
        <v>4.0530738867855104E-3</v>
      </c>
      <c r="J1681">
        <f t="shared" si="1094"/>
        <v>4.0530738867855121E-3</v>
      </c>
      <c r="K1681">
        <f t="shared" si="1094"/>
        <v>4.0530738867855078E-3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0.98826978015125022</v>
      </c>
      <c r="H1682" s="4">
        <f t="shared" si="1094"/>
        <v>0.98826978015124756</v>
      </c>
      <c r="I1682" s="4">
        <f t="shared" si="1094"/>
        <v>0.98826978015125089</v>
      </c>
      <c r="J1682" s="4">
        <f t="shared" si="1094"/>
        <v>0.98826978015124489</v>
      </c>
      <c r="K1682" s="4">
        <f t="shared" si="1094"/>
        <v>0.98826978015124944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30.172430427402212</v>
      </c>
      <c r="G1683" s="3">
        <f t="shared" ref="G1683:K1683" si="1095">SUM(G1684:G1686,G1689:G1691,-G1696)</f>
        <v>28.258475229771705</v>
      </c>
      <c r="H1683" s="3">
        <f t="shared" si="1095"/>
        <v>28.287795190639144</v>
      </c>
      <c r="I1683" s="3">
        <f t="shared" si="1095"/>
        <v>27.507429889522115</v>
      </c>
      <c r="J1683" s="3">
        <f t="shared" si="1095"/>
        <v>26.879164704634547</v>
      </c>
      <c r="K1683" s="3">
        <f t="shared" si="1095"/>
        <v>28.024189936216263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2.7286498651252709</v>
      </c>
      <c r="G1684" s="1">
        <f>[1]Summary!C53+[1]Summary!C59</f>
        <v>2.2855532731396582</v>
      </c>
      <c r="H1684" s="1">
        <f>[1]Summary!D53+[1]Summary!D59</f>
        <v>2.5948217081898011</v>
      </c>
      <c r="I1684" s="1">
        <f>[1]Summary!E53+[1]Summary!E59</f>
        <v>3.1280621467757865</v>
      </c>
      <c r="J1684" s="1">
        <f>[1]Summary!F53+[1]Summary!F59</f>
        <v>9.0271838124814128</v>
      </c>
      <c r="K1684" s="1">
        <f>[1]Summary!G53+[1]Summary!G59</f>
        <v>9.9663382819929094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0.18067039644143601</v>
      </c>
      <c r="J1685" s="1">
        <f>[1]Summary!F54+[1]Summary!F61</f>
        <v>0.25879687346444002</v>
      </c>
      <c r="K1685" s="1">
        <f>[1]Summary!G54+[1]Summary!G61+[1]Summary!G62</f>
        <v>0.62008843420041604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1.6091490409566682</v>
      </c>
      <c r="G1686" s="1">
        <f>[1]Summary!C55+[1]Summary!C60</f>
        <v>1.0546505736212493</v>
      </c>
      <c r="H1686" s="1">
        <f>[1]Summary!D55+[1]Summary!D60</f>
        <v>1.1794017223346964</v>
      </c>
      <c r="I1686" s="1">
        <f>[1]Summary!E55+[1]Summary!E60</f>
        <v>2.6723321448674824</v>
      </c>
      <c r="J1686" s="1">
        <f>[1]Summary!F55+[1]Summary!F60</f>
        <v>0.76382686797379939</v>
      </c>
      <c r="K1686" s="1">
        <f>[1]Summary!G55+[1]Summary!G60</f>
        <v>1.8613098429542905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1.6091490409566682</v>
      </c>
      <c r="G1687" s="1">
        <f t="shared" ref="G1687:K1687" si="1100">G1686-G1688</f>
        <v>1.0546505736212493</v>
      </c>
      <c r="H1687" s="1">
        <f t="shared" si="1100"/>
        <v>1.1794017223346964</v>
      </c>
      <c r="I1687" s="1">
        <f t="shared" si="1100"/>
        <v>2.6723321448674824</v>
      </c>
      <c r="J1687" s="1">
        <f t="shared" si="1100"/>
        <v>0.76382686797379939</v>
      </c>
      <c r="K1687" s="1">
        <f t="shared" si="1100"/>
        <v>1.8613098429542905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0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0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0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0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0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0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3.8472454065433697</v>
      </c>
      <c r="G1689" s="1">
        <f>[1]Summary!C56</f>
        <v>3.6851537640019094</v>
      </c>
      <c r="H1689" s="1">
        <f>[1]Summary!D56</f>
        <v>3.71302832590071</v>
      </c>
      <c r="I1689" s="1">
        <f>[1]Summary!E56</f>
        <v>3.5420417383345302</v>
      </c>
      <c r="J1689" s="1">
        <f>[1]Summary!F56</f>
        <v>3.6268935153804409</v>
      </c>
      <c r="K1689" s="1">
        <f>[1]Summary!G56</f>
        <v>3.5508337788893529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7.2831584714808919</v>
      </c>
      <c r="G1690" s="1">
        <f>[1]Summary!C57</f>
        <v>6.5733243045618144</v>
      </c>
      <c r="H1690" s="1">
        <f>[1]Summary!D57</f>
        <v>7.3995781530153364</v>
      </c>
      <c r="I1690" s="1">
        <f>[1]Summary!E57</f>
        <v>7.5241607418101175</v>
      </c>
      <c r="J1690" s="1">
        <f>[1]Summary!F57</f>
        <v>5.3708650891060845</v>
      </c>
      <c r="K1690" s="1">
        <f>[1]Summary!G57</f>
        <v>5.2145557752034666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14.70422764329601</v>
      </c>
      <c r="G1691" s="1">
        <f>[1]Summary!C58</f>
        <v>14.659793314447072</v>
      </c>
      <c r="H1691" s="1">
        <f>[1]Summary!D58</f>
        <v>13.400965281198602</v>
      </c>
      <c r="I1691" s="1">
        <f>[1]Summary!E58</f>
        <v>10.460162721292763</v>
      </c>
      <c r="J1691" s="1">
        <f>[1]Summary!F58</f>
        <v>7.8315985462283688</v>
      </c>
      <c r="K1691" s="1">
        <f>[1]Summary!G58</f>
        <v>6.8110638229758287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</v>
      </c>
      <c r="K1692" s="1">
        <f>-[1]Summary!G59</f>
        <v>0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2.5121739250920183</v>
      </c>
      <c r="G1693" s="1">
        <f>-[1]Summary!C60</f>
        <v>2.4903396184425111</v>
      </c>
      <c r="H1693" s="1">
        <f>-[1]Summary!D60</f>
        <v>2.5308115356840366</v>
      </c>
      <c r="I1693" s="1">
        <f>-[1]Summary!E60</f>
        <v>1.0424794681192799</v>
      </c>
      <c r="J1693" s="1">
        <f>-[1]Summary!F60</f>
        <v>2.2185215400472389</v>
      </c>
      <c r="K1693" s="1">
        <f>-[1]Summary!G60</f>
        <v>1.2307965598471766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2.2185215400472393</v>
      </c>
      <c r="K1697" s="3">
        <f t="shared" si="1101"/>
        <v>1.2307965598471762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2.1758884761382382</v>
      </c>
      <c r="K1698" s="1">
        <f>[1]Summary!C$77</f>
        <v>0.94897429659610888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2.1610094617204121E-2</v>
      </c>
      <c r="K1699" s="1">
        <f>[1]Summary!C$78</f>
        <v>4.6848340352672616E-2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2.102296929179704E-2</v>
      </c>
      <c r="K1700" s="1">
        <f>[1]Summary!C$79</f>
        <v>0.23497392289839461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962.85578719462455</v>
      </c>
      <c r="G1706" s="3">
        <f t="shared" ref="G1706:K1706" si="1107">SUM(G1707:G1708,G1725,G1734:G1735,G1736,G1737,G1742,G1745,,G1750:G1753,G1746)</f>
        <v>955.94901075163625</v>
      </c>
      <c r="H1706" s="3">
        <f t="shared" si="1107"/>
        <v>851.05180942129834</v>
      </c>
      <c r="I1706" s="3">
        <f t="shared" si="1107"/>
        <v>832.63543675872302</v>
      </c>
      <c r="J1706" s="3">
        <f t="shared" si="1107"/>
        <v>752.22114565432423</v>
      </c>
      <c r="K1706" s="3">
        <f t="shared" si="1107"/>
        <v>733.43318753619269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3.8338204098525921</v>
      </c>
      <c r="G1707" s="1">
        <f t="shared" ref="G1707:K1707" si="1109">G21</f>
        <v>3.8378373755765014</v>
      </c>
      <c r="H1707" s="1">
        <f t="shared" si="1109"/>
        <v>3.8113256142307486</v>
      </c>
      <c r="I1707" s="1">
        <f t="shared" si="1109"/>
        <v>10.531692649638151</v>
      </c>
      <c r="J1707" s="1">
        <f t="shared" si="1109"/>
        <v>1.3321275587394596</v>
      </c>
      <c r="K1707" s="1">
        <f t="shared" si="1109"/>
        <v>1.8990412908078873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312.5399058364406</v>
      </c>
      <c r="G1708" s="1">
        <f t="shared" si="1113"/>
        <v>293.91112193291247</v>
      </c>
      <c r="H1708" s="1">
        <f t="shared" si="1113"/>
        <v>275.33836208600292</v>
      </c>
      <c r="I1708" s="1">
        <f t="shared" si="1113"/>
        <v>227.53831251579075</v>
      </c>
      <c r="J1708" s="1">
        <f t="shared" si="1113"/>
        <v>119.0878207831847</v>
      </c>
      <c r="K1708" s="1">
        <f t="shared" si="1113"/>
        <v>99.045612894261268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305.09017000307108</v>
      </c>
      <c r="G1709" s="1">
        <f t="shared" si="1113"/>
        <v>286.18084682004235</v>
      </c>
      <c r="H1709" s="1">
        <f t="shared" si="1113"/>
        <v>267.70984690070958</v>
      </c>
      <c r="I1709" s="1">
        <f t="shared" si="1113"/>
        <v>220.45819339878759</v>
      </c>
      <c r="J1709" s="1">
        <f t="shared" si="1113"/>
        <v>112.90472602761258</v>
      </c>
      <c r="K1709" s="1">
        <f t="shared" si="1113"/>
        <v>93.671774759555191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103.50993617872236</v>
      </c>
      <c r="G1710" s="1">
        <f t="shared" si="1113"/>
        <v>90.148247844945317</v>
      </c>
      <c r="H1710" s="1">
        <f t="shared" si="1113"/>
        <v>89.028548590382755</v>
      </c>
      <c r="I1710" s="1">
        <f t="shared" si="1113"/>
        <v>81.830485697536574</v>
      </c>
      <c r="J1710" s="1">
        <f t="shared" si="1113"/>
        <v>7.7817719003747436</v>
      </c>
      <c r="K1710" s="1">
        <f t="shared" si="1113"/>
        <v>3.2458193471908205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0.22579163735316843</v>
      </c>
      <c r="G1711" s="1">
        <f t="shared" si="1113"/>
        <v>2.7119704355819334E-2</v>
      </c>
      <c r="H1711" s="1">
        <f t="shared" si="1113"/>
        <v>4.5867926117105967E-2</v>
      </c>
      <c r="I1711" s="1">
        <f t="shared" si="1113"/>
        <v>2.7764427990704665E-2</v>
      </c>
      <c r="J1711" s="1">
        <f t="shared" si="1113"/>
        <v>1.8077086471736802E-2</v>
      </c>
      <c r="K1711" s="1">
        <f t="shared" si="1113"/>
        <v>3.4954754122198652E-2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121.64308668152495</v>
      </c>
      <c r="G1712" s="1">
        <f t="shared" si="1113"/>
        <v>112.68602333973385</v>
      </c>
      <c r="H1712" s="1">
        <f t="shared" si="1113"/>
        <v>95.176987548447258</v>
      </c>
      <c r="I1712" s="1">
        <f t="shared" si="1113"/>
        <v>74.205369722825139</v>
      </c>
      <c r="J1712" s="1">
        <f t="shared" si="1113"/>
        <v>54.15618622713783</v>
      </c>
      <c r="K1712" s="1">
        <f t="shared" si="1113"/>
        <v>51.566081511179974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78.601970139091449</v>
      </c>
      <c r="G1713" s="1">
        <f t="shared" si="1113"/>
        <v>81.914241047453629</v>
      </c>
      <c r="H1713" s="1">
        <f t="shared" si="1113"/>
        <v>81.6094836764468</v>
      </c>
      <c r="I1713" s="1">
        <f t="shared" si="1113"/>
        <v>62.33211866546911</v>
      </c>
      <c r="J1713" s="1">
        <f t="shared" si="1113"/>
        <v>50.502293732785233</v>
      </c>
      <c r="K1713" s="1">
        <f t="shared" si="1113"/>
        <v>38.663890563425468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2.0624548849660691</v>
      </c>
      <c r="J1714" s="1">
        <f t="shared" si="1113"/>
        <v>0.44639708084303487</v>
      </c>
      <c r="K1714" s="1">
        <f t="shared" si="1113"/>
        <v>0.16102858363672892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7.4497358333695161</v>
      </c>
      <c r="G1715" s="1">
        <f t="shared" si="1113"/>
        <v>7.7302751128700979</v>
      </c>
      <c r="H1715" s="1">
        <f t="shared" si="1113"/>
        <v>7.6285151852933417</v>
      </c>
      <c r="I1715" s="1">
        <f t="shared" si="1113"/>
        <v>7.0801191170031714</v>
      </c>
      <c r="J1715" s="1">
        <f t="shared" si="1113"/>
        <v>6.1830947555721103</v>
      </c>
      <c r="K1715" s="1">
        <f t="shared" si="1113"/>
        <v>5.3738381347060749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3.0155683040730481</v>
      </c>
      <c r="G1716" s="1">
        <f t="shared" si="1113"/>
        <v>2.9683559670522279</v>
      </c>
      <c r="H1716" s="1">
        <f t="shared" si="1113"/>
        <v>2.8697911822760376</v>
      </c>
      <c r="I1716" s="1">
        <f t="shared" si="1113"/>
        <v>3.0136934897733352</v>
      </c>
      <c r="J1716" s="1">
        <f t="shared" si="1113"/>
        <v>2.9843503624232222</v>
      </c>
      <c r="K1716" s="1">
        <f t="shared" si="1113"/>
        <v>2.8372008895632725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4.4341675292964684</v>
      </c>
      <c r="G1717" s="1">
        <f t="shared" si="1113"/>
        <v>4.7619191458178705</v>
      </c>
      <c r="H1717" s="1">
        <f t="shared" si="1113"/>
        <v>4.7587240030173037</v>
      </c>
      <c r="I1717" s="1">
        <f t="shared" si="1113"/>
        <v>4.0664256272298367</v>
      </c>
      <c r="J1717" s="1">
        <f t="shared" si="1113"/>
        <v>3.1987443931488886</v>
      </c>
      <c r="K1717" s="1">
        <f t="shared" si="1113"/>
        <v>2.5366372451428023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7.4497358333695161</v>
      </c>
      <c r="G1718" s="1">
        <f t="shared" si="1113"/>
        <v>7.7302751128700979</v>
      </c>
      <c r="H1718" s="1">
        <f t="shared" si="1113"/>
        <v>7.6285151852933417</v>
      </c>
      <c r="I1718" s="1">
        <f t="shared" si="1113"/>
        <v>7.0801191170031714</v>
      </c>
      <c r="J1718" s="1">
        <f t="shared" si="1113"/>
        <v>6.1830947555721103</v>
      </c>
      <c r="K1718" s="1">
        <f t="shared" si="1113"/>
        <v>5.3738381347060749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3.0155683040730481</v>
      </c>
      <c r="G1719" s="1">
        <f t="shared" si="1113"/>
        <v>2.9683559670522279</v>
      </c>
      <c r="H1719" s="1">
        <f t="shared" si="1113"/>
        <v>2.8697911822760376</v>
      </c>
      <c r="I1719" s="1">
        <f t="shared" si="1113"/>
        <v>3.0136934897733352</v>
      </c>
      <c r="J1719" s="1">
        <f t="shared" si="1113"/>
        <v>2.9843503624232222</v>
      </c>
      <c r="K1719" s="1">
        <f t="shared" si="1113"/>
        <v>2.8372008895632725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4.4341675292964684</v>
      </c>
      <c r="G1720" s="1">
        <f t="shared" si="1113"/>
        <v>4.7619191458178705</v>
      </c>
      <c r="H1720" s="1">
        <f t="shared" si="1113"/>
        <v>4.7587240030173037</v>
      </c>
      <c r="I1720" s="1">
        <f t="shared" si="1113"/>
        <v>4.0664256272298367</v>
      </c>
      <c r="J1720" s="1">
        <f t="shared" si="1113"/>
        <v>3.1987443931488886</v>
      </c>
      <c r="K1720" s="1">
        <f t="shared" si="1113"/>
        <v>2.5366372451428023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</v>
      </c>
      <c r="K1721" s="1">
        <f t="shared" si="1113"/>
        <v>0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</v>
      </c>
      <c r="K1722" s="1">
        <f t="shared" si="1113"/>
        <v>0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121.22384371683451</v>
      </c>
      <c r="G1725" s="1">
        <f t="shared" si="1113"/>
        <v>106.74714691848607</v>
      </c>
      <c r="H1725" s="1">
        <f t="shared" si="1113"/>
        <v>132.30147541742366</v>
      </c>
      <c r="I1725" s="1">
        <f t="shared" si="1113"/>
        <v>149.70786426475192</v>
      </c>
      <c r="J1725" s="1">
        <f t="shared" si="1113"/>
        <v>309.52243869955987</v>
      </c>
      <c r="K1725" s="1">
        <f t="shared" si="1113"/>
        <v>336.33735372326402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121.22384371683451</v>
      </c>
      <c r="G1726" s="1">
        <f t="shared" si="1113"/>
        <v>106.71996584683625</v>
      </c>
      <c r="H1726" s="1">
        <f t="shared" si="1113"/>
        <v>132.24314732577997</v>
      </c>
      <c r="I1726" s="1">
        <f t="shared" si="1113"/>
        <v>149.03949746627592</v>
      </c>
      <c r="J1726" s="1">
        <f t="shared" si="1113"/>
        <v>307.99048760259558</v>
      </c>
      <c r="K1726" s="1">
        <f t="shared" si="1113"/>
        <v>333.86142718930165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121.22384371683451</v>
      </c>
      <c r="G1727" s="1">
        <f t="shared" si="1113"/>
        <v>106.71996584683625</v>
      </c>
      <c r="H1727" s="1">
        <f t="shared" si="1113"/>
        <v>132.24314732577997</v>
      </c>
      <c r="I1727" s="1">
        <f t="shared" si="1113"/>
        <v>148.89978929713646</v>
      </c>
      <c r="J1727" s="1">
        <f t="shared" si="1113"/>
        <v>307.89883706082429</v>
      </c>
      <c r="K1727" s="1">
        <f t="shared" si="1113"/>
        <v>333.6981822165954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0.13970816913945303</v>
      </c>
      <c r="J1728" s="1">
        <f t="shared" si="1113"/>
        <v>9.1650541771288924E-2</v>
      </c>
      <c r="K1728" s="1">
        <f t="shared" si="1113"/>
        <v>0.16324497270627383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2.7181071649816674E-2</v>
      </c>
      <c r="H1729" s="1">
        <f t="shared" si="1113"/>
        <v>5.8328091643680968E-2</v>
      </c>
      <c r="I1729" s="1">
        <f t="shared" si="1113"/>
        <v>0.66836679847599179</v>
      </c>
      <c r="J1729" s="1">
        <f t="shared" si="1113"/>
        <v>1.531951096964312</v>
      </c>
      <c r="K1729" s="1">
        <f t="shared" si="1113"/>
        <v>2.4759265339623733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2.7181071649816674E-2</v>
      </c>
      <c r="H1730" s="1">
        <f t="shared" si="1113"/>
        <v>5.8328091643680968E-2</v>
      </c>
      <c r="I1730" s="1">
        <f t="shared" si="1113"/>
        <v>0.66836679847599179</v>
      </c>
      <c r="J1730" s="1">
        <f t="shared" si="1113"/>
        <v>0.66836679847599179</v>
      </c>
      <c r="K1730" s="1">
        <f t="shared" si="1113"/>
        <v>1.531951096964312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2.7181071649816674E-2</v>
      </c>
      <c r="H1731" s="1">
        <f t="shared" si="1113"/>
        <v>5.8328091643680968E-2</v>
      </c>
      <c r="I1731" s="1">
        <f t="shared" si="1113"/>
        <v>0.66836679847599179</v>
      </c>
      <c r="J1731" s="1">
        <f t="shared" si="1113"/>
        <v>0.66836679847599179</v>
      </c>
      <c r="K1731" s="1">
        <f t="shared" si="1113"/>
        <v>1.531951096964312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0.86358429848832019</v>
      </c>
      <c r="K1732" s="1">
        <f t="shared" si="1113"/>
        <v>0.9439754369980613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0.86358429848832019</v>
      </c>
      <c r="K1733" s="1">
        <f t="shared" si="1113"/>
        <v>0.9439754369980613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250.9483599112848</v>
      </c>
      <c r="G1734" s="1">
        <f t="shared" si="1113"/>
        <v>252.22646167742255</v>
      </c>
      <c r="H1734" s="1">
        <f t="shared" si="1113"/>
        <v>140.4014742754502</v>
      </c>
      <c r="I1734" s="1">
        <f t="shared" si="1113"/>
        <v>133.49164859927058</v>
      </c>
      <c r="J1734" s="1">
        <f t="shared" si="1113"/>
        <v>32.541421079260658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-20.009999859875165</v>
      </c>
      <c r="G1735" s="1">
        <f t="shared" ref="G1735:K1735" si="1114">-G56+G49</f>
        <v>18.434463600582724</v>
      </c>
      <c r="H1735" s="1">
        <f t="shared" si="1114"/>
        <v>-2.6162907334585697</v>
      </c>
      <c r="I1735" s="1">
        <f t="shared" si="1114"/>
        <v>-3.0950687226359292</v>
      </c>
      <c r="J1735" s="1">
        <f t="shared" si="1114"/>
        <v>-3.4318132376540866</v>
      </c>
      <c r="K1735" s="1">
        <f t="shared" si="1114"/>
        <v>3.8076724368233599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1.4416580835294278E-2</v>
      </c>
      <c r="K1736" s="1">
        <f t="shared" si="1115"/>
        <v>4.4747406924304955E-2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41.739759923732493</v>
      </c>
      <c r="G1737" s="1">
        <f t="shared" ref="G1737:K1737" si="1116">G3</f>
        <v>42.00426383822132</v>
      </c>
      <c r="H1737" s="1">
        <f t="shared" si="1116"/>
        <v>42.011732912335034</v>
      </c>
      <c r="I1737" s="1">
        <f t="shared" si="1116"/>
        <v>42.026962512407557</v>
      </c>
      <c r="J1737" s="1">
        <f t="shared" si="1116"/>
        <v>42.065944459626905</v>
      </c>
      <c r="K1737" s="1">
        <f t="shared" si="1116"/>
        <v>42.089776938133205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10.181807307530313</v>
      </c>
      <c r="G1738" s="1">
        <f t="shared" ref="G1738:K1738" si="1118">G4</f>
        <v>11.152789063829426</v>
      </c>
      <c r="H1738" s="1">
        <f t="shared" si="1118"/>
        <v>12.608685738186633</v>
      </c>
      <c r="I1738" s="1">
        <f t="shared" si="1118"/>
        <v>15.035284786308804</v>
      </c>
      <c r="J1738" s="1">
        <f t="shared" si="1118"/>
        <v>17.4618529381688</v>
      </c>
      <c r="K1738" s="1">
        <f t="shared" si="1118"/>
        <v>17.461776917679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7.4586880228213293</v>
      </c>
      <c r="G1739" s="1">
        <f t="shared" ref="G1739:K1739" si="1120">G5</f>
        <v>8.0028597142593263</v>
      </c>
      <c r="H1739" s="1">
        <f t="shared" si="1120"/>
        <v>8.8185854828098105</v>
      </c>
      <c r="I1739" s="1">
        <f t="shared" si="1120"/>
        <v>10.178217443729968</v>
      </c>
      <c r="J1739" s="1">
        <f t="shared" si="1120"/>
        <v>10.230712261640432</v>
      </c>
      <c r="K1739" s="1">
        <f t="shared" si="1120"/>
        <v>7.616420628759375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2.6218188240239608</v>
      </c>
      <c r="G1740" s="1">
        <f t="shared" ref="G1740:K1740" si="1122">G6</f>
        <v>3.2645945058547774</v>
      </c>
      <c r="H1740" s="1">
        <f t="shared" si="1122"/>
        <v>4.2284294372320161</v>
      </c>
      <c r="I1740" s="1">
        <f t="shared" si="1122"/>
        <v>5.8346723240121907</v>
      </c>
      <c r="J1740" s="1">
        <f t="shared" si="1122"/>
        <v>6.3804474321404054</v>
      </c>
      <c r="K1740" s="1">
        <f t="shared" si="1122"/>
        <v>4.25938814890345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21.477445769356887</v>
      </c>
      <c r="G1741" s="1">
        <f t="shared" ref="G1741:K1741" si="1124">G7</f>
        <v>19.584020554277792</v>
      </c>
      <c r="H1741" s="1">
        <f t="shared" si="1124"/>
        <v>16.356032254106569</v>
      </c>
      <c r="I1741" s="1">
        <f t="shared" si="1124"/>
        <v>10.978787958356596</v>
      </c>
      <c r="J1741" s="1">
        <f t="shared" si="1124"/>
        <v>7.9929318276772667</v>
      </c>
      <c r="K1741" s="1">
        <f t="shared" si="1124"/>
        <v>12.752191242791378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68.213909764035293</v>
      </c>
      <c r="G1742" s="1">
        <f t="shared" ref="G1742:K1742" si="1126">G8</f>
        <v>69.66370194500837</v>
      </c>
      <c r="H1742" s="1">
        <f t="shared" si="1126"/>
        <v>69.564165088626893</v>
      </c>
      <c r="I1742" s="1">
        <f t="shared" si="1126"/>
        <v>65.523027966005657</v>
      </c>
      <c r="J1742" s="1">
        <f t="shared" si="1126"/>
        <v>69.204887058677002</v>
      </c>
      <c r="K1742" s="1">
        <f t="shared" si="1126"/>
        <v>69.657870654622826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34.432583036743459</v>
      </c>
      <c r="G1743" s="1">
        <f t="shared" ref="G1743:K1743" si="1128">G9</f>
        <v>35.88236865177376</v>
      </c>
      <c r="H1743" s="1">
        <f t="shared" si="1128"/>
        <v>35.78122211696396</v>
      </c>
      <c r="I1743" s="1">
        <f t="shared" si="1128"/>
        <v>31.723346818774502</v>
      </c>
      <c r="J1743" s="1">
        <f t="shared" si="1128"/>
        <v>35.404655984077934</v>
      </c>
      <c r="K1743" s="1">
        <f t="shared" si="1128"/>
        <v>35.856226470548634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33.781326727291827</v>
      </c>
      <c r="G1744" s="1">
        <f t="shared" ref="G1744:K1744" si="1130">G10</f>
        <v>33.781333293234603</v>
      </c>
      <c r="H1744" s="1">
        <f t="shared" si="1130"/>
        <v>33.782942971662933</v>
      </c>
      <c r="I1744" s="1">
        <f t="shared" si="1130"/>
        <v>33.799681147231162</v>
      </c>
      <c r="J1744" s="1">
        <f t="shared" si="1130"/>
        <v>33.800231074599068</v>
      </c>
      <c r="K1744" s="1">
        <f t="shared" si="1130"/>
        <v>33.801644184074199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3.7981227002231033</v>
      </c>
      <c r="G1745" s="1">
        <f t="shared" ref="G1745:K1745" si="1132">G11</f>
        <v>5.3739151635679079</v>
      </c>
      <c r="H1745" s="1">
        <f t="shared" si="1132"/>
        <v>5.7476606861272055</v>
      </c>
      <c r="I1745" s="1">
        <f t="shared" si="1132"/>
        <v>6.4565549213042441</v>
      </c>
      <c r="J1745" s="1">
        <f t="shared" si="1132"/>
        <v>6.4630541500404206</v>
      </c>
      <c r="K1745" s="1">
        <f t="shared" si="1132"/>
        <v>6.6315480408501335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149.43055537139287</v>
      </c>
      <c r="G1746" s="1">
        <f t="shared" ref="G1746:K1746" si="1134">G12</f>
        <v>125.83136363736287</v>
      </c>
      <c r="H1746" s="1">
        <f t="shared" si="1134"/>
        <v>137.97700312332623</v>
      </c>
      <c r="I1746" s="1">
        <f t="shared" si="1134"/>
        <v>150.55061169409834</v>
      </c>
      <c r="J1746" s="1">
        <f t="shared" si="1134"/>
        <v>150.58946851424153</v>
      </c>
      <c r="K1746" s="1">
        <f t="shared" si="1134"/>
        <v>149.09942104045501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66.745698638364672</v>
      </c>
      <c r="G1747" s="1">
        <f t="shared" ref="G1747:K1747" si="1136">G13</f>
        <v>49.798812204249479</v>
      </c>
      <c r="H1747" s="1">
        <f t="shared" si="1136"/>
        <v>68.388472471740826</v>
      </c>
      <c r="I1747" s="1">
        <f t="shared" si="1136"/>
        <v>70.077365527232743</v>
      </c>
      <c r="J1747" s="1">
        <f t="shared" si="1136"/>
        <v>72.487964079525113</v>
      </c>
      <c r="K1747" s="1">
        <f t="shared" si="1136"/>
        <v>72.99253135675005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66.632437741613856</v>
      </c>
      <c r="G1748" s="1">
        <f t="shared" ref="G1748:K1748" si="1138">G14</f>
        <v>55.76405393673749</v>
      </c>
      <c r="H1748" s="1">
        <f t="shared" si="1138"/>
        <v>65.696683962395781</v>
      </c>
      <c r="I1748" s="1">
        <f t="shared" si="1138"/>
        <v>64.621299465500627</v>
      </c>
      <c r="J1748" s="1">
        <f t="shared" si="1138"/>
        <v>62.484857198495774</v>
      </c>
      <c r="K1748" s="1">
        <f t="shared" si="1138"/>
        <v>60.322022701694763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16.05241899141437</v>
      </c>
      <c r="G1749" s="1">
        <f t="shared" ref="G1749:K1749" si="1140">G15</f>
        <v>20.2684974963759</v>
      </c>
      <c r="H1749" s="1">
        <f t="shared" si="1140"/>
        <v>3.8918466891896371</v>
      </c>
      <c r="I1749" s="1">
        <f t="shared" si="1140"/>
        <v>15.851946701364971</v>
      </c>
      <c r="J1749" s="1">
        <f t="shared" si="1140"/>
        <v>15.616647236220633</v>
      </c>
      <c r="K1749" s="1">
        <f t="shared" si="1140"/>
        <v>15.784866982010225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12.488817851181677</v>
      </c>
      <c r="G1750" s="1">
        <f t="shared" ref="G1750:K1750" si="1142">G16</f>
        <v>16.439529543749597</v>
      </c>
      <c r="H1750" s="1">
        <f t="shared" si="1142"/>
        <v>24.108190357921252</v>
      </c>
      <c r="I1750" s="1">
        <f t="shared" si="1142"/>
        <v>26.93075837168621</v>
      </c>
      <c r="J1750" s="1">
        <f t="shared" si="1142"/>
        <v>18.759059027634748</v>
      </c>
      <c r="K1750" s="1">
        <f t="shared" si="1142"/>
        <v>15.162211985531012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0.52409551438309088</v>
      </c>
      <c r="G1751" s="1">
        <f t="shared" ref="G1751:K1751" si="1144">G17</f>
        <v>0.54539028891317853</v>
      </c>
      <c r="H1751" s="1">
        <f t="shared" si="1144"/>
        <v>0.55173919283605011</v>
      </c>
      <c r="I1751" s="1">
        <f t="shared" si="1144"/>
        <v>0.71923719777968387</v>
      </c>
      <c r="J1751" s="1">
        <f t="shared" si="1144"/>
        <v>1.1715605284652357</v>
      </c>
      <c r="K1751" s="1">
        <f t="shared" si="1144"/>
        <v>1.9088820493196577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18.12459605513866</v>
      </c>
      <c r="G1752" s="1">
        <f t="shared" ref="G1752:K1752" si="1146">G18</f>
        <v>20.933814829832858</v>
      </c>
      <c r="H1752" s="1">
        <f t="shared" si="1146"/>
        <v>21.854971400476849</v>
      </c>
      <c r="I1752" s="1">
        <f t="shared" si="1146"/>
        <v>22.253834788625785</v>
      </c>
      <c r="J1752" s="1">
        <f t="shared" si="1146"/>
        <v>3.5347751648574697</v>
      </c>
      <c r="K1752" s="1">
        <f t="shared" si="1146"/>
        <v>4.8685490204664053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1.3659852868551372</v>
      </c>
      <c r="K1753" s="1">
        <f t="shared" si="1148"/>
        <v>2.8805000547336395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22.753398429665985</v>
      </c>
      <c r="G1754" s="3">
        <f t="shared" si="1149"/>
        <v>25.113918348950179</v>
      </c>
      <c r="H1754" s="3">
        <f t="shared" si="1149"/>
        <v>26.547400340916198</v>
      </c>
      <c r="I1754" s="3">
        <f t="shared" si="1149"/>
        <v>26.584499596625374</v>
      </c>
      <c r="J1754" s="3">
        <f t="shared" si="1149"/>
        <v>25.397029030680947</v>
      </c>
      <c r="K1754" s="3">
        <f t="shared" si="1149"/>
        <v>24.715746271128026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3.0805584748195116</v>
      </c>
      <c r="G1755" s="1">
        <f t="shared" ref="G1755:K1755" si="1150">+G1756</f>
        <v>3.079827036097428</v>
      </c>
      <c r="H1755" s="1">
        <f t="shared" si="1150"/>
        <v>1.8735103576859649</v>
      </c>
      <c r="I1755" s="1">
        <f t="shared" si="1150"/>
        <v>1.6990496783325633</v>
      </c>
      <c r="J1755" s="1">
        <f t="shared" si="1150"/>
        <v>0.44150694718404321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3.0805584748195116</v>
      </c>
      <c r="G1756" s="1">
        <f>'[1]Electricity and CHPs_CAP'!C$14</f>
        <v>3.079827036097428</v>
      </c>
      <c r="H1756" s="1">
        <f>'[1]Electricity and CHPs_CAP'!D$14</f>
        <v>1.8735103576859649</v>
      </c>
      <c r="I1756" s="1">
        <f>'[1]Electricity and CHPs_CAP'!E$14</f>
        <v>1.6990496783325633</v>
      </c>
      <c r="J1756" s="1">
        <f>'[1]Electricity and CHPs_CAP'!F$14</f>
        <v>0.44150694718404321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16.262969668351221</v>
      </c>
      <c r="H1757" s="1">
        <f t="shared" si="1152"/>
        <v>16.728481655242316</v>
      </c>
      <c r="I1757" s="1">
        <f t="shared" si="1152"/>
        <v>16.736638207924994</v>
      </c>
      <c r="J1757" s="1">
        <f t="shared" si="1152"/>
        <v>16.755629780319687</v>
      </c>
      <c r="K1757" s="1">
        <f t="shared" si="1152"/>
        <v>16.806780308109207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7.4290198346329648</v>
      </c>
      <c r="H1758" s="1">
        <f>'[1]Electricity and CHPs_CAP'!D$15</f>
        <v>7.4528911914135145</v>
      </c>
      <c r="I1758" s="1">
        <f>'[1]Electricity and CHPs_CAP'!E$15</f>
        <v>7.4570676806176666</v>
      </c>
      <c r="J1758" s="1">
        <f>'[1]Electricity and CHPs_CAP'!F$15</f>
        <v>7.4752991598588681</v>
      </c>
      <c r="K1758" s="1">
        <f>'[1]Electricity and CHPs_CAP'!G$15</f>
        <v>7.5126951088051559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4.8319971357372049</v>
      </c>
      <c r="H1759" s="1">
        <f>'[1]Electricity and CHPs_CAP'!D$16</f>
        <v>4.8851889821567092</v>
      </c>
      <c r="I1759" s="1">
        <f>'[1]Electricity and CHPs_CAP'!E$16</f>
        <v>4.8891438844793997</v>
      </c>
      <c r="J1759" s="1">
        <f>'[1]Electricity and CHPs_CAP'!F$16</f>
        <v>4.8898392158530708</v>
      </c>
      <c r="K1759" s="1">
        <f>'[1]Electricity and CHPs_CAP'!G$16</f>
        <v>4.8918609209519719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4.0019526979810509</v>
      </c>
      <c r="H1760" s="1">
        <f>'[1]Electricity and CHPs_CAP'!D$17</f>
        <v>4.3904014816720931</v>
      </c>
      <c r="I1760" s="1">
        <f>'[1]Electricity and CHPs_CAP'!E$17</f>
        <v>4.3904266428279266</v>
      </c>
      <c r="J1760" s="1">
        <f>'[1]Electricity and CHPs_CAP'!F$17</f>
        <v>4.3904914046077481</v>
      </c>
      <c r="K1760" s="1">
        <f>'[1]Electricity and CHPs_CAP'!G$17</f>
        <v>4.4022242783520786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0.10089761932658076</v>
      </c>
      <c r="G1761" s="1">
        <f t="shared" ref="G1761:K1761" si="1153">SUM(G1762:G1764)</f>
        <v>9.6331983146670797E-2</v>
      </c>
      <c r="H1761" s="1">
        <f t="shared" si="1153"/>
        <v>7.4012571240127265E-2</v>
      </c>
      <c r="I1761" s="1">
        <f t="shared" si="1153"/>
        <v>5.4988571722485752E-2</v>
      </c>
      <c r="J1761" s="1">
        <f t="shared" si="1153"/>
        <v>4.4644327582925636E-2</v>
      </c>
      <c r="K1761" s="1">
        <f t="shared" si="1153"/>
        <v>6.707090993057542E-2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8.1893887483309807E-2</v>
      </c>
      <c r="G1762" s="1">
        <f>'[1]Electricity and CHPs_CAP'!C$18</f>
        <v>7.8992129221159391E-2</v>
      </c>
      <c r="H1762" s="1">
        <f>'[1]Electricity and CHPs_CAP'!D$18</f>
        <v>4.7743103207949923E-2</v>
      </c>
      <c r="I1762" s="1">
        <f>'[1]Electricity and CHPs_CAP'!E$18</f>
        <v>2.7943733505530369E-2</v>
      </c>
      <c r="J1762" s="1">
        <f>'[1]Electricity and CHPs_CAP'!F$18</f>
        <v>2.6484484168471729E-2</v>
      </c>
      <c r="K1762" s="1">
        <f>'[1]Electricity and CHPs_CAP'!G$18</f>
        <v>3.4606744475180813E-2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1.0742072301405193E-2</v>
      </c>
      <c r="G1763" s="1">
        <f>'[1]Electricity and CHPs_CAP'!C$28</f>
        <v>1.1184248819191823E-2</v>
      </c>
      <c r="H1763" s="1">
        <f>'[1]Electricity and CHPs_CAP'!D$28</f>
        <v>1.5700008537128926E-2</v>
      </c>
      <c r="I1763" s="1">
        <f>'[1]Electricity and CHPs_CAP'!E$28</f>
        <v>1.5645964537997121E-2</v>
      </c>
      <c r="J1763" s="1">
        <f>'[1]Electricity and CHPs_CAP'!F$28</f>
        <v>1.0938749873213376E-2</v>
      </c>
      <c r="K1763" s="1">
        <f>'[1]Electricity and CHPs_CAP'!G$28</f>
        <v>1.9542714245201528E-2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8.2616595418657478E-3</v>
      </c>
      <c r="G1764" s="1">
        <f>'[1]Electricity and CHPs_CAP'!C$41</f>
        <v>6.15560510631959E-3</v>
      </c>
      <c r="H1764" s="1">
        <f>'[1]Electricity and CHPs_CAP'!D$41</f>
        <v>1.0569459495048408E-2</v>
      </c>
      <c r="I1764" s="1">
        <f>'[1]Electricity and CHPs_CAP'!E$41</f>
        <v>1.1398873678958265E-2</v>
      </c>
      <c r="J1764" s="1">
        <f>'[1]Electricity and CHPs_CAP'!F$41</f>
        <v>7.221093541240532E-3</v>
      </c>
      <c r="K1764" s="1">
        <f>'[1]Electricity and CHPs_CAP'!G$41</f>
        <v>1.2921451210193077E-2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0.26400844773465815</v>
      </c>
      <c r="G1765" s="1">
        <f t="shared" ref="G1765:K1765" si="1155">SUM(G1766:G1780)</f>
        <v>0.39194027317727326</v>
      </c>
      <c r="H1765" s="1">
        <f t="shared" si="1155"/>
        <v>0.48612847442375207</v>
      </c>
      <c r="I1765" s="1">
        <f t="shared" si="1155"/>
        <v>0.55903419016462563</v>
      </c>
      <c r="J1765" s="1">
        <f t="shared" si="1155"/>
        <v>1.9370705837340361</v>
      </c>
      <c r="K1765" s="1">
        <f t="shared" si="1155"/>
        <v>2.4791801499746691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0.62629711414594502</v>
      </c>
      <c r="K1766" s="1">
        <f>'[1]Electricity and CHPs_CAP'!G$21</f>
        <v>0.68287214614788971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0.25001794521853599</v>
      </c>
      <c r="H1767" s="1">
        <f>'[1]Electricity and CHPs_CAP'!D$22</f>
        <v>0.20263966995539823</v>
      </c>
      <c r="I1767" s="1">
        <f>'[1]Electricity and CHPs_CAP'!E$22</f>
        <v>0.10782514485827599</v>
      </c>
      <c r="J1767" s="1">
        <f>'[1]Electricity and CHPs_CAP'!F$22</f>
        <v>3.3264239172300009E-2</v>
      </c>
      <c r="K1767" s="1">
        <f>'[1]Electricity and CHPs_CAP'!G$22</f>
        <v>5.5257790453982568E-2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0.1091115801439619</v>
      </c>
      <c r="G1769" s="1">
        <f>'[1]Electricity and CHPs_CAP'!C$24</f>
        <v>3.2029630835926359E-3</v>
      </c>
      <c r="H1769" s="1">
        <f>'[1]Electricity and CHPs_CAP'!D$24</f>
        <v>4.4829587072398688E-2</v>
      </c>
      <c r="I1769" s="1">
        <f>'[1]Electricity and CHPs_CAP'!E$24</f>
        <v>0.13083955438898193</v>
      </c>
      <c r="J1769" s="1">
        <f>'[1]Electricity and CHPs_CAP'!F$24</f>
        <v>0.88742916423122842</v>
      </c>
      <c r="K1769" s="1">
        <f>'[1]Electricity and CHPs_CAP'!G$24</f>
        <v>0.88502497945401226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9.6959135552470099E-2</v>
      </c>
      <c r="K1770" s="1">
        <f>'[1]Electricity and CHPs_CAP'!G$29</f>
        <v>0.39309150025535916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2.8837601475095731E-6</v>
      </c>
      <c r="G1771" s="1">
        <f>'[1]Electricity and CHPs_CAP'!C$39</f>
        <v>8.7469199117655577E-3</v>
      </c>
      <c r="H1771" s="1">
        <f>'[1]Electricity and CHPs_CAP'!D$39</f>
        <v>3.3274790620926004E-2</v>
      </c>
      <c r="I1771" s="1">
        <f>'[1]Electricity and CHPs_CAP'!E$39</f>
        <v>4.0796237543745902E-2</v>
      </c>
      <c r="J1771" s="1">
        <f>'[1]Electricity and CHPs_CAP'!F$39</f>
        <v>3.297097434408245E-2</v>
      </c>
      <c r="K1771" s="1">
        <f>'[1]Electricity and CHPs_CAP'!G$39</f>
        <v>5.257329789410721E-2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0</v>
      </c>
      <c r="K1772" s="1">
        <f>'[1]Electricity and CHPs_CAP'!G$40</f>
        <v>0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1.2751107118644901E-2</v>
      </c>
      <c r="J1773" s="1">
        <f>'[1]Electricity and CHPs_CAP'!F$47</f>
        <v>1.0033066322571144E-2</v>
      </c>
      <c r="K1773" s="1">
        <f>'[1]Electricity and CHPs_CAP'!G$47</f>
        <v>2.3371604151806065E-2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4.1878893375792573E-3</v>
      </c>
      <c r="G1774" s="1">
        <f>'[1]Electricity and CHPs_CAP'!C$48</f>
        <v>2.7318275273402323E-3</v>
      </c>
      <c r="H1774" s="1">
        <f>'[1]Electricity and CHPs_CAP'!D$48</f>
        <v>1.7978833820848496E-2</v>
      </c>
      <c r="I1774" s="1">
        <f>'[1]Electricity and CHPs_CAP'!E$48</f>
        <v>1.9004608981709491E-2</v>
      </c>
      <c r="J1774" s="1">
        <f>'[1]Electricity and CHPs_CAP'!F$48</f>
        <v>1.8334125388189803E-2</v>
      </c>
      <c r="K1774" s="1">
        <f>'[1]Electricity and CHPs_CAP'!G$48</f>
        <v>3.4247949175791138E-2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1.9796349970937319E-3</v>
      </c>
      <c r="J1775" s="1">
        <f>'[1]Electricity and CHPs_CAP'!F$49</f>
        <v>2.4327452817869974E-3</v>
      </c>
      <c r="K1775" s="1">
        <f>'[1]Electricity and CHPs_CAP'!G$49</f>
        <v>7.3496624563069591E-3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1.2102691356993852E-2</v>
      </c>
      <c r="G1776" s="1">
        <f>'[1]Electricity and CHPs_CAP'!C$51</f>
        <v>4.2857654350547201E-3</v>
      </c>
      <c r="H1776" s="1">
        <f>'[1]Electricity and CHPs_CAP'!D$51</f>
        <v>5.9526455719746588E-2</v>
      </c>
      <c r="I1776" s="1">
        <f>'[1]Electricity and CHPs_CAP'!E$51</f>
        <v>7.7343616128334042E-2</v>
      </c>
      <c r="J1776" s="1">
        <f>'[1]Electricity and CHPs_CAP'!F$51</f>
        <v>7.2433957712760011E-2</v>
      </c>
      <c r="K1776" s="1">
        <f>'[1]Electricity and CHPs_CAP'!G$51</f>
        <v>0.11542122308866878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7.2606708081319506E-3</v>
      </c>
      <c r="J1777" s="1">
        <f>'[1]Electricity and CHPs_CAP'!F$52</f>
        <v>9.6500550157831797E-3</v>
      </c>
      <c r="K1777" s="1">
        <f>'[1]Electricity and CHPs_CAP'!G$52</f>
        <v>2.9679078994699591E-2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7.3511937322457074E-2</v>
      </c>
      <c r="G1778" s="1">
        <f>'[1]Electricity and CHPs_CAP'!C$54</f>
        <v>8.4932596109158098E-2</v>
      </c>
      <c r="H1778" s="1">
        <f>'[1]Electricity and CHPs_CAP'!D$54</f>
        <v>8.7266039879077772E-2</v>
      </c>
      <c r="I1778" s="1">
        <f>'[1]Electricity and CHPs_CAP'!E$54</f>
        <v>8.9386299404457456E-2</v>
      </c>
      <c r="J1778" s="1">
        <f>'[1]Electricity and CHPs_CAP'!F$54</f>
        <v>8.9222486978503407E-2</v>
      </c>
      <c r="K1778" s="1">
        <f>'[1]Electricity and CHPs_CAP'!G$54</f>
        <v>9.1257772557764461E-2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6.5091465813518518E-2</v>
      </c>
      <c r="G1779" s="1">
        <f>'[1]Electricity and CHPs_CAP'!C$55</f>
        <v>3.8022255891825986E-2</v>
      </c>
      <c r="H1779" s="1">
        <f>'[1]Electricity and CHPs_CAP'!D$55</f>
        <v>4.0613097355356315E-2</v>
      </c>
      <c r="I1779" s="1">
        <f>'[1]Electricity and CHPs_CAP'!E$55</f>
        <v>6.845895486017177E-2</v>
      </c>
      <c r="J1779" s="1">
        <f>'[1]Electricity and CHPs_CAP'!F$55</f>
        <v>5.4429939840287871E-2</v>
      </c>
      <c r="K1779" s="1">
        <f>'[1]Electricity and CHPs_CAP'!G$55</f>
        <v>9.7879630403877635E-2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3.3883610750784598E-3</v>
      </c>
      <c r="J1780" s="1">
        <f>'[1]Electricity and CHPs_CAP'!F$58</f>
        <v>3.6135797481274125E-3</v>
      </c>
      <c r="K1780" s="1">
        <f>'[1]Electricity and CHPs_CAP'!G$58</f>
        <v>1.1153514940404053E-2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0.39103102191019617</v>
      </c>
      <c r="G1781" s="1">
        <f t="shared" ref="G1781:K1781" si="1158">SUM(G1782:G1787)</f>
        <v>0.37990299919507925</v>
      </c>
      <c r="H1781" s="1">
        <f t="shared" si="1158"/>
        <v>0.37982473047198234</v>
      </c>
      <c r="I1781" s="1">
        <f t="shared" si="1158"/>
        <v>0.35418353169804956</v>
      </c>
      <c r="J1781" s="1">
        <f t="shared" si="1158"/>
        <v>0.36328463357206159</v>
      </c>
      <c r="K1781" s="1">
        <f t="shared" si="1158"/>
        <v>0.3795892085692823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0.30604831639908753</v>
      </c>
      <c r="G1782" s="1">
        <f>'[1]Electricity and CHPs_CAP'!C$19</f>
        <v>0.30363522786743347</v>
      </c>
      <c r="H1782" s="1">
        <f>'[1]Electricity and CHPs_CAP'!D$19</f>
        <v>0.3037203960836769</v>
      </c>
      <c r="I1782" s="1">
        <f>'[1]Electricity and CHPs_CAP'!E$19</f>
        <v>0.27984081327387172</v>
      </c>
      <c r="J1782" s="1">
        <f>'[1]Electricity and CHPs_CAP'!F$19</f>
        <v>0.28921492379414798</v>
      </c>
      <c r="K1782" s="1">
        <f>'[1]Electricity and CHPs_CAP'!G$19</f>
        <v>0.30348196812507738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</v>
      </c>
      <c r="K1783" s="1">
        <f>'[1]Electricity and CHPs_CAP'!G$20</f>
        <v>0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7.6954646034474314E-2</v>
      </c>
      <c r="G1784" s="1">
        <f>'[1]Electricity and CHPs_CAP'!C$26</f>
        <v>7.1380683287875835E-2</v>
      </c>
      <c r="H1784" s="1">
        <f>'[1]Electricity and CHPs_CAP'!D$26</f>
        <v>7.1256843738776568E-2</v>
      </c>
      <c r="I1784" s="1">
        <f>'[1]Electricity and CHPs_CAP'!E$26</f>
        <v>7.1368867723033039E-2</v>
      </c>
      <c r="J1784" s="1">
        <f>'[1]Electricity and CHPs_CAP'!F$26</f>
        <v>7.080812749308181E-2</v>
      </c>
      <c r="K1784" s="1">
        <f>'[1]Electricity and CHPs_CAP'!G$26</f>
        <v>7.1060827068698276E-2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0</v>
      </c>
      <c r="K1785" s="1">
        <f>'[1]Electricity and CHPs_CAP'!G$27</f>
        <v>0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8.0280594766342986E-3</v>
      </c>
      <c r="G1786" s="1">
        <f>'[1]Electricity and CHPs_CAP'!C$44</f>
        <v>4.8870880397699698E-3</v>
      </c>
      <c r="H1786" s="1">
        <f>'[1]Electricity and CHPs_CAP'!D$44</f>
        <v>4.8474906495288989E-3</v>
      </c>
      <c r="I1786" s="1">
        <f>'[1]Electricity and CHPs_CAP'!E$44</f>
        <v>2.973850701144809E-3</v>
      </c>
      <c r="J1786" s="1">
        <f>'[1]Electricity and CHPs_CAP'!F$44</f>
        <v>3.2615822848318316E-3</v>
      </c>
      <c r="K1786" s="1">
        <f>'[1]Electricity and CHPs_CAP'!G$44</f>
        <v>5.0464133755066505E-3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0</v>
      </c>
      <c r="K1787" s="1">
        <f>'[1]Electricity and CHPs_CAP'!G$45</f>
        <v>0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6.2561798173576696E-2</v>
      </c>
      <c r="G1788" s="1">
        <f t="shared" ref="G1788:K1788" si="1160">SUM(G1789:G1795)</f>
        <v>5.1643056554975524E-2</v>
      </c>
      <c r="H1788" s="1">
        <f t="shared" si="1160"/>
        <v>5.1592249225556247E-2</v>
      </c>
      <c r="I1788" s="1">
        <f t="shared" si="1160"/>
        <v>6.3728970088179168E-2</v>
      </c>
      <c r="J1788" s="1">
        <f t="shared" si="1160"/>
        <v>0.13915502993749718</v>
      </c>
      <c r="K1788" s="1">
        <f t="shared" si="1160"/>
        <v>0.16522337343593882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5.5915404365425386E-2</v>
      </c>
      <c r="G1789" s="1">
        <f>'[1]Electricity and CHPs_CAP'!C$25</f>
        <v>4.7249086510993347E-2</v>
      </c>
      <c r="H1789" s="1">
        <f>'[1]Electricity and CHPs_CAP'!D$25</f>
        <v>4.6008759245348113E-2</v>
      </c>
      <c r="I1789" s="1">
        <f>'[1]Electricity and CHPs_CAP'!E$25</f>
        <v>3.0380828901616096E-2</v>
      </c>
      <c r="J1789" s="1">
        <f>'[1]Electricity and CHPs_CAP'!F$25</f>
        <v>0.1099209239077576</v>
      </c>
      <c r="K1789" s="1">
        <f>'[1]Electricity and CHPs_CAP'!G$25</f>
        <v>0.11011957611891145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0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6.6463938081513102E-3</v>
      </c>
      <c r="G1791" s="1">
        <f>'[1]Electricity and CHPs_CAP'!C$42</f>
        <v>4.3939700439821787E-3</v>
      </c>
      <c r="H1791" s="1">
        <f>'[1]Electricity and CHPs_CAP'!D$42</f>
        <v>5.5834899802081374E-3</v>
      </c>
      <c r="I1791" s="1">
        <f>'[1]Electricity and CHPs_CAP'!E$42</f>
        <v>8.8278138291341141E-3</v>
      </c>
      <c r="J1791" s="1">
        <f>'[1]Electricity and CHPs_CAP'!F$42</f>
        <v>9.7758627020565966E-3</v>
      </c>
      <c r="K1791" s="1">
        <f>'[1]Electricity and CHPs_CAP'!G$42</f>
        <v>1.9663250986259432E-2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</v>
      </c>
      <c r="K1792" s="1">
        <f>'[1]Electricity and CHPs_CAP'!G$43</f>
        <v>0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9.5164166425341801E-3</v>
      </c>
      <c r="J1793" s="1">
        <f>'[1]Electricity and CHPs_CAP'!F$50</f>
        <v>8.872371431056264E-3</v>
      </c>
      <c r="K1793" s="1">
        <f>'[1]Electricity and CHPs_CAP'!G$50</f>
        <v>1.6391314395924665E-2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9.677648305587229E-5</v>
      </c>
      <c r="J1794" s="1">
        <f>'[1]Electricity and CHPs_CAP'!F$53</f>
        <v>1.2732999901940171E-4</v>
      </c>
      <c r="K1794" s="1">
        <f>'[1]Electricity and CHPs_CAP'!G$53</f>
        <v>1.8409246156410189E-4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1.4907134231838899E-2</v>
      </c>
      <c r="J1795" s="1">
        <f>'[1]Electricity and CHPs_CAP'!F$56</f>
        <v>1.0458541897607304E-2</v>
      </c>
      <c r="K1795" s="1">
        <f>'[1]Electricity and CHPs_CAP'!G$56</f>
        <v>1.8865139473279172E-2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9.0660525816760776E-2</v>
      </c>
      <c r="H1796" s="1">
        <f t="shared" si="1162"/>
        <v>9.1716157958101299E-2</v>
      </c>
      <c r="I1796" s="1">
        <f t="shared" si="1162"/>
        <v>0.1195643657156467</v>
      </c>
      <c r="J1796" s="1">
        <f t="shared" si="1162"/>
        <v>0.19476752637182035</v>
      </c>
      <c r="K1796" s="1">
        <f t="shared" si="1162"/>
        <v>0.31735422457843898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9.0660525816760776E-2</v>
      </c>
      <c r="H1797" s="1">
        <f>'[1]Electricity and CHPs_CAP'!D$33</f>
        <v>9.1716157958101299E-2</v>
      </c>
      <c r="I1797" s="1">
        <f>'[1]Electricity and CHPs_CAP'!E$33</f>
        <v>0.1195643657156467</v>
      </c>
      <c r="J1797" s="1">
        <f>'[1]Electricity and CHPs_CAP'!F$33</f>
        <v>0.19476752637182035</v>
      </c>
      <c r="K1797" s="1">
        <f>'[1]Electricity and CHPs_CAP'!G$33</f>
        <v>0.31735422457843898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4.3714437987560597</v>
      </c>
      <c r="H1798" s="1">
        <f t="shared" si="1163"/>
        <v>6.4662932473884798</v>
      </c>
      <c r="I1798" s="1">
        <f t="shared" si="1163"/>
        <v>6.6556834220366028</v>
      </c>
      <c r="J1798" s="1">
        <f t="shared" si="1163"/>
        <v>5.2145981131387735</v>
      </c>
      <c r="K1798" s="1">
        <f t="shared" si="1163"/>
        <v>3.9126003091422104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4.2295337752150899E-2</v>
      </c>
      <c r="I1799" s="1">
        <f>'[1]Electricity and CHPs_CAP'!E$34</f>
        <v>6.8698322809603876E-2</v>
      </c>
      <c r="J1799" s="1">
        <f>'[1]Electricity and CHPs_CAP'!F$34</f>
        <v>7.1582078470579333E-2</v>
      </c>
      <c r="K1799" s="1">
        <f>'[1]Electricity and CHPs_CAP'!G$34</f>
        <v>0.1488686993768458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1.6529280345245811</v>
      </c>
      <c r="H1800" s="1">
        <f>'[1]Electricity and CHPs_CAP'!D$35</f>
        <v>3.4505278967100601</v>
      </c>
      <c r="I1800" s="1">
        <f>'[1]Electricity and CHPs_CAP'!E$35</f>
        <v>3.3817431247470697</v>
      </c>
      <c r="J1800" s="1">
        <f>'[1]Electricity and CHPs_CAP'!F$35</f>
        <v>1.962874982659093</v>
      </c>
      <c r="K1800" s="1">
        <f>'[1]Electricity and CHPs_CAP'!G$35</f>
        <v>0.152796579515454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1.1561773412696532</v>
      </c>
      <c r="H1801" s="1">
        <f>'[1]Electricity and CHPs_CAP'!D$36</f>
        <v>1.2990940358361434</v>
      </c>
      <c r="I1801" s="1">
        <f>'[1]Electricity and CHPs_CAP'!E$36</f>
        <v>1.2639832409426013</v>
      </c>
      <c r="J1801" s="1">
        <f>'[1]Electricity and CHPs_CAP'!F$36</f>
        <v>0.57117996740088339</v>
      </c>
      <c r="K1801" s="1">
        <f>'[1]Electricity and CHPs_CAP'!G$36</f>
        <v>0.1017872591481325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0.43923650636361855</v>
      </c>
      <c r="H1802" s="1">
        <f>'[1]Electricity and CHPs_CAP'!D$37</f>
        <v>0.49832067722005308</v>
      </c>
      <c r="I1802" s="1">
        <f>'[1]Electricity and CHPs_CAP'!E$37</f>
        <v>0.57787620472642542</v>
      </c>
      <c r="J1802" s="1">
        <f>'[1]Electricity and CHPs_CAP'!F$37</f>
        <v>0.77667366103286628</v>
      </c>
      <c r="K1802" s="1">
        <f>'[1]Electricity and CHPs_CAP'!G$37</f>
        <v>1.0465872122836681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1.1231019165982059</v>
      </c>
      <c r="H1803" s="1">
        <f>'[1]Electricity and CHPs_CAP'!D$38</f>
        <v>1.1760552998700726</v>
      </c>
      <c r="I1803" s="1">
        <f>'[1]Electricity and CHPs_CAP'!E$38</f>
        <v>1.3633825288109021</v>
      </c>
      <c r="J1803" s="1">
        <f>'[1]Electricity and CHPs_CAP'!F$38</f>
        <v>1.8322874235753521</v>
      </c>
      <c r="K1803" s="1">
        <f>'[1]Electricity and CHPs_CAP'!G$38</f>
        <v>2.4625605588181099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8.24759472674641E-3</v>
      </c>
      <c r="K1804" s="1">
        <f>'[1]Electricity and CHPs_CAP'!G$32</f>
        <v>1.8827916201475274E-2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8.24759472674641E-3</v>
      </c>
      <c r="K1805" s="1">
        <f t="shared" si="1166"/>
        <v>1.8827916201475274E-2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1.953506375898104E-2</v>
      </c>
      <c r="J1806" s="1">
        <f t="shared" si="1167"/>
        <v>2.9591091370918764E-2</v>
      </c>
      <c r="K1806" s="1">
        <f t="shared" si="1167"/>
        <v>7.8727322066300315E-2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6.2924279367324197E-3</v>
      </c>
      <c r="K1807" s="1">
        <f>'[1]Electricity and CHPs_CAP'!G$30</f>
        <v>1.8120736749270942E-2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1.3710568240027801E-2</v>
      </c>
      <c r="J1808" s="1">
        <f>'[1]Electricity and CHPs_CAP'!F$46</f>
        <v>1.6654588893962562E-2</v>
      </c>
      <c r="K1808" s="1">
        <f>'[1]Electricity and CHPs_CAP'!G$46</f>
        <v>3.9899957073894175E-2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5.8244955189532396E-3</v>
      </c>
      <c r="J1809" s="1">
        <f>'[1]Electricity and CHPs_CAP'!F$57</f>
        <v>6.6440745402237813E-3</v>
      </c>
      <c r="K1809" s="1">
        <f>'[1]Electricity and CHPs_CAP'!G$57</f>
        <v>2.0706628243135194E-2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0.38895606664146881</v>
      </c>
      <c r="G1810" s="1">
        <f t="shared" ref="G1810:K1810" si="1168">SUM(G1811:G1817)</f>
        <v>0.38919900785471223</v>
      </c>
      <c r="H1810" s="1">
        <f t="shared" si="1168"/>
        <v>0.39584089727991795</v>
      </c>
      <c r="I1810" s="1">
        <f t="shared" si="1168"/>
        <v>0.32209359518324998</v>
      </c>
      <c r="J1810" s="1">
        <f t="shared" si="1168"/>
        <v>0.2685334027424387</v>
      </c>
      <c r="K1810" s="1">
        <f t="shared" si="1168"/>
        <v>0.49039254911993152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9.9550246569083414E-2</v>
      </c>
      <c r="H1811" s="1">
        <f>'[1]Electricity and CHPs_CAP'!D$63</f>
        <v>9.9017037375449105E-2</v>
      </c>
      <c r="I1811" s="1">
        <f>'[1]Electricity and CHPs_CAP'!E$63</f>
        <v>9.4140783826667032E-2</v>
      </c>
      <c r="J1811" s="1">
        <f>'[1]Electricity and CHPs_CAP'!F$63</f>
        <v>9.4079593342222503E-2</v>
      </c>
      <c r="K1811" s="1">
        <f>'[1]Electricity and CHPs_CAP'!G$63</f>
        <v>9.4099436506578593E-2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3.4737613992117299E-2</v>
      </c>
      <c r="G1812" s="1">
        <f>'[1]Electricity and CHPs_CAP'!C$64</f>
        <v>3.4817742714134084E-2</v>
      </c>
      <c r="H1812" s="1">
        <f>'[1]Electricity and CHPs_CAP'!D$64</f>
        <v>3.4771499536828072E-2</v>
      </c>
      <c r="I1812" s="1">
        <f>'[1]Electricity and CHPs_CAP'!E$64</f>
        <v>2.5235853631979915E-2</v>
      </c>
      <c r="J1812" s="1">
        <f>'[1]Electricity and CHPs_CAP'!F$64</f>
        <v>2.5369620420908998E-2</v>
      </c>
      <c r="K1812" s="1">
        <f>'[1]Electricity and CHPs_CAP'!G$64</f>
        <v>4.3889232419154982E-2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2.88202429074952E-2</v>
      </c>
      <c r="G1813" s="1">
        <f>'[1]Electricity and CHPs_CAP'!C$65</f>
        <v>2.8883312327473015E-2</v>
      </c>
      <c r="H1813" s="1">
        <f>'[1]Electricity and CHPs_CAP'!D$65</f>
        <v>2.8867572144979047E-2</v>
      </c>
      <c r="I1813" s="1">
        <f>'[1]Electricity and CHPs_CAP'!E$65</f>
        <v>2.1082271128646701E-2</v>
      </c>
      <c r="J1813" s="1">
        <f>'[1]Electricity and CHPs_CAP'!F$65</f>
        <v>1.3565621250392694E-2</v>
      </c>
      <c r="K1813" s="1">
        <f>'[1]Electricity and CHPs_CAP'!G$65</f>
        <v>3.7376371482018805E-2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3.4766565089095126E-2</v>
      </c>
      <c r="G1814" s="1">
        <f>'[1]Electricity and CHPs_CAP'!C$66</f>
        <v>3.4861033284023339E-2</v>
      </c>
      <c r="H1814" s="1">
        <f>'[1]Electricity and CHPs_CAP'!D$66</f>
        <v>3.6576593395462376E-2</v>
      </c>
      <c r="I1814" s="1">
        <f>'[1]Electricity and CHPs_CAP'!E$66</f>
        <v>3.0784912018110604E-2</v>
      </c>
      <c r="J1814" s="1">
        <f>'[1]Electricity and CHPs_CAP'!F$66</f>
        <v>2.4477124986148166E-2</v>
      </c>
      <c r="K1814" s="1">
        <f>'[1]Electricity and CHPs_CAP'!G$66</f>
        <v>5.7100480881883124E-2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7.7819862871518763E-2</v>
      </c>
      <c r="G1815" s="1">
        <f>'[1]Electricity and CHPs_CAP'!C$67</f>
        <v>7.7995807431050196E-2</v>
      </c>
      <c r="H1815" s="1">
        <f>'[1]Electricity and CHPs_CAP'!D$67</f>
        <v>7.9844121149594868E-2</v>
      </c>
      <c r="I1815" s="1">
        <f>'[1]Electricity and CHPs_CAP'!E$67</f>
        <v>5.9976494333975686E-2</v>
      </c>
      <c r="J1815" s="1">
        <f>'[1]Electricity and CHPs_CAP'!F$67</f>
        <v>4.319340599337039E-2</v>
      </c>
      <c r="K1815" s="1">
        <f>'[1]Electricity and CHPs_CAP'!G$67</f>
        <v>0.1002861197423508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7.7939956820463341E-2</v>
      </c>
      <c r="G1816" s="1">
        <f>'[1]Electricity and CHPs_CAP'!C$68</f>
        <v>7.8125479444178442E-2</v>
      </c>
      <c r="H1816" s="1">
        <f>'[1]Electricity and CHPs_CAP'!D$68</f>
        <v>8.0034226972890615E-2</v>
      </c>
      <c r="I1816" s="1">
        <f>'[1]Electricity and CHPs_CAP'!E$68</f>
        <v>5.9903528815887758E-2</v>
      </c>
      <c r="J1816" s="1">
        <f>'[1]Electricity and CHPs_CAP'!F$68</f>
        <v>4.3373563511891235E-2</v>
      </c>
      <c r="K1816" s="1">
        <f>'[1]Electricity and CHPs_CAP'!G$68</f>
        <v>0.10054698958268926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3.4871824960779105E-2</v>
      </c>
      <c r="G1817" s="1">
        <f>'[1]Electricity and CHPs_CAP'!C$69</f>
        <v>3.4965386084769699E-2</v>
      </c>
      <c r="H1817" s="1">
        <f>'[1]Electricity and CHPs_CAP'!D$69</f>
        <v>3.6729846704713846E-2</v>
      </c>
      <c r="I1817" s="1">
        <f>'[1]Electricity and CHPs_CAP'!E$69</f>
        <v>3.0969751427982306E-2</v>
      </c>
      <c r="J1817" s="1">
        <f>'[1]Electricity and CHPs_CAP'!F$69</f>
        <v>2.4474473237504686E-2</v>
      </c>
      <c r="K1817" s="1">
        <f>'[1]Electricity and CHPs_CAP'!G$69</f>
        <v>5.7093918505255956E-2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11.16741620591103</v>
      </c>
      <c r="G1818" s="3">
        <f t="shared" ref="G1818:K1818" si="1171">SUM(G1819,G1838)</f>
        <v>11.990946695142439</v>
      </c>
      <c r="H1818" s="3">
        <f t="shared" si="1171"/>
        <v>11.824230439599999</v>
      </c>
      <c r="I1818" s="3">
        <f t="shared" si="1171"/>
        <v>11.640336808558715</v>
      </c>
      <c r="J1818" s="3">
        <f t="shared" si="1171"/>
        <v>6.5158718332851704</v>
      </c>
      <c r="K1818" s="3">
        <f t="shared" si="1171"/>
        <v>6.4135638930031877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9.3035987018567923</v>
      </c>
      <c r="G1819" s="1">
        <f t="shared" ref="G1819:K1819" si="1172">SUM(G1820,G1823,G1825,G1828,G1830,G1832,G1834,G1836)</f>
        <v>10.009558259648996</v>
      </c>
      <c r="H1819" s="1">
        <f t="shared" si="1172"/>
        <v>10.064698760209014</v>
      </c>
      <c r="I1819" s="1">
        <f t="shared" si="1172"/>
        <v>10.015402656131837</v>
      </c>
      <c r="J1819" s="1">
        <f t="shared" si="1172"/>
        <v>5.3805616298117513</v>
      </c>
      <c r="K1819" s="1">
        <f t="shared" si="1172"/>
        <v>5.3101517875351139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2.1121759167913456</v>
      </c>
      <c r="G1820" s="1">
        <f t="shared" ref="G1820:K1820" si="1173">SUM(G1821:G1822)</f>
        <v>2.4320577322044885</v>
      </c>
      <c r="H1820" s="1">
        <f t="shared" si="1173"/>
        <v>2.3117849685093086</v>
      </c>
      <c r="I1820" s="1">
        <f t="shared" si="1173"/>
        <v>2.1136211370641083</v>
      </c>
      <c r="J1820" s="1">
        <f t="shared" si="1173"/>
        <v>0.29970353998443072</v>
      </c>
      <c r="K1820" s="1">
        <f t="shared" si="1173"/>
        <v>0.27104561132108801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0.67276429549565664</v>
      </c>
      <c r="G1821" s="1" cm="1">
        <f t="array" ref="G1821">SUMPRODUCT(([1]OUT_FinalEnergyCons!$B$4:$B$10000="var_cap")*1,(ISNUMBER(SEARCH("RH*-SHELCBR",[1]OUT_FinalEnergyCons!$A$4:$A$10000)))*1,[1]OUT_FinalEnergyCons!E$4:E$10000)</f>
        <v>0.75088120886638177</v>
      </c>
      <c r="H1821" s="1" cm="1">
        <f t="array" ref="H1821">SUMPRODUCT(([1]OUT_FinalEnergyCons!$B$4:$B$10000="var_cap")*1,(ISNUMBER(SEARCH("RH*-SHELCBR",[1]OUT_FinalEnergyCons!$A$4:$A$10000)))*1,[1]OUT_FinalEnergyCons!F$4:F$10000)</f>
        <v>0.60718146073541446</v>
      </c>
      <c r="I1821" s="1" cm="1">
        <f t="array" ref="I1821">SUMPRODUCT(([1]OUT_FinalEnergyCons!$B$4:$B$10000="var_cap")*1,(ISNUMBER(SEARCH("RH*-SHELCBR",[1]OUT_FinalEnergyCons!$A$4:$A$10000)))*1,[1]OUT_FinalEnergyCons!G$4:G$10000)</f>
        <v>0.40755643501762628</v>
      </c>
      <c r="J1821" s="1" cm="1">
        <f t="array" ref="J1821">SUMPRODUCT(([1]OUT_FinalEnergyCons!$B$4:$B$10000="var_cap")*1,(ISNUMBER(SEARCH("RH*-SHELCBR",[1]OUT_FinalEnergyCons!$A$4:$A$10000)))*1,[1]OUT_FinalEnergyCons!H$4:H$10000)</f>
        <v>9.4116163974003478E-2</v>
      </c>
      <c r="K1821" s="1" cm="1">
        <f t="array" ref="K1821">SUMPRODUCT(([1]OUT_FinalEnergyCons!$B$4:$B$10000="var_cap")*1,(ISNUMBER(SEARCH("RH*-SHELCBR",[1]OUT_FinalEnergyCons!$A$4:$A$10000)))*1,[1]OUT_FinalEnergyCons!I$4:I$10000)</f>
        <v>0.11514253925101524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1.4394116212956889</v>
      </c>
      <c r="G1822" s="1" cm="1">
        <f t="array" ref="G1822">SUMPRODUCT(([1]OUT_FinalEnergyCons!$B$4:$B$10000="var_cap")*1,ISNUMBER(SEARCH("RH*-SHELCHP",[1]OUT_FinalEnergyCons!$A$4:$A$10000))*1,[1]OUT_FinalEnergyCons!E$4:E$10000)</f>
        <v>1.6811765233381069</v>
      </c>
      <c r="H1822" s="1" cm="1">
        <f t="array" ref="H1822">SUMPRODUCT(([1]OUT_FinalEnergyCons!$B$4:$B$10000="var_cap")*1,ISNUMBER(SEARCH("RH*-SHELCHP",[1]OUT_FinalEnergyCons!$A$4:$A$10000))*1,[1]OUT_FinalEnergyCons!F$4:F$10000)</f>
        <v>1.7046035077738939</v>
      </c>
      <c r="I1822" s="1" cm="1">
        <f t="array" ref="I1822">SUMPRODUCT(([1]OUT_FinalEnergyCons!$B$4:$B$10000="var_cap")*1,ISNUMBER(SEARCH("RH*-SHELCHP",[1]OUT_FinalEnergyCons!$A$4:$A$10000))*1,[1]OUT_FinalEnergyCons!G$4:G$10000)</f>
        <v>1.7060647020464821</v>
      </c>
      <c r="J1822" s="1" cm="1">
        <f t="array" ref="J1822">SUMPRODUCT(([1]OUT_FinalEnergyCons!$B$4:$B$10000="var_cap")*1,ISNUMBER(SEARCH("RH*-SHELCHP",[1]OUT_FinalEnergyCons!$A$4:$A$10000))*1,[1]OUT_FinalEnergyCons!H$4:H$10000)</f>
        <v>0.20558737601042726</v>
      </c>
      <c r="K1822" s="1" cm="1">
        <f t="array" ref="K1822">SUMPRODUCT(([1]OUT_FinalEnergyCons!$B$4:$B$10000="var_cap")*1,ISNUMBER(SEARCH("RH*-SHELCHP",[1]OUT_FinalEnergyCons!$A$4:$A$10000))*1,[1]OUT_FinalEnergyCons!I$4:I$10000)</f>
        <v>0.15590307207007278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3.4086727482691823</v>
      </c>
      <c r="H1823" s="1">
        <f t="shared" si="1178"/>
        <v>3.4447875680348483</v>
      </c>
      <c r="I1823" s="1">
        <f t="shared" si="1178"/>
        <v>3.4446214642425654</v>
      </c>
      <c r="J1823" s="1">
        <f t="shared" si="1178"/>
        <v>0.31849884471668349</v>
      </c>
      <c r="K1823" s="1">
        <f t="shared" si="1178"/>
        <v>3.7523052500989078E-2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3.4086727482691823</v>
      </c>
      <c r="H1824" s="1" cm="1">
        <f t="array" ref="H1824">SUMPRODUCT(([1]OUT_FinalEnergyCons!$B$4:$B$10000="var_cap")*1, (ISNUMBER(SEARCH("RH*-SHLFOBR",[1]OUT_FinalEnergyCons!$A$4:$A$10000)))*1,[1]OUT_FinalEnergyCons!F$4:F$10000)</f>
        <v>3.4447875680348483</v>
      </c>
      <c r="I1824" s="1" cm="1">
        <f t="array" ref="I1824">SUMPRODUCT(([1]OUT_FinalEnergyCons!$B$4:$B$10000="var_cap")*1, (ISNUMBER(SEARCH("RH*-SHLFOBR",[1]OUT_FinalEnergyCons!$A$4:$A$10000)))*1,[1]OUT_FinalEnergyCons!G$4:G$10000)</f>
        <v>3.4446214642425654</v>
      </c>
      <c r="J1824" s="1" cm="1">
        <f t="array" ref="J1824">SUMPRODUCT(([1]OUT_FinalEnergyCons!$B$4:$B$10000="var_cap")*1, (ISNUMBER(SEARCH("RH*-SHLFOBR",[1]OUT_FinalEnergyCons!$A$4:$A$10000)))*1,[1]OUT_FinalEnergyCons!H$4:H$10000)</f>
        <v>0.31849884471668349</v>
      </c>
      <c r="K1824" s="1" cm="1">
        <f t="array" ref="K1824">SUMPRODUCT(([1]OUT_FinalEnergyCons!$B$4:$B$10000="var_cap")*1, (ISNUMBER(SEARCH("RH*-SHLFOBR",[1]OUT_FinalEnergyCons!$A$4:$A$10000)))*1,[1]OUT_FinalEnergyCons!I$4:I$10000)</f>
        <v>3.7523052500989078E-2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2.768782281210513</v>
      </c>
      <c r="G1825" s="1">
        <f t="shared" ref="G1825:K1825" si="1181">SUM(G1826:G1827)</f>
        <v>2.9772612632585971</v>
      </c>
      <c r="H1825" s="1">
        <f t="shared" si="1181"/>
        <v>3.0617414163415249</v>
      </c>
      <c r="I1825" s="1">
        <f t="shared" si="1181"/>
        <v>3.2109189024268314</v>
      </c>
      <c r="J1825" s="1">
        <f t="shared" si="1181"/>
        <v>4.5824507148286457</v>
      </c>
      <c r="K1825" s="1">
        <f t="shared" si="1181"/>
        <v>4.8327596244978528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2.9764579410715259</v>
      </c>
      <c r="H1826" s="1" cm="1">
        <f t="array" ref="H1826">SUMPRODUCT(([1]OUT_FinalEnergyCons!$B$4:$B$10000="var_cap")*1, (ISNUMBER(SEARCH("RH*-SHNGABR",[1]OUT_FinalEnergyCons!$A$4:$A$10000)))*1,[1]OUT_FinalEnergyCons!F$4:F$10000)</f>
        <v>2.9824236757419449</v>
      </c>
      <c r="I1826" s="1" cm="1">
        <f t="array" ref="I1826">SUMPRODUCT(([1]OUT_FinalEnergyCons!$B$4:$B$10000="var_cap")*1, (ISNUMBER(SEARCH("RH*-SHNGABR",[1]OUT_FinalEnergyCons!$A$4:$A$10000)))*1,[1]OUT_FinalEnergyCons!G$4:G$10000)</f>
        <v>3.1299020091013965</v>
      </c>
      <c r="J1826" s="1" cm="1">
        <f t="array" ref="J1826">SUMPRODUCT(([1]OUT_FinalEnergyCons!$B$4:$B$10000="var_cap")*1, (ISNUMBER(SEARCH("RH*-SHNGABR",[1]OUT_FinalEnergyCons!$A$4:$A$10000)))*1,[1]OUT_FinalEnergyCons!H$4:H$10000)</f>
        <v>4.5094478219635592</v>
      </c>
      <c r="K1826" s="1" cm="1">
        <f t="array" ref="K1826">SUMPRODUCT(([1]OUT_FinalEnergyCons!$B$4:$B$10000="var_cap")*1, (ISNUMBER(SEARCH("RH*-SHNGABR",[1]OUT_FinalEnergyCons!$A$4:$A$10000)))*1,[1]OUT_FinalEnergyCons!I$4:I$10000)</f>
        <v>4.6463687662974804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2.82299721629412E-5</v>
      </c>
      <c r="G1827" s="1" cm="1">
        <f t="array" ref="G1827">SUMPRODUCT(([1]OUT_FinalEnergyCons!$B$4:$B$10000="var_cap")*1,ISNUMBER(SEARCH("RH*-SHngahp",[1]OUT_FinalEnergyCons!$A$4:$A$10000))*1,[1]OUT_FinalEnergyCons!E$4:E$10000)</f>
        <v>8.0332218707116886E-4</v>
      </c>
      <c r="H1827" s="1" cm="1">
        <f t="array" ref="H1827">SUMPRODUCT(([1]OUT_FinalEnergyCons!$B$4:$B$10000="var_cap")*1,ISNUMBER(SEARCH("RH*-SHngahp",[1]OUT_FinalEnergyCons!$A$4:$A$10000))*1,[1]OUT_FinalEnergyCons!F$4:F$10000)</f>
        <v>7.9317740599580022E-2</v>
      </c>
      <c r="I1827" s="1" cm="1">
        <f t="array" ref="I1827">SUMPRODUCT(([1]OUT_FinalEnergyCons!$B$4:$B$10000="var_cap")*1,ISNUMBER(SEARCH("RH*-SHngahp",[1]OUT_FinalEnergyCons!$A$4:$A$10000))*1,[1]OUT_FinalEnergyCons!G$4:G$10000)</f>
        <v>8.1016893325434824E-2</v>
      </c>
      <c r="J1827" s="1" cm="1">
        <f t="array" ref="J1827">SUMPRODUCT(([1]OUT_FinalEnergyCons!$B$4:$B$10000="var_cap")*1,ISNUMBER(SEARCH("RH*-SHngahp",[1]OUT_FinalEnergyCons!$A$4:$A$10000))*1,[1]OUT_FinalEnergyCons!H$4:H$10000)</f>
        <v>7.3002892865086821E-2</v>
      </c>
      <c r="K1827" s="1" cm="1">
        <f t="array" ref="K1827">SUMPRODUCT(([1]OUT_FinalEnergyCons!$B$4:$B$10000="var_cap")*1,ISNUMBER(SEARCH("RH*-SHngahp",[1]OUT_FinalEnergyCons!$A$4:$A$10000))*1,[1]OUT_FinalEnergyCons!I$4:I$10000)</f>
        <v>0.18639085820037235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6.9952573403399996E-3</v>
      </c>
      <c r="H1828" s="1">
        <f t="shared" si="1185"/>
        <v>6.973336737433453E-3</v>
      </c>
      <c r="I1828" s="1">
        <f t="shared" si="1185"/>
        <v>6.9493292865750152E-3</v>
      </c>
      <c r="J1828" s="1">
        <f t="shared" si="1185"/>
        <v>6.1635808410720125E-4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6.9952573403399996E-3</v>
      </c>
      <c r="H1829" s="1" cm="1">
        <f t="array" ref="H1829">SUMPRODUCT(([1]OUT_FinalEnergyCons!$B$4:$B$10000="var_cap")*1, (ISNUMBER(SEARCH("RH*-SHCOABR",[1]OUT_FinalEnergyCons!$A$4:$A$10000)))*1,[1]OUT_FinalEnergyCons!F$4:F$10000)</f>
        <v>6.973336737433453E-3</v>
      </c>
      <c r="I1829" s="1" cm="1">
        <f t="array" ref="I1829">SUMPRODUCT(([1]OUT_FinalEnergyCons!$B$4:$B$10000="var_cap")*1, (ISNUMBER(SEARCH("RH*-SHCOABR",[1]OUT_FinalEnergyCons!$A$4:$A$10000)))*1,[1]OUT_FinalEnergyCons!G$4:G$10000)</f>
        <v>6.9493292865750152E-3</v>
      </c>
      <c r="J1829" s="1" cm="1">
        <f t="array" ref="J1829">SUMPRODUCT(([1]OUT_FinalEnergyCons!$B$4:$B$10000="var_cap")*1, (ISNUMBER(SEARCH("RH*-SHCOABR",[1]OUT_FinalEnergyCons!$A$4:$A$10000)))*1,[1]OUT_FinalEnergyCons!H$4:H$10000)</f>
        <v>6.1635808410720125E-4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0.68965235153634219</v>
      </c>
      <c r="G1830" s="1">
        <f t="shared" ref="G1830:K1830" si="1187">G1831</f>
        <v>0.80419785953109324</v>
      </c>
      <c r="H1830" s="1">
        <f t="shared" si="1187"/>
        <v>0.82648947285957608</v>
      </c>
      <c r="I1830" s="1">
        <f t="shared" si="1187"/>
        <v>0.82575700368498506</v>
      </c>
      <c r="J1830" s="1">
        <f t="shared" si="1187"/>
        <v>9.451755957586977E-2</v>
      </c>
      <c r="K1830" s="1">
        <f t="shared" si="1187"/>
        <v>3.4847436552878953E-2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0.68965235153634219</v>
      </c>
      <c r="G1831" s="1" cm="1">
        <f t="array" ref="G1831">SUMPRODUCT(([1]OUT_FinalEnergyCons!$B$4:$B$10000="var_cap")*1, (ISNUMBER(SEARCH("RH*-SHWODBR",[1]OUT_FinalEnergyCons!$A$4:$A$10000)))*1,[1]OUT_FinalEnergyCons!E$4:E$10000)</f>
        <v>0.80419785953109324</v>
      </c>
      <c r="H1831" s="1" cm="1">
        <f t="array" ref="H1831">SUMPRODUCT(([1]OUT_FinalEnergyCons!$B$4:$B$10000="var_cap")*1, (ISNUMBER(SEARCH("RH*-SHWODBR",[1]OUT_FinalEnergyCons!$A$4:$A$10000)))*1,[1]OUT_FinalEnergyCons!F$4:F$10000)</f>
        <v>0.82648947285957608</v>
      </c>
      <c r="I1831" s="1" cm="1">
        <f t="array" ref="I1831">SUMPRODUCT(([1]OUT_FinalEnergyCons!$B$4:$B$10000="var_cap")*1, (ISNUMBER(SEARCH("RH*-SHWODBR",[1]OUT_FinalEnergyCons!$A$4:$A$10000)))*1,[1]OUT_FinalEnergyCons!G$4:G$10000)</f>
        <v>0.82575700368498506</v>
      </c>
      <c r="J1831" s="1" cm="1">
        <f t="array" ref="J1831">SUMPRODUCT(([1]OUT_FinalEnergyCons!$B$4:$B$10000="var_cap")*1, (ISNUMBER(SEARCH("RH*-SHWODBR",[1]OUT_FinalEnergyCons!$A$4:$A$10000)))*1,[1]OUT_FinalEnergyCons!H$4:H$10000)</f>
        <v>9.451755957586977E-2</v>
      </c>
      <c r="K1831" s="1" cm="1">
        <f t="array" ref="K1831">SUMPRODUCT(([1]OUT_FinalEnergyCons!$B$4:$B$10000="var_cap")*1, (ISNUMBER(SEARCH("RH*-SHWODBR",[1]OUT_FinalEnergyCons!$A$4:$A$10000)))*1,[1]OUT_FinalEnergyCons!I$4:I$10000)</f>
        <v>3.4847436552878953E-2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0.20452916917359718</v>
      </c>
      <c r="G1832" s="1">
        <f t="shared" ref="G1832:K1832" si="1190">G1833</f>
        <v>0.24367378660151967</v>
      </c>
      <c r="H1832" s="1">
        <f t="shared" si="1190"/>
        <v>0.24987944342630861</v>
      </c>
      <c r="I1832" s="1">
        <f t="shared" si="1190"/>
        <v>0.24985724893218156</v>
      </c>
      <c r="J1832" s="1">
        <f t="shared" si="1190"/>
        <v>3.7699692101861901E-2</v>
      </c>
      <c r="K1832" s="1">
        <f t="shared" si="1190"/>
        <v>3.4246134093878944E-2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0.20452916917359718</v>
      </c>
      <c r="G1833" s="1" cm="1">
        <f t="array" ref="G1833">SUMPRODUCT(([1]OUT_FinalEnergyCons!$B$4:$B$10000="var_cap")*1, (ISNUMBER(SEARCH("RH*-SHPLTBR",[1]OUT_FinalEnergyCons!$A$4:$A$10000)))*1,[1]OUT_FinalEnergyCons!E$4:E$10000)</f>
        <v>0.24367378660151967</v>
      </c>
      <c r="H1833" s="1" cm="1">
        <f t="array" ref="H1833">SUMPRODUCT(([1]OUT_FinalEnergyCons!$B$4:$B$10000="var_cap")*1, (ISNUMBER(SEARCH("RH*-SHPLTBR",[1]OUT_FinalEnergyCons!$A$4:$A$10000)))*1,[1]OUT_FinalEnergyCons!F$4:F$10000)</f>
        <v>0.24987944342630861</v>
      </c>
      <c r="I1833" s="1" cm="1">
        <f t="array" ref="I1833">SUMPRODUCT(([1]OUT_FinalEnergyCons!$B$4:$B$10000="var_cap")*1, (ISNUMBER(SEARCH("RH*-SHPLTBR",[1]OUT_FinalEnergyCons!$A$4:$A$10000)))*1,[1]OUT_FinalEnergyCons!G$4:G$10000)</f>
        <v>0.24985724893218156</v>
      </c>
      <c r="J1833" s="1" cm="1">
        <f t="array" ref="J1833">SUMPRODUCT(([1]OUT_FinalEnergyCons!$B$4:$B$10000="var_cap")*1, (ISNUMBER(SEARCH("RH*-SHPLTBR",[1]OUT_FinalEnergyCons!$A$4:$A$10000)))*1,[1]OUT_FinalEnergyCons!H$4:H$10000)</f>
        <v>3.7699692101861901E-2</v>
      </c>
      <c r="K1833" s="1" cm="1">
        <f t="array" ref="K1833">SUMPRODUCT(([1]OUT_FinalEnergyCons!$B$4:$B$10000="var_cap")*1, (ISNUMBER(SEARCH("RH*-SHPLTBR",[1]OUT_FinalEnergyCons!$A$4:$A$10000)))*1,[1]OUT_FinalEnergyCons!I$4:I$10000)</f>
        <v>3.4246134093878944E-2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0.16304255430001552</v>
      </c>
      <c r="I1834" s="1">
        <f t="shared" si="1193"/>
        <v>0.1636775704945902</v>
      </c>
      <c r="J1834" s="1">
        <f t="shared" si="1193"/>
        <v>4.707492052015326E-2</v>
      </c>
      <c r="K1834" s="1">
        <f t="shared" si="1193"/>
        <v>9.9729928568425802E-2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0.16304255430001552</v>
      </c>
      <c r="I1835" s="1" cm="1">
        <f t="array" ref="I1835">SUMPRODUCT(([1]OUT_FinalEnergyCons!$B$4:$B$10000="var_cap")*1, (ISNUMBER(SEARCH("RH*-SHSOLBR",[1]OUT_FinalEnergyCons!$A$4:$A$10000)))*1,[1]OUT_FinalEnergyCons!G$4:G$10000)</f>
        <v>0.1636775704945902</v>
      </c>
      <c r="J1835" s="1" cm="1">
        <f t="array" ref="J1835">SUMPRODUCT(([1]OUT_FinalEnergyCons!$B$4:$B$10000="var_cap")*1, (ISNUMBER(SEARCH("RH*-SHSOLBR",[1]OUT_FinalEnergyCons!$A$4:$A$10000)))*1,[1]OUT_FinalEnergyCons!H$4:H$10000)</f>
        <v>4.707492052015326E-2</v>
      </c>
      <c r="K1835" s="1" cm="1">
        <f t="array" ref="K1835">SUMPRODUCT(([1]OUT_FinalEnergyCons!$B$4:$B$10000="var_cap")*1, (ISNUMBER(SEARCH("RH*-SHSOLBR",[1]OUT_FinalEnergyCons!$A$4:$A$10000)))*1,[1]OUT_FinalEnergyCons!I$4:I$10000)</f>
        <v>9.9729928568425802E-2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1.8638175040542377</v>
      </c>
      <c r="G1838" s="1">
        <f t="shared" ref="G1838" si="1199">SUM(G1839,G1842,G1844,G1847,G1849,G1851,G1853,G1855)</f>
        <v>1.9813884354934423</v>
      </c>
      <c r="H1838" s="1">
        <f t="shared" ref="H1838" si="1200">SUM(H1839,H1842,H1844,H1847,H1849,H1851,H1853,H1855)</f>
        <v>1.7595316793909852</v>
      </c>
      <c r="I1838" s="1">
        <f t="shared" ref="I1838" si="1201">SUM(I1839,I1842,I1844,I1847,I1849,I1851,I1853,I1855)</f>
        <v>1.6249341524268774</v>
      </c>
      <c r="J1838" s="1">
        <f t="shared" ref="J1838" si="1202">SUM(J1839,J1842,J1844,J1847,J1849,J1851,J1853,J1855)</f>
        <v>1.1353102034734193</v>
      </c>
      <c r="K1838" s="1">
        <f t="shared" ref="K1838" si="1203">SUM(K1839,K1842,K1844,K1847,K1849,K1851,K1853,K1855)</f>
        <v>1.1034121054680737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0.65375939553209328</v>
      </c>
      <c r="G1839" s="1">
        <f t="shared" ref="G1839" si="1205">SUM(G1840:G1841)</f>
        <v>0.72348207145695786</v>
      </c>
      <c r="H1839" s="1">
        <f t="shared" ref="H1839" si="1206">SUM(H1840:H1841)</f>
        <v>0.44647457311567684</v>
      </c>
      <c r="I1839" s="1">
        <f t="shared" ref="I1839" si="1207">SUM(I1840:I1841)</f>
        <v>0.31185135198412683</v>
      </c>
      <c r="J1839" s="1">
        <f t="shared" ref="J1839" si="1208">SUM(J1840:J1841)</f>
        <v>4.9575572650269142E-2</v>
      </c>
      <c r="K1839" s="1">
        <f t="shared" ref="K1839" si="1209">SUM(K1840:K1841)</f>
        <v>9.3125384959446236E-2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0.43991043849338973</v>
      </c>
      <c r="G1840" s="1" cm="1">
        <f t="array" ref="G1840">SUMPRODUCT(([1]OUT_FinalEnergyCons!$B$4:$B$10000="var_cap")*1,(ISNUMBER(SEARCH("RH*-WHELCBR",[1]OUT_FinalEnergyCons!$A$4:$A$10000)))*1,[1]OUT_FinalEnergyCons!E$4:E$10000)</f>
        <v>0.47527364398334054</v>
      </c>
      <c r="H1840" s="1" cm="1">
        <f t="array" ref="H1840">SUMPRODUCT(([1]OUT_FinalEnergyCons!$B$4:$B$10000="var_cap")*1,(ISNUMBER(SEARCH("RH*-WHELCBR",[1]OUT_FinalEnergyCons!$A$4:$A$10000)))*1,[1]OUT_FinalEnergyCons!F$4:F$10000)</f>
        <v>0.19798858263331126</v>
      </c>
      <c r="I1840" s="1" cm="1">
        <f t="array" ref="I1840">SUMPRODUCT(([1]OUT_FinalEnergyCons!$B$4:$B$10000="var_cap")*1,(ISNUMBER(SEARCH("RH*-WHELCBR",[1]OUT_FinalEnergyCons!$A$4:$A$10000)))*1,[1]OUT_FinalEnergyCons!G$4:G$10000)</f>
        <v>6.3285104442707463E-2</v>
      </c>
      <c r="J1840" s="1" cm="1">
        <f t="array" ref="J1840">SUMPRODUCT(([1]OUT_FinalEnergyCons!$B$4:$B$10000="var_cap")*1,(ISNUMBER(SEARCH("RH*-WHELCBR",[1]OUT_FinalEnergyCons!$A$4:$A$10000)))*1,[1]OUT_FinalEnergyCons!H$4:H$10000)</f>
        <v>1.9171625394643697E-2</v>
      </c>
      <c r="K1840" s="1" cm="1">
        <f t="array" ref="K1840">SUMPRODUCT(([1]OUT_FinalEnergyCons!$B$4:$B$10000="var_cap")*1,(ISNUMBER(SEARCH("RH*-WHELCBR",[1]OUT_FinalEnergyCons!$A$4:$A$10000)))*1,[1]OUT_FinalEnergyCons!I$4:I$10000)</f>
        <v>3.5122643797505175E-2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0.21384895703870352</v>
      </c>
      <c r="G1841" s="1" cm="1">
        <f t="array" ref="G1841">SUMPRODUCT(([1]OUT_FinalEnergyCons!$B$4:$B$10000="var_cap")*1,ISNUMBER(SEARCH("RH*-WHELCHP",[1]OUT_FinalEnergyCons!$A$4:$A$10000))*1,[1]OUT_FinalEnergyCons!E$4:E$10000)</f>
        <v>0.24820842747361727</v>
      </c>
      <c r="H1841" s="1" cm="1">
        <f t="array" ref="H1841">SUMPRODUCT(([1]OUT_FinalEnergyCons!$B$4:$B$10000="var_cap")*1,ISNUMBER(SEARCH("RH*-WHELCHP",[1]OUT_FinalEnergyCons!$A$4:$A$10000))*1,[1]OUT_FinalEnergyCons!F$4:F$10000)</f>
        <v>0.24848599048236558</v>
      </c>
      <c r="I1841" s="1" cm="1">
        <f t="array" ref="I1841">SUMPRODUCT(([1]OUT_FinalEnergyCons!$B$4:$B$10000="var_cap")*1,ISNUMBER(SEARCH("RH*-WHELCHP",[1]OUT_FinalEnergyCons!$A$4:$A$10000))*1,[1]OUT_FinalEnergyCons!G$4:G$10000)</f>
        <v>0.24856624754141937</v>
      </c>
      <c r="J1841" s="1" cm="1">
        <f t="array" ref="J1841">SUMPRODUCT(([1]OUT_FinalEnergyCons!$B$4:$B$10000="var_cap")*1,ISNUMBER(SEARCH("RH*-WHELCHP",[1]OUT_FinalEnergyCons!$A$4:$A$10000))*1,[1]OUT_FinalEnergyCons!H$4:H$10000)</f>
        <v>3.0403947255625445E-2</v>
      </c>
      <c r="K1841" s="1" cm="1">
        <f t="array" ref="K1841">SUMPRODUCT(([1]OUT_FinalEnergyCons!$B$4:$B$10000="var_cap")*1,ISNUMBER(SEARCH("RH*-WHELCHP",[1]OUT_FinalEnergyCons!$A$4:$A$10000))*1,[1]OUT_FinalEnergyCons!I$4:I$10000)</f>
        <v>5.8002741161941061E-2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0.47752019741763424</v>
      </c>
      <c r="H1842" s="1">
        <f t="shared" ref="H1842" si="1214">H1843</f>
        <v>0.47787121556853202</v>
      </c>
      <c r="I1842" s="1">
        <f t="shared" ref="I1842" si="1215">I1843</f>
        <v>0.47724402968541219</v>
      </c>
      <c r="J1842" s="1">
        <f t="shared" ref="J1842" si="1216">J1843</f>
        <v>5.1701194911311921E-2</v>
      </c>
      <c r="K1842" s="1">
        <f t="shared" ref="K1842" si="1217">K1843</f>
        <v>2.5075672949222698E-3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0.47752019741763424</v>
      </c>
      <c r="H1843" s="1" cm="1">
        <f t="array" ref="H1843">SUMPRODUCT(([1]OUT_FinalEnergyCons!$B$4:$B$10000="var_cap")*1, (ISNUMBER(SEARCH("RH*-WHLFOBR",[1]OUT_FinalEnergyCons!$A$4:$A$10000)))*1,[1]OUT_FinalEnergyCons!F$4:F$10000)</f>
        <v>0.47787121556853202</v>
      </c>
      <c r="I1843" s="1" cm="1">
        <f t="array" ref="I1843">SUMPRODUCT(([1]OUT_FinalEnergyCons!$B$4:$B$10000="var_cap")*1, (ISNUMBER(SEARCH("RH*-WHLFOBR",[1]OUT_FinalEnergyCons!$A$4:$A$10000)))*1,[1]OUT_FinalEnergyCons!G$4:G$10000)</f>
        <v>0.47724402968541219</v>
      </c>
      <c r="J1843" s="1" cm="1">
        <f t="array" ref="J1843">SUMPRODUCT(([1]OUT_FinalEnergyCons!$B$4:$B$10000="var_cap")*1, (ISNUMBER(SEARCH("RH*-WHLFOBR",[1]OUT_FinalEnergyCons!$A$4:$A$10000)))*1,[1]OUT_FinalEnergyCons!H$4:H$10000)</f>
        <v>5.1701194911311921E-2</v>
      </c>
      <c r="K1843" s="1" cm="1">
        <f t="array" ref="K1843">SUMPRODUCT(([1]OUT_FinalEnergyCons!$B$4:$B$10000="var_cap")*1, (ISNUMBER(SEARCH("RH*-WHLFOBR",[1]OUT_FinalEnergyCons!$A$4:$A$10000)))*1,[1]OUT_FinalEnergyCons!I$4:I$10000)</f>
        <v>2.5075672949222698E-3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0.43661659625624755</v>
      </c>
      <c r="H1844" s="1">
        <f t="shared" ref="H1844" si="1221">SUM(H1845:H1846)</f>
        <v>0.4886776967301345</v>
      </c>
      <c r="I1844" s="1">
        <f t="shared" ref="I1844" si="1222">SUM(I1845:I1846)</f>
        <v>0.48947337461229412</v>
      </c>
      <c r="J1844" s="1">
        <f t="shared" ref="J1844" si="1223">SUM(J1845:J1846)</f>
        <v>0.98803269549362505</v>
      </c>
      <c r="K1844" s="1">
        <f t="shared" ref="K1844" si="1224">SUM(K1845:K1846)</f>
        <v>0.90181896130929051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0.43634429265929198</v>
      </c>
      <c r="H1845" s="1" cm="1">
        <f t="array" ref="H1845">SUMPRODUCT(([1]OUT_FinalEnergyCons!$B$4:$B$10000="var_cap")*1, (ISNUMBER(SEARCH("RH*-WHNGABR",[1]OUT_FinalEnergyCons!$A$4:$A$10000)))*1,[1]OUT_FinalEnergyCons!F$4:F$10000)</f>
        <v>0.43674903750885213</v>
      </c>
      <c r="I1845" s="1" cm="1">
        <f t="array" ref="I1845">SUMPRODUCT(([1]OUT_FinalEnergyCons!$B$4:$B$10000="var_cap")*1, (ISNUMBER(SEARCH("RH*-WHNGABR",[1]OUT_FinalEnergyCons!$A$4:$A$10000)))*1,[1]OUT_FinalEnergyCons!G$4:G$10000)</f>
        <v>0.43724373835578845</v>
      </c>
      <c r="J1845" s="1" cm="1">
        <f t="array" ref="J1845">SUMPRODUCT(([1]OUT_FinalEnergyCons!$B$4:$B$10000="var_cap")*1, (ISNUMBER(SEARCH("RH*-WHNGABR",[1]OUT_FinalEnergyCons!$A$4:$A$10000)))*1,[1]OUT_FinalEnergyCons!H$4:H$10000)</f>
        <v>0.9492232732991992</v>
      </c>
      <c r="K1845" s="1" cm="1">
        <f t="array" ref="K1845">SUMPRODUCT(([1]OUT_FinalEnergyCons!$B$4:$B$10000="var_cap")*1, (ISNUMBER(SEARCH("RH*-WHNGABR",[1]OUT_FinalEnergyCons!$A$4:$A$10000)))*1,[1]OUT_FinalEnergyCons!I$4:I$10000)</f>
        <v>0.78757290002025848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2.7230359695556077E-4</v>
      </c>
      <c r="H1846" s="1" cm="1">
        <f t="array" ref="H1846">SUMPRODUCT(([1]OUT_FinalEnergyCons!$B$4:$B$10000="var_cap")*1,ISNUMBER(SEARCH("RH*-WHngahp",[1]OUT_FinalEnergyCons!$A$4:$A$10000))*1,[1]OUT_FinalEnergyCons!F$4:F$10000)</f>
        <v>5.1928659221282397E-2</v>
      </c>
      <c r="I1846" s="1" cm="1">
        <f t="array" ref="I1846">SUMPRODUCT(([1]OUT_FinalEnergyCons!$B$4:$B$10000="var_cap")*1,ISNUMBER(SEARCH("RH*-WHngahp",[1]OUT_FinalEnergyCons!$A$4:$A$10000))*1,[1]OUT_FinalEnergyCons!G$4:G$10000)</f>
        <v>5.2229636256505646E-2</v>
      </c>
      <c r="J1846" s="1" cm="1">
        <f t="array" ref="J1846">SUMPRODUCT(([1]OUT_FinalEnergyCons!$B$4:$B$10000="var_cap")*1,ISNUMBER(SEARCH("RH*-WHngahp",[1]OUT_FinalEnergyCons!$A$4:$A$10000))*1,[1]OUT_FinalEnergyCons!H$4:H$10000)</f>
        <v>3.8809422194425819E-2</v>
      </c>
      <c r="K1846" s="1" cm="1">
        <f t="array" ref="K1846">SUMPRODUCT(([1]OUT_FinalEnergyCons!$B$4:$B$10000="var_cap")*1,ISNUMBER(SEARCH("RH*-WHngahp",[1]OUT_FinalEnergyCons!$A$4:$A$10000))*1,[1]OUT_FinalEnergyCons!I$4:I$10000)</f>
        <v>0.11424606128903206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4.1291874085078742E-2</v>
      </c>
      <c r="H1849" s="1">
        <f t="shared" ref="H1849" si="1236">H1850</f>
        <v>4.1381033456782124E-2</v>
      </c>
      <c r="I1849" s="1">
        <f t="shared" ref="I1849" si="1237">I1850</f>
        <v>4.1235117817410676E-2</v>
      </c>
      <c r="J1849" s="1">
        <f t="shared" ref="J1849" si="1238">J1850</f>
        <v>6.2550733659100417E-3</v>
      </c>
      <c r="K1849" s="1">
        <f t="shared" ref="K1849" si="1239">K1850</f>
        <v>8.4758188151361335E-3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4.1291874085078742E-2</v>
      </c>
      <c r="H1850" s="1" cm="1">
        <f t="array" ref="H1850">SUMPRODUCT(([1]OUT_FinalEnergyCons!$B$4:$B$10000="var_cap")*1, (ISNUMBER(SEARCH("RH*-WHWODBR",[1]OUT_FinalEnergyCons!$A$4:$A$10000)))*1,[1]OUT_FinalEnergyCons!F$4:F$10000)</f>
        <v>4.1381033456782124E-2</v>
      </c>
      <c r="I1850" s="1" cm="1">
        <f t="array" ref="I1850">SUMPRODUCT(([1]OUT_FinalEnergyCons!$B$4:$B$10000="var_cap")*1, (ISNUMBER(SEARCH("RH*-WHWODBR",[1]OUT_FinalEnergyCons!$A$4:$A$10000)))*1,[1]OUT_FinalEnergyCons!G$4:G$10000)</f>
        <v>4.1235117817410676E-2</v>
      </c>
      <c r="J1850" s="1" cm="1">
        <f t="array" ref="J1850">SUMPRODUCT(([1]OUT_FinalEnergyCons!$B$4:$B$10000="var_cap")*1, (ISNUMBER(SEARCH("RH*-WHWODBR",[1]OUT_FinalEnergyCons!$A$4:$A$10000)))*1,[1]OUT_FinalEnergyCons!H$4:H$10000)</f>
        <v>6.2550733659100417E-3</v>
      </c>
      <c r="K1850" s="1" cm="1">
        <f t="array" ref="K1850">SUMPRODUCT(([1]OUT_FinalEnergyCons!$B$4:$B$10000="var_cap")*1, (ISNUMBER(SEARCH("RH*-WHWODBR",[1]OUT_FinalEnergyCons!$A$4:$A$10000)))*1,[1]OUT_FinalEnergyCons!I$4:I$10000)</f>
        <v>8.4758188151361335E-3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1.3948808978902114E-2</v>
      </c>
      <c r="H1851" s="1">
        <f t="shared" ref="H1851" si="1243">H1852</f>
        <v>1.4021038983563158E-2</v>
      </c>
      <c r="I1851" s="1">
        <f t="shared" ref="I1851" si="1244">I1852</f>
        <v>1.3996557085397158E-2</v>
      </c>
      <c r="J1851" s="1">
        <f t="shared" ref="J1851" si="1245">J1852</f>
        <v>3.3548750909328669E-3</v>
      </c>
      <c r="K1851" s="1">
        <f t="shared" ref="K1851" si="1246">K1852</f>
        <v>4.9792024313728969E-3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1.3948808978902114E-2</v>
      </c>
      <c r="H1852" s="1" cm="1">
        <f t="array" ref="H1852">SUMPRODUCT(([1]OUT_FinalEnergyCons!$B$4:$B$10000="var_cap")*1, (ISNUMBER(SEARCH("RH*-WHPLTBR",[1]OUT_FinalEnergyCons!$A$4:$A$10000)))*1,[1]OUT_FinalEnergyCons!F$4:F$10000)</f>
        <v>1.4021038983563158E-2</v>
      </c>
      <c r="I1852" s="1" cm="1">
        <f t="array" ref="I1852">SUMPRODUCT(([1]OUT_FinalEnergyCons!$B$4:$B$10000="var_cap")*1, (ISNUMBER(SEARCH("RH*-WHPLTBR",[1]OUT_FinalEnergyCons!$A$4:$A$10000)))*1,[1]OUT_FinalEnergyCons!G$4:G$10000)</f>
        <v>1.3996557085397158E-2</v>
      </c>
      <c r="J1852" s="1" cm="1">
        <f t="array" ref="J1852">SUMPRODUCT(([1]OUT_FinalEnergyCons!$B$4:$B$10000="var_cap")*1, (ISNUMBER(SEARCH("RH*-WHPLTBR",[1]OUT_FinalEnergyCons!$A$4:$A$10000)))*1,[1]OUT_FinalEnergyCons!H$4:H$10000)</f>
        <v>3.3548750909328669E-3</v>
      </c>
      <c r="K1852" s="1" cm="1">
        <f t="array" ref="K1852">SUMPRODUCT(([1]OUT_FinalEnergyCons!$B$4:$B$10000="var_cap")*1, (ISNUMBER(SEARCH("RH*-WHPLTBR",[1]OUT_FinalEnergyCons!$A$4:$A$10000)))*1,[1]OUT_FinalEnergyCons!I$4:I$10000)</f>
        <v>4.9792024313728969E-3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0.29110612153629667</v>
      </c>
      <c r="I1853" s="1">
        <f t="shared" ref="I1853" si="1251">I1854</f>
        <v>0.29113372124223647</v>
      </c>
      <c r="J1853" s="1">
        <f t="shared" ref="J1853" si="1252">J1854</f>
        <v>3.63907919613701E-2</v>
      </c>
      <c r="K1853" s="1">
        <f t="shared" ref="K1853" si="1253">K1854</f>
        <v>9.2505170657905603E-2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0.29110612153629667</v>
      </c>
      <c r="I1854" s="1" cm="1">
        <f t="array" ref="I1854">SUMPRODUCT(([1]OUT_FinalEnergyCons!$B$4:$B$10000="var_cap")*1, (ISNUMBER(SEARCH("RH*-WHSOLBR",[1]OUT_FinalEnergyCons!$A$4:$A$10000)))*1,[1]OUT_FinalEnergyCons!G$4:G$10000)</f>
        <v>0.29113372124223647</v>
      </c>
      <c r="J1854" s="1" cm="1">
        <f t="array" ref="J1854">SUMPRODUCT(([1]OUT_FinalEnergyCons!$B$4:$B$10000="var_cap")*1, (ISNUMBER(SEARCH("RH*-WHSOLBR",[1]OUT_FinalEnergyCons!$A$4:$A$10000)))*1,[1]OUT_FinalEnergyCons!H$4:H$10000)</f>
        <v>3.63907919613701E-2</v>
      </c>
      <c r="K1854" s="1" cm="1">
        <f t="array" ref="K1854">SUMPRODUCT(([1]OUT_FinalEnergyCons!$B$4:$B$10000="var_cap")*1, (ISNUMBER(SEARCH("RH*-WHSOLBR",[1]OUT_FinalEnergyCons!$A$4:$A$10000)))*1,[1]OUT_FinalEnergyCons!I$4:I$10000)</f>
        <v>9.2505170657905603E-2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0</v>
      </c>
      <c r="G1857" s="17">
        <f t="shared" ref="G1857:K1857" si="1262">SUM(G1858,G1861,G1864,G1868,G1870,G1872,G1874,G1876,G1878)</f>
        <v>0</v>
      </c>
      <c r="H1857" s="17">
        <f t="shared" si="1262"/>
        <v>0</v>
      </c>
      <c r="I1857" s="17">
        <f t="shared" si="1262"/>
        <v>0</v>
      </c>
      <c r="J1857" s="17">
        <f t="shared" si="1262"/>
        <v>0</v>
      </c>
      <c r="K1857" s="17">
        <f t="shared" si="1262"/>
        <v>0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</v>
      </c>
      <c r="G1858" s="18">
        <f t="shared" ref="G1858:K1858" si="1263">SUM(G1859:G1860)</f>
        <v>0</v>
      </c>
      <c r="H1858" s="18">
        <f t="shared" si="1263"/>
        <v>0</v>
      </c>
      <c r="I1858" s="18">
        <f t="shared" si="1263"/>
        <v>0</v>
      </c>
      <c r="J1858" s="18">
        <f t="shared" si="1263"/>
        <v>0</v>
      </c>
      <c r="K1858" s="18">
        <f t="shared" si="1263"/>
        <v>0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</v>
      </c>
      <c r="G1859" s="1" cm="1">
        <f t="array" ref="G1859">SUMPRODUCT(([1]OUT_FinalEnergyCons!$B$4:$B$10000="Var_cap")*1,  (ISNUMBER(SEARCH("ITOT-SWHELCBR",[1]OUT_FinalEnergyCons!$A$4:$A$10000)))*1,[1]OUT_FinalEnergyCons!E$4:E$10000)</f>
        <v>0</v>
      </c>
      <c r="H1859" s="1" cm="1">
        <f t="array" ref="H1859">SUMPRODUCT(([1]OUT_FinalEnergyCons!$B$4:$B$10000="Var_cap")*1,  (ISNUMBER(SEARCH("ITOT-SWHELCBR",[1]OUT_FinalEnergyCons!$A$4:$A$10000)))*1,[1]OUT_FinalEnergyCons!F$4:F$10000)</f>
        <v>0</v>
      </c>
      <c r="I1859" s="1" cm="1">
        <f t="array" ref="I1859">SUMPRODUCT(([1]OUT_FinalEnergyCons!$B$4:$B$10000="Var_cap")*1,  (ISNUMBER(SEARCH("ITOT-SWHELCBR",[1]OUT_FinalEnergyCons!$A$4:$A$10000)))*1,[1]OUT_FinalEnergyCons!G$4:G$10000)</f>
        <v>0</v>
      </c>
      <c r="J1859" s="1" cm="1">
        <f t="array" ref="J1859">SUMPRODUCT(([1]OUT_FinalEnergyCons!$B$4:$B$10000="Var_cap")*1,  (ISNUMBER(SEARCH("ITOT-SWHELCBR",[1]OUT_FinalEnergyCons!$A$4:$A$10000)))*1,[1]OUT_FinalEnergyCons!H$4:H$10000)</f>
        <v>0</v>
      </c>
      <c r="K1859" s="1" cm="1">
        <f t="array" ref="K1859">SUMPRODUCT(([1]OUT_FinalEnergyCons!$B$4:$B$10000="Var_cap")*1,  (ISNUMBER(SEARCH("ITOT-SWHELCBR",[1]OUT_FinalEnergyCons!$A$4:$A$10000)))*1,[1]OUT_FinalEnergyCons!I$4:I$10000)</f>
        <v>0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0</v>
      </c>
      <c r="G1860" s="1" cm="1">
        <f t="array" ref="G1860">SUMPRODUCT(([1]OUT_FinalEnergyCons!$B$4:$B$10000="Var_cap")*1,  (ISNUMBER(SEARCH("ITOT-SWHELCHP",[1]OUT_FinalEnergyCons!$A$4:$A$10000)))*1,[1]OUT_FinalEnergyCons!E$4:E$10000)</f>
        <v>0</v>
      </c>
      <c r="H1860" s="1" cm="1">
        <f t="array" ref="H1860">SUMPRODUCT(([1]OUT_FinalEnergyCons!$B$4:$B$10000="Var_cap")*1,  (ISNUMBER(SEARCH("ITOT-SWHELCHP",[1]OUT_FinalEnergyCons!$A$4:$A$10000)))*1,[1]OUT_FinalEnergyCons!F$4:F$10000)</f>
        <v>0</v>
      </c>
      <c r="I1860" s="1" cm="1">
        <f t="array" ref="I1860">SUMPRODUCT(([1]OUT_FinalEnergyCons!$B$4:$B$10000="Var_cap")*1,  (ISNUMBER(SEARCH("ITOT-SWHELCHP",[1]OUT_FinalEnergyCons!$A$4:$A$10000)))*1,[1]OUT_FinalEnergyCons!G$4:G$10000)</f>
        <v>0</v>
      </c>
      <c r="J1860" s="1" cm="1">
        <f t="array" ref="J1860">SUMPRODUCT(([1]OUT_FinalEnergyCons!$B$4:$B$10000="Var_cap")*1,  (ISNUMBER(SEARCH("ITOT-SWHELCHP",[1]OUT_FinalEnergyCons!$A$4:$A$10000)))*1,[1]OUT_FinalEnergyCons!H$4:H$10000)</f>
        <v>0</v>
      </c>
      <c r="K1860" s="1" cm="1">
        <f t="array" ref="K1860">SUMPRODUCT(([1]OUT_FinalEnergyCons!$B$4:$B$10000="Var_cap")*1,  (ISNUMBER(SEARCH("ITOT-SWHELCHP",[1]OUT_FinalEnergyCons!$A$4:$A$10000)))*1,[1]OUT_FinalEnergyCons!I$4:I$10000)</f>
        <v>0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</v>
      </c>
      <c r="G1861" s="18">
        <f t="shared" ref="G1861:K1861" si="1265">SUM(G1862:G1863)</f>
        <v>0</v>
      </c>
      <c r="H1861" s="18">
        <f t="shared" si="1265"/>
        <v>0</v>
      </c>
      <c r="I1861" s="18">
        <f t="shared" si="1265"/>
        <v>0</v>
      </c>
      <c r="J1861" s="18">
        <f t="shared" si="1265"/>
        <v>0</v>
      </c>
      <c r="K1861" s="18">
        <f t="shared" si="1265"/>
        <v>0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</v>
      </c>
      <c r="G1862" s="1" cm="1">
        <f t="array" ref="G1862">SUMPRODUCT(([1]OUT_FinalEnergyCons!$B$4:$B$10000="Var_cap")*1,  (ISNUMBER(SEARCH("ITOT-SWHLFOBR",[1]OUT_FinalEnergyCons!$A$4:$A$10000)))*1,[1]OUT_FinalEnergyCons!E$4:E$10000)</f>
        <v>0</v>
      </c>
      <c r="H1862" s="1" cm="1">
        <f t="array" ref="H1862">SUMPRODUCT(([1]OUT_FinalEnergyCons!$B$4:$B$10000="Var_cap")*1,  (ISNUMBER(SEARCH("ITOT-SWHLFOBR",[1]OUT_FinalEnergyCons!$A$4:$A$10000)))*1,[1]OUT_FinalEnergyCons!F$4:F$10000)</f>
        <v>0</v>
      </c>
      <c r="I1862" s="1" cm="1">
        <f t="array" ref="I1862">SUMPRODUCT(([1]OUT_FinalEnergyCons!$B$4:$B$10000="Var_cap")*1,  (ISNUMBER(SEARCH("ITOT-SWHLFOBR",[1]OUT_FinalEnergyCons!$A$4:$A$10000)))*1,[1]OUT_FinalEnergyCons!G$4:G$10000)</f>
        <v>0</v>
      </c>
      <c r="J1862" s="1" cm="1">
        <f t="array" ref="J1862">SUMPRODUCT(([1]OUT_FinalEnergyCons!$B$4:$B$10000="Var_cap")*1,  (ISNUMBER(SEARCH("ITOT-SWHLFOBR",[1]OUT_FinalEnergyCons!$A$4:$A$10000)))*1,[1]OUT_FinalEnergyCons!H$4:H$10000)</f>
        <v>0</v>
      </c>
      <c r="K1862" s="1" cm="1">
        <f t="array" ref="K1862">SUMPRODUCT(([1]OUT_FinalEnergyCons!$B$4:$B$10000="Var_cap")*1,  (ISNUMBER(SEARCH("ITOT-SWHLFOBR",[1]OUT_FinalEnergyCons!$A$4:$A$10000)))*1,[1]OUT_FinalEnergyCons!I$4:I$10000)</f>
        <v>0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</v>
      </c>
      <c r="G1863" s="1" cm="1">
        <f t="array" ref="G1863">SUMPRODUCT(([1]OUT_FinalEnergyCons!$B$4:$B$10000="Var_cap")*1,  (ISNUMBER(SEARCH("ITOT-SWHHFOBR",[1]OUT_FinalEnergyCons!$A$4:$A$10000)))*1,[1]OUT_FinalEnergyCons!E$4:E$10000)</f>
        <v>0</v>
      </c>
      <c r="H1863" s="1" cm="1">
        <f t="array" ref="H1863">SUMPRODUCT(([1]OUT_FinalEnergyCons!$B$4:$B$10000="Var_cap")*1,  (ISNUMBER(SEARCH("ITOT-SWHHFOBR",[1]OUT_FinalEnergyCons!$A$4:$A$10000)))*1,[1]OUT_FinalEnergyCons!F$4:F$10000)</f>
        <v>0</v>
      </c>
      <c r="I1863" s="1" cm="1">
        <f t="array" ref="I1863">SUMPRODUCT(([1]OUT_FinalEnergyCons!$B$4:$B$10000="Var_cap")*1,  (ISNUMBER(SEARCH("ITOT-SWHHFOBR",[1]OUT_FinalEnergyCons!$A$4:$A$10000)))*1,[1]OUT_FinalEnergyCons!G$4:G$10000)</f>
        <v>0</v>
      </c>
      <c r="J1863" s="1" cm="1">
        <f t="array" ref="J1863">SUMPRODUCT(([1]OUT_FinalEnergyCons!$B$4:$B$10000="Var_cap")*1,  (ISNUMBER(SEARCH("ITOT-SWHHFOBR",[1]OUT_FinalEnergyCons!$A$4:$A$10000)))*1,[1]OUT_FinalEnergyCons!H$4:H$10000)</f>
        <v>0</v>
      </c>
      <c r="K1863" s="1" cm="1">
        <f t="array" ref="K1863">SUMPRODUCT(([1]OUT_FinalEnergyCons!$B$4:$B$10000="Var_cap")*1,  (ISNUMBER(SEARCH("ITOT-SWHHFOBR",[1]OUT_FinalEnergyCons!$A$4:$A$10000)))*1,[1]OUT_FinalEnergyCons!I$4:I$10000)</f>
        <v>0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0</v>
      </c>
      <c r="G1864" s="18">
        <f t="shared" ref="G1864:K1864" si="1268">SUM(G1865:G1866)</f>
        <v>0</v>
      </c>
      <c r="H1864" s="18">
        <f t="shared" si="1268"/>
        <v>0</v>
      </c>
      <c r="I1864" s="18">
        <f t="shared" si="1268"/>
        <v>0</v>
      </c>
      <c r="J1864" s="18">
        <f t="shared" si="1268"/>
        <v>0</v>
      </c>
      <c r="K1864" s="18">
        <f t="shared" si="1268"/>
        <v>0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0</v>
      </c>
      <c r="G1865" s="1" cm="1">
        <f t="array" ref="G1865">SUMPRODUCT(([1]OUT_FinalEnergyCons!$B$4:$B$10000="Var_cap")*1,  (ISNUMBER(SEARCH("ITOT-SWHNGA*BR",[1]OUT_FinalEnergyCons!$A$4:$A$10000)))*1,[1]OUT_FinalEnergyCons!E$4:E$10000)</f>
        <v>0</v>
      </c>
      <c r="H1865" s="1" cm="1">
        <f t="array" ref="H1865">SUMPRODUCT(([1]OUT_FinalEnergyCons!$B$4:$B$10000="Var_cap")*1,  (ISNUMBER(SEARCH("ITOT-SWHNGA*BR",[1]OUT_FinalEnergyCons!$A$4:$A$10000)))*1,[1]OUT_FinalEnergyCons!F$4:F$10000)</f>
        <v>0</v>
      </c>
      <c r="I1865" s="1" cm="1">
        <f t="array" ref="I1865">SUMPRODUCT(([1]OUT_FinalEnergyCons!$B$4:$B$10000="Var_cap")*1,  (ISNUMBER(SEARCH("ITOT-SWHNGA*BR",[1]OUT_FinalEnergyCons!$A$4:$A$10000)))*1,[1]OUT_FinalEnergyCons!G$4:G$10000)</f>
        <v>0</v>
      </c>
      <c r="J1865" s="1" cm="1">
        <f t="array" ref="J1865">SUMPRODUCT(([1]OUT_FinalEnergyCons!$B$4:$B$10000="Var_cap")*1,  (ISNUMBER(SEARCH("ITOT-SWHNGA*BR",[1]OUT_FinalEnergyCons!$A$4:$A$10000)))*1,[1]OUT_FinalEnergyCons!H$4:H$10000)</f>
        <v>0</v>
      </c>
      <c r="K1865" s="1" cm="1">
        <f t="array" ref="K1865">SUMPRODUCT(([1]OUT_FinalEnergyCons!$B$4:$B$10000="Var_cap")*1,  (ISNUMBER(SEARCH("ITOT-SWHNGA*BR",[1]OUT_FinalEnergyCons!$A$4:$A$10000)))*1,[1]OUT_FinalEnergyCons!I$4:I$10000)</f>
        <v>0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0</v>
      </c>
      <c r="H1866" s="1" cm="1">
        <f t="array" ref="H1866">SUMPRODUCT(([1]OUT_FinalEnergyCons!$B$4:$B$10000="Var_cap")*1,  (ISNUMBER(SEARCH("ITOT-SWHNGAHP",[1]OUT_FinalEnergyCons!$A$4:$A$10000)))*1,[1]OUT_FinalEnergyCons!F$4:F$10000)</f>
        <v>0</v>
      </c>
      <c r="I1866" s="1" cm="1">
        <f t="array" ref="I1866">SUMPRODUCT(([1]OUT_FinalEnergyCons!$B$4:$B$10000="Var_cap")*1,  (ISNUMBER(SEARCH("ITOT-SWHNGAHP",[1]OUT_FinalEnergyCons!$A$4:$A$10000)))*1,[1]OUT_FinalEnergyCons!G$4:G$10000)</f>
        <v>0</v>
      </c>
      <c r="J1866" s="1" cm="1">
        <f t="array" ref="J1866">SUMPRODUCT(([1]OUT_FinalEnergyCons!$B$4:$B$10000="Var_cap")*1,  (ISNUMBER(SEARCH("ITOT-SWHNGAHP",[1]OUT_FinalEnergyCons!$A$4:$A$10000)))*1,[1]OUT_FinalEnergyCons!H$4:H$10000)</f>
        <v>0</v>
      </c>
      <c r="K1866" s="1" cm="1">
        <f t="array" ref="K1866">SUMPRODUCT(([1]OUT_FinalEnergyCons!$B$4:$B$10000="Var_cap")*1,  (ISNUMBER(SEARCH("ITOT-SWHNGAHP",[1]OUT_FinalEnergyCons!$A$4:$A$10000)))*1,[1]OUT_FinalEnergyCons!I$4:I$10000)</f>
        <v>0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0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0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</v>
      </c>
      <c r="G1868" s="1">
        <f t="shared" ref="G1868:K1868" si="1269">G1869</f>
        <v>0</v>
      </c>
      <c r="H1868" s="1">
        <f t="shared" si="1269"/>
        <v>0</v>
      </c>
      <c r="I1868" s="1">
        <f t="shared" si="1269"/>
        <v>0</v>
      </c>
      <c r="J1868" s="1">
        <f t="shared" si="1269"/>
        <v>0</v>
      </c>
      <c r="K1868" s="1">
        <f t="shared" si="1269"/>
        <v>0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</v>
      </c>
      <c r="G1869" s="1" cm="1">
        <f t="array" ref="G1869">SUMPRODUCT(([1]OUT_FinalEnergyCons!$B$4:$B$10000="Var_cap")*1,  (ISNUMBER(SEARCH("ITOT-SWHCOA*BR",[1]OUT_FinalEnergyCons!$A$4:$A$10000)))*1,[1]OUT_FinalEnergyCons!E$4:E$10000)</f>
        <v>0</v>
      </c>
      <c r="H1869" s="1" cm="1">
        <f t="array" ref="H1869">SUMPRODUCT(([1]OUT_FinalEnergyCons!$B$4:$B$10000="Var_cap")*1,  (ISNUMBER(SEARCH("ITOT-SWHCOA*BR",[1]OUT_FinalEnergyCons!$A$4:$A$10000)))*1,[1]OUT_FinalEnergyCons!F$4:F$10000)</f>
        <v>0</v>
      </c>
      <c r="I1869" s="1" cm="1">
        <f t="array" ref="I1869">SUMPRODUCT(([1]OUT_FinalEnergyCons!$B$4:$B$10000="Var_cap")*1,  (ISNUMBER(SEARCH("ITOT-SWHCOA*BR",[1]OUT_FinalEnergyCons!$A$4:$A$10000)))*1,[1]OUT_FinalEnergyCons!G$4:G$10000)</f>
        <v>0</v>
      </c>
      <c r="J1869" s="1" cm="1">
        <f t="array" ref="J1869">SUMPRODUCT(([1]OUT_FinalEnergyCons!$B$4:$B$10000="Var_cap")*1,  (ISNUMBER(SEARCH("ITOT-SWHCOA*BR",[1]OUT_FinalEnergyCons!$A$4:$A$10000)))*1,[1]OUT_FinalEnergyCons!H$4:H$10000)</f>
        <v>0</v>
      </c>
      <c r="K1869" s="1" cm="1">
        <f t="array" ref="K1869">SUMPRODUCT(([1]OUT_FinalEnergyCons!$B$4:$B$10000="Var_cap")*1,  (ISNUMBER(SEARCH("ITOT-SWHCOA*BR",[1]OUT_FinalEnergyCons!$A$4:$A$10000)))*1,[1]OUT_FinalEnergyCons!I$4:I$10000)</f>
        <v>0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</v>
      </c>
      <c r="G1870" s="1">
        <f t="shared" ref="G1870:K1870" si="1270">G1871</f>
        <v>0</v>
      </c>
      <c r="H1870" s="1">
        <f t="shared" si="1270"/>
        <v>0</v>
      </c>
      <c r="I1870" s="1">
        <f t="shared" si="1270"/>
        <v>0</v>
      </c>
      <c r="J1870" s="1">
        <f t="shared" si="1270"/>
        <v>0</v>
      </c>
      <c r="K1870" s="1">
        <f t="shared" si="1270"/>
        <v>0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</v>
      </c>
      <c r="G1871" s="1" cm="1">
        <f t="array" ref="G1871">SUMPRODUCT(([1]OUT_FinalEnergyCons!$B$4:$B$10000="Var_cap")*1,  (ISNUMBER(SEARCH("ITOT-SWHWOD*BR",[1]OUT_FinalEnergyCons!$A$4:$A$10000)))*1,[1]OUT_FinalEnergyCons!E$4:E$10000)</f>
        <v>0</v>
      </c>
      <c r="H1871" s="1" cm="1">
        <f t="array" ref="H1871">SUMPRODUCT(([1]OUT_FinalEnergyCons!$B$4:$B$10000="Var_cap")*1,  (ISNUMBER(SEARCH("ITOT-SWHWOD*BR",[1]OUT_FinalEnergyCons!$A$4:$A$10000)))*1,[1]OUT_FinalEnergyCons!F$4:F$10000)</f>
        <v>0</v>
      </c>
      <c r="I1871" s="1" cm="1">
        <f t="array" ref="I1871">SUMPRODUCT(([1]OUT_FinalEnergyCons!$B$4:$B$10000="Var_cap")*1,  (ISNUMBER(SEARCH("ITOT-SWHWOD*BR",[1]OUT_FinalEnergyCons!$A$4:$A$10000)))*1,[1]OUT_FinalEnergyCons!G$4:G$10000)</f>
        <v>0</v>
      </c>
      <c r="J1871" s="1" cm="1">
        <f t="array" ref="J1871">SUMPRODUCT(([1]OUT_FinalEnergyCons!$B$4:$B$10000="Var_cap")*1,  (ISNUMBER(SEARCH("ITOT-SWHWOD*BR",[1]OUT_FinalEnergyCons!$A$4:$A$10000)))*1,[1]OUT_FinalEnergyCons!H$4:H$10000)</f>
        <v>0</v>
      </c>
      <c r="K1871" s="1" cm="1">
        <f t="array" ref="K1871">SUMPRODUCT(([1]OUT_FinalEnergyCons!$B$4:$B$10000="Var_cap")*1,  (ISNUMBER(SEARCH("ITOT-SWHWOD*BR",[1]OUT_FinalEnergyCons!$A$4:$A$10000)))*1,[1]OUT_FinalEnergyCons!I$4:I$10000)</f>
        <v>0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0</v>
      </c>
      <c r="G1872" s="1">
        <f t="shared" ref="G1872:K1872" si="1271">G1873</f>
        <v>0</v>
      </c>
      <c r="H1872" s="1">
        <f t="shared" si="1271"/>
        <v>0</v>
      </c>
      <c r="I1872" s="1">
        <f t="shared" si="1271"/>
        <v>0</v>
      </c>
      <c r="J1872" s="1">
        <f t="shared" si="1271"/>
        <v>0</v>
      </c>
      <c r="K1872" s="1">
        <f t="shared" si="1271"/>
        <v>0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0</v>
      </c>
      <c r="G1873" s="1" cm="1">
        <f t="array" ref="G1873">SUMPRODUCT(([1]OUT_FinalEnergyCons!$B$4:$B$10000="Var_cap")*1,  (ISNUMBER(SEARCH("ITOT-SWHPLT*BR",[1]OUT_FinalEnergyCons!$A$4:$A$10000)))*1,[1]OUT_FinalEnergyCons!E$4:E$10000)</f>
        <v>0</v>
      </c>
      <c r="H1873" s="1" cm="1">
        <f t="array" ref="H1873">SUMPRODUCT(([1]OUT_FinalEnergyCons!$B$4:$B$10000="Var_cap")*1,  (ISNUMBER(SEARCH("ITOT-SWHPLT*BR",[1]OUT_FinalEnergyCons!$A$4:$A$10000)))*1,[1]OUT_FinalEnergyCons!F$4:F$10000)</f>
        <v>0</v>
      </c>
      <c r="I1873" s="1" cm="1">
        <f t="array" ref="I1873">SUMPRODUCT(([1]OUT_FinalEnergyCons!$B$4:$B$10000="Var_cap")*1,  (ISNUMBER(SEARCH("ITOT-SWHPLT*BR",[1]OUT_FinalEnergyCons!$A$4:$A$10000)))*1,[1]OUT_FinalEnergyCons!G$4:G$10000)</f>
        <v>0</v>
      </c>
      <c r="J1873" s="1" cm="1">
        <f t="array" ref="J1873">SUMPRODUCT(([1]OUT_FinalEnergyCons!$B$4:$B$10000="Var_cap")*1,  (ISNUMBER(SEARCH("ITOT-SWHPLT*BR",[1]OUT_FinalEnergyCons!$A$4:$A$10000)))*1,[1]OUT_FinalEnergyCons!H$4:H$10000)</f>
        <v>0</v>
      </c>
      <c r="K1873" s="1" cm="1">
        <f t="array" ref="K1873">SUMPRODUCT(([1]OUT_FinalEnergyCons!$B$4:$B$10000="Var_cap")*1,  (ISNUMBER(SEARCH("ITOT-SWHPLT*BR",[1]OUT_FinalEnergyCons!$A$4:$A$10000)))*1,[1]OUT_FinalEnergyCons!I$4:I$10000)</f>
        <v>0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</v>
      </c>
      <c r="G1874" s="1">
        <f t="shared" ref="G1874:K1874" si="1272">G1875</f>
        <v>0</v>
      </c>
      <c r="H1874" s="1">
        <f t="shared" si="1272"/>
        <v>0</v>
      </c>
      <c r="I1874" s="1">
        <f t="shared" si="1272"/>
        <v>0</v>
      </c>
      <c r="J1874" s="1">
        <f t="shared" si="1272"/>
        <v>0</v>
      </c>
      <c r="K1874" s="1">
        <f t="shared" si="1272"/>
        <v>0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</v>
      </c>
      <c r="G1875" s="1" cm="1">
        <f t="array" ref="G1875">SUMPRODUCT(([1]OUT_FinalEnergyCons!$B$4:$B$10000="Var_cap")*1,  (ISNUMBER(SEARCH("ITOT-SWHWST*BR",[1]OUT_FinalEnergyCons!$A$4:$A$10000)))*1,[1]OUT_FinalEnergyCons!E$4:E$10000)</f>
        <v>0</v>
      </c>
      <c r="H1875" s="1" cm="1">
        <f t="array" ref="H1875">SUMPRODUCT(([1]OUT_FinalEnergyCons!$B$4:$B$10000="Var_cap")*1,  (ISNUMBER(SEARCH("ITOT-SWHWST*BR",[1]OUT_FinalEnergyCons!$A$4:$A$10000)))*1,[1]OUT_FinalEnergyCons!F$4:F$10000)</f>
        <v>0</v>
      </c>
      <c r="I1875" s="1" cm="1">
        <f t="array" ref="I1875">SUMPRODUCT(([1]OUT_FinalEnergyCons!$B$4:$B$10000="Var_cap")*1,  (ISNUMBER(SEARCH("ITOT-SWHWST*BR",[1]OUT_FinalEnergyCons!$A$4:$A$10000)))*1,[1]OUT_FinalEnergyCons!G$4:G$10000)</f>
        <v>0</v>
      </c>
      <c r="J1875" s="1" cm="1">
        <f t="array" ref="J1875">SUMPRODUCT(([1]OUT_FinalEnergyCons!$B$4:$B$10000="Var_cap")*1,  (ISNUMBER(SEARCH("ITOT-SWHWST*BR",[1]OUT_FinalEnergyCons!$A$4:$A$10000)))*1,[1]OUT_FinalEnergyCons!H$4:H$10000)</f>
        <v>0</v>
      </c>
      <c r="K1875" s="1" cm="1">
        <f t="array" ref="K1875">SUMPRODUCT(([1]OUT_FinalEnergyCons!$B$4:$B$10000="Var_cap")*1,  (ISNUMBER(SEARCH("ITOT-SWHWST*BR",[1]OUT_FinalEnergyCons!$A$4:$A$10000)))*1,[1]OUT_FinalEnergyCons!I$4:I$10000)</f>
        <v>0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0</v>
      </c>
      <c r="G1876" s="1">
        <f t="shared" ref="G1876:K1876" si="1273">G1877</f>
        <v>0</v>
      </c>
      <c r="H1876" s="1">
        <f t="shared" si="1273"/>
        <v>0</v>
      </c>
      <c r="I1876" s="1">
        <f t="shared" si="1273"/>
        <v>0</v>
      </c>
      <c r="J1876" s="1">
        <f t="shared" si="1273"/>
        <v>0</v>
      </c>
      <c r="K1876" s="1">
        <f t="shared" si="1273"/>
        <v>0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0</v>
      </c>
      <c r="G1877" s="1" cm="1">
        <f t="array" ref="G1877">SUMPRODUCT(([1]OUT_FinalEnergyCons!$B$4:$B$10000="Var_cap")*1, (ISNUMBER(SEARCH("ITOT-SWHSOLBR",[1]OUT_FinalEnergyCons!$A$4:$A$10000)))*1,[1]OUT_FinalEnergyCons!E$4:E$10000)</f>
        <v>0</v>
      </c>
      <c r="H1877" s="1" cm="1">
        <f t="array" ref="H1877">SUMPRODUCT(([1]OUT_FinalEnergyCons!$B$4:$B$10000="Var_cap")*1, (ISNUMBER(SEARCH("ITOT-SWHSOLBR",[1]OUT_FinalEnergyCons!$A$4:$A$10000)))*1,[1]OUT_FinalEnergyCons!F$4:F$10000)</f>
        <v>0</v>
      </c>
      <c r="I1877" s="1" cm="1">
        <f t="array" ref="I1877">SUMPRODUCT(([1]OUT_FinalEnergyCons!$B$4:$B$10000="Var_cap")*1, (ISNUMBER(SEARCH("ITOT-SWHSOLBR",[1]OUT_FinalEnergyCons!$A$4:$A$10000)))*1,[1]OUT_FinalEnergyCons!G$4:G$10000)</f>
        <v>0</v>
      </c>
      <c r="J1877" s="1" cm="1">
        <f t="array" ref="J1877">SUMPRODUCT(([1]OUT_FinalEnergyCons!$B$4:$B$10000="Var_cap")*1, (ISNUMBER(SEARCH("ITOT-SWHSOLBR",[1]OUT_FinalEnergyCons!$A$4:$A$10000)))*1,[1]OUT_FinalEnergyCons!H$4:H$10000)</f>
        <v>0</v>
      </c>
      <c r="K1877" s="1" cm="1">
        <f t="array" ref="K1877">SUMPRODUCT(([1]OUT_FinalEnergyCons!$B$4:$B$10000="Var_cap")*1, (ISNUMBER(SEARCH("ITOT-SWHSOLBR",[1]OUT_FinalEnergyCons!$A$4:$A$10000)))*1,[1]OUT_FinalEnergyCons!I$4:I$10000)</f>
        <v>0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</v>
      </c>
      <c r="J1878" s="1">
        <f t="shared" si="1274"/>
        <v>0</v>
      </c>
      <c r="K1878" s="1">
        <f t="shared" si="1274"/>
        <v>0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</v>
      </c>
      <c r="J1879" s="1" cm="1">
        <f t="array" ref="J1879">SUMPRODUCT(([1]OUT_FinalEnergyCons!$B$4:$B$10000="Var_cap")*1, (ISNUMBER(SEARCH("ITOT-SWHH2BR",[1]OUT_FinalEnergyCons!$A$4:$A$10000)))*1,[1]OUT_FinalEnergyCons!H$4:H$10000)</f>
        <v>0</v>
      </c>
      <c r="K1879" s="1" cm="1">
        <f t="array" ref="K1879">SUMPRODUCT(([1]OUT_FinalEnergyCons!$B$4:$B$10000="Var_cap")*1, (ISNUMBER(SEARCH("ITOT-SWHH2BR",[1]OUT_FinalEnergyCons!$A$4:$A$10000)))*1,[1]OUT_FinalEnergyCons!I$4:I$10000)</f>
        <v>0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6.1453028452995131</v>
      </c>
      <c r="G1880" s="17">
        <f t="shared" ref="G1880:K1880" si="1275">SUM(G1881,G1884,G1886,G1890,G1892,G1894,G1896)</f>
        <v>6.1422039600085947</v>
      </c>
      <c r="H1880" s="17">
        <f t="shared" si="1275"/>
        <v>5.9611421015735377</v>
      </c>
      <c r="I1880" s="17">
        <f t="shared" si="1275"/>
        <v>5.7561284036990017</v>
      </c>
      <c r="J1880" s="17">
        <f t="shared" si="1275"/>
        <v>4.9555806686567845</v>
      </c>
      <c r="K1880" s="17">
        <f t="shared" si="1275"/>
        <v>4.7044219424837967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0.61607425145732753</v>
      </c>
      <c r="G1881" s="1">
        <f t="shared" ref="G1881:K1881" si="1276">SUM(G1882:G1883)</f>
        <v>0.51564540934797498</v>
      </c>
      <c r="H1881" s="1">
        <f t="shared" si="1276"/>
        <v>0.49237516443209861</v>
      </c>
      <c r="I1881" s="1">
        <f t="shared" si="1276"/>
        <v>0.46854356717696555</v>
      </c>
      <c r="J1881" s="1">
        <f t="shared" si="1276"/>
        <v>6.5242171991978182E-2</v>
      </c>
      <c r="K1881" s="1">
        <f t="shared" si="1276"/>
        <v>8.6914347050696381E-2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0.18542730223139162</v>
      </c>
      <c r="G1882" s="1" cm="1">
        <f t="array" ref="G1882">SUMPRODUCT(([1]OUT_FinalEnergyCons!$B$4:$B$10000="Var_cap")*1, (ISNUMBER(SEARCH("SCOM-SHELCBR",[1]OUT_FinalEnergyCons!$A$4:$A$10000)))*1,[1]OUT_FinalEnergyCons!E$4:E$10000)</f>
        <v>8.5047124803075941E-2</v>
      </c>
      <c r="H1882" s="1" cm="1">
        <f t="array" ref="H1882">SUMPRODUCT(([1]OUT_FinalEnergyCons!$B$4:$B$10000="Var_cap")*1, (ISNUMBER(SEARCH("SCOM-SHELCBR",[1]OUT_FinalEnergyCons!$A$4:$A$10000)))*1,[1]OUT_FinalEnergyCons!F$4:F$10000)</f>
        <v>6.177923883141645E-2</v>
      </c>
      <c r="I1882" s="1" cm="1">
        <f t="array" ref="I1882">SUMPRODUCT(([1]OUT_FinalEnergyCons!$B$4:$B$10000="Var_cap")*1, (ISNUMBER(SEARCH("SCOM-SHELCBR",[1]OUT_FinalEnergyCons!$A$4:$A$10000)))*1,[1]OUT_FinalEnergyCons!G$4:G$10000)</f>
        <v>3.7963457455905875E-2</v>
      </c>
      <c r="J1882" s="1" cm="1">
        <f t="array" ref="J1882">SUMPRODUCT(([1]OUT_FinalEnergyCons!$B$4:$B$10000="Var_cap")*1, (ISNUMBER(SEARCH("SCOM-SHELCBR",[1]OUT_FinalEnergyCons!$A$4:$A$10000)))*1,[1]OUT_FinalEnergyCons!H$4:H$10000)</f>
        <v>2.2788095586282905E-2</v>
      </c>
      <c r="K1882" s="1" cm="1">
        <f t="array" ref="K1882">SUMPRODUCT(([1]OUT_FinalEnergyCons!$B$4:$B$10000="Var_cap")*1, (ISNUMBER(SEARCH("SCOM-SHELCBR",[1]OUT_FinalEnergyCons!$A$4:$A$10000)))*1,[1]OUT_FinalEnergyCons!I$4:I$10000)</f>
        <v>4.3383886041656189E-2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0.43064694922593594</v>
      </c>
      <c r="G1883" s="1" cm="1">
        <f t="array" ref="G1883">SUMPRODUCT(([1]OUT_FinalEnergyCons!$B$4:$B$10000="Var_cap")*1, (ISNUMBER(SEARCH("SCOM-SHELCHP",[1]OUT_FinalEnergyCons!$A$4:$A$10000)))*1,[1]OUT_FinalEnergyCons!E$4:E$10000)</f>
        <v>0.43059828454489901</v>
      </c>
      <c r="H1883" s="1" cm="1">
        <f t="array" ref="H1883">SUMPRODUCT(([1]OUT_FinalEnergyCons!$B$4:$B$10000="Var_cap")*1, (ISNUMBER(SEARCH("SCOM-SHELCHP",[1]OUT_FinalEnergyCons!$A$4:$A$10000)))*1,[1]OUT_FinalEnergyCons!F$4:F$10000)</f>
        <v>0.43059592560068216</v>
      </c>
      <c r="I1883" s="1" cm="1">
        <f t="array" ref="I1883">SUMPRODUCT(([1]OUT_FinalEnergyCons!$B$4:$B$10000="Var_cap")*1, (ISNUMBER(SEARCH("SCOM-SHELCHP",[1]OUT_FinalEnergyCons!$A$4:$A$10000)))*1,[1]OUT_FinalEnergyCons!G$4:G$10000)</f>
        <v>0.43058010972105965</v>
      </c>
      <c r="J1883" s="1" cm="1">
        <f t="array" ref="J1883">SUMPRODUCT(([1]OUT_FinalEnergyCons!$B$4:$B$10000="Var_cap")*1, (ISNUMBER(SEARCH("SCOM-SHELCHP",[1]OUT_FinalEnergyCons!$A$4:$A$10000)))*1,[1]OUT_FinalEnergyCons!H$4:H$10000)</f>
        <v>4.2454076405695269E-2</v>
      </c>
      <c r="K1883" s="1" cm="1">
        <f t="array" ref="K1883">SUMPRODUCT(([1]OUT_FinalEnergyCons!$B$4:$B$10000="Var_cap")*1, (ISNUMBER(SEARCH("SCOM-SHELCHP",[1]OUT_FinalEnergyCons!$A$4:$A$10000)))*1,[1]OUT_FinalEnergyCons!I$4:I$10000)</f>
        <v>4.3530461009040192E-2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1.9287257651429301</v>
      </c>
      <c r="G1884" s="1">
        <f t="shared" ref="G1884:K1884" si="1279">G1885</f>
        <v>1.9045353733977395</v>
      </c>
      <c r="H1884" s="1">
        <f t="shared" si="1279"/>
        <v>1.73413465183891</v>
      </c>
      <c r="I1884" s="1">
        <f t="shared" si="1279"/>
        <v>1.6114152848584629</v>
      </c>
      <c r="J1884" s="1">
        <f t="shared" si="1279"/>
        <v>5.2899743926505122E-2</v>
      </c>
      <c r="K1884" s="1">
        <f t="shared" si="1279"/>
        <v>1.7930301945875856E-2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1.9287257651429301</v>
      </c>
      <c r="G1885" s="1" cm="1">
        <f t="array" ref="G1885">SUMPRODUCT(([1]OUT_FinalEnergyCons!$B$4:$B$10000="Var_cap")*1,(ISNUMBER(SEARCH("SCOM-SHLFOBR",[1]OUT_FinalEnergyCons!$A$4:$A$10000)))*1,[1]OUT_FinalEnergyCons!E$4:E$10000)</f>
        <v>1.9045353733977395</v>
      </c>
      <c r="H1885" s="1" cm="1">
        <f t="array" ref="H1885">SUMPRODUCT(([1]OUT_FinalEnergyCons!$B$4:$B$10000="Var_cap")*1,(ISNUMBER(SEARCH("SCOM-SHLFOBR",[1]OUT_FinalEnergyCons!$A$4:$A$10000)))*1,[1]OUT_FinalEnergyCons!F$4:F$10000)</f>
        <v>1.73413465183891</v>
      </c>
      <c r="I1885" s="1" cm="1">
        <f t="array" ref="I1885">SUMPRODUCT(([1]OUT_FinalEnergyCons!$B$4:$B$10000="Var_cap")*1,(ISNUMBER(SEARCH("SCOM-SHLFOBR",[1]OUT_FinalEnergyCons!$A$4:$A$10000)))*1,[1]OUT_FinalEnergyCons!G$4:G$10000)</f>
        <v>1.6114152848584629</v>
      </c>
      <c r="J1885" s="1" cm="1">
        <f t="array" ref="J1885">SUMPRODUCT(([1]OUT_FinalEnergyCons!$B$4:$B$10000="Var_cap")*1,(ISNUMBER(SEARCH("SCOM-SHLFOBR",[1]OUT_FinalEnergyCons!$A$4:$A$10000)))*1,[1]OUT_FinalEnergyCons!H$4:H$10000)</f>
        <v>5.2899743926505122E-2</v>
      </c>
      <c r="K1885" s="1" cm="1">
        <f t="array" ref="K1885">SUMPRODUCT(([1]OUT_FinalEnergyCons!$B$4:$B$10000="Var_cap")*1,(ISNUMBER(SEARCH("SCOM-SHLFOBR",[1]OUT_FinalEnergyCons!$A$4:$A$10000)))*1,[1]OUT_FinalEnergyCons!I$4:I$10000)</f>
        <v>1.7930301945875856E-2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2.8802195823132819</v>
      </c>
      <c r="G1886" s="1">
        <f t="shared" ref="G1886:K1886" si="1283">SUM(G1887:G1889)</f>
        <v>2.8886041603201993</v>
      </c>
      <c r="H1886" s="1">
        <f t="shared" si="1283"/>
        <v>2.9024894798795051</v>
      </c>
      <c r="I1886" s="1">
        <f t="shared" si="1283"/>
        <v>2.8395008980508396</v>
      </c>
      <c r="J1886" s="1">
        <f t="shared" si="1283"/>
        <v>4.7361784158864655</v>
      </c>
      <c r="K1886" s="1">
        <f t="shared" si="1283"/>
        <v>4.500332294967162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2.774695804641794</v>
      </c>
      <c r="G1887" s="1" cm="1">
        <f t="array" ref="G1887">SUMPRODUCT(([1]OUT_FinalEnergyCons!$B$4:$B$10000="Var_cap")*1, (ISNUMBER(SEARCH("SCOM-SHNGABR",[1]OUT_FinalEnergyCons!$A$4:$A$10000)))*1,[1]OUT_FinalEnergyCons!E$4:E$10000)</f>
        <v>2.7748765290247319</v>
      </c>
      <c r="H1887" s="1" cm="1">
        <f t="array" ref="H1887">SUMPRODUCT(([1]OUT_FinalEnergyCons!$B$4:$B$10000="Var_cap")*1, (ISNUMBER(SEARCH("SCOM-SHNGABR",[1]OUT_FinalEnergyCons!$A$4:$A$10000)))*1,[1]OUT_FinalEnergyCons!F$4:F$10000)</f>
        <v>2.7752392678189053</v>
      </c>
      <c r="I1887" s="1" cm="1">
        <f t="array" ref="I1887">SUMPRODUCT(([1]OUT_FinalEnergyCons!$B$4:$B$10000="Var_cap")*1, (ISNUMBER(SEARCH("SCOM-SHNGABR",[1]OUT_FinalEnergyCons!$A$4:$A$10000)))*1,[1]OUT_FinalEnergyCons!G$4:G$10000)</f>
        <v>2.7756213570959964</v>
      </c>
      <c r="J1887" s="1" cm="1">
        <f t="array" ref="J1887">SUMPRODUCT(([1]OUT_FinalEnergyCons!$B$4:$B$10000="Var_cap")*1, (ISNUMBER(SEARCH("SCOM-SHNGABR",[1]OUT_FinalEnergyCons!$A$4:$A$10000)))*1,[1]OUT_FinalEnergyCons!H$4:H$10000)</f>
        <v>4.6498858288212537</v>
      </c>
      <c r="K1887" s="1" cm="1">
        <f t="array" ref="K1887">SUMPRODUCT(([1]OUT_FinalEnergyCons!$B$4:$B$10000="Var_cap")*1, (ISNUMBER(SEARCH("SCOM-SHNGABR",[1]OUT_FinalEnergyCons!$A$4:$A$10000)))*1,[1]OUT_FinalEnergyCons!I$4:I$10000)</f>
        <v>4.3841693592992179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5.2670617966124597E-5</v>
      </c>
      <c r="G1888" s="1" cm="1">
        <f t="array" ref="G1888">SUMPRODUCT(([1]OUT_FinalEnergyCons!$B$4:$B$10000="Var_cap")*1, (ISNUMBER(SEARCH("SCOM-SHngahp",[1]OUT_FinalEnergyCons!$A$4:$A$10000)))*1,[1]OUT_FinalEnergyCons!E$4:E$10000)</f>
        <v>4.6759731345236465E-3</v>
      </c>
      <c r="H1888" s="1" cm="1">
        <f t="array" ref="H1888">SUMPRODUCT(([1]OUT_FinalEnergyCons!$B$4:$B$10000="Var_cap")*1, (ISNUMBER(SEARCH("SCOM-SHngahp",[1]OUT_FinalEnergyCons!$A$4:$A$10000)))*1,[1]OUT_FinalEnergyCons!F$4:F$10000)</f>
        <v>1.8509982823852283E-2</v>
      </c>
      <c r="I1888" s="1" cm="1">
        <f t="array" ref="I1888">SUMPRODUCT(([1]OUT_FinalEnergyCons!$B$4:$B$10000="Var_cap")*1, (ISNUMBER(SEARCH("SCOM-SHngahp",[1]OUT_FinalEnergyCons!$A$4:$A$10000)))*1,[1]OUT_FinalEnergyCons!G$4:G$10000)</f>
        <v>1.8518127271152447E-2</v>
      </c>
      <c r="J1888" s="1" cm="1">
        <f t="array" ref="J1888">SUMPRODUCT(([1]OUT_FinalEnergyCons!$B$4:$B$10000="Var_cap")*1, (ISNUMBER(SEARCH("SCOM-SHngahp",[1]OUT_FinalEnergyCons!$A$4:$A$10000)))*1,[1]OUT_FinalEnergyCons!H$4:H$10000)</f>
        <v>2.3806356717701972E-2</v>
      </c>
      <c r="K1888" s="1" cm="1">
        <f t="array" ref="K1888">SUMPRODUCT(([1]OUT_FinalEnergyCons!$B$4:$B$10000="Var_cap")*1, (ISNUMBER(SEARCH("SCOM-SHngahp",[1]OUT_FinalEnergyCons!$A$4:$A$10000)))*1,[1]OUT_FinalEnergyCons!I$4:I$10000)</f>
        <v>5.2582616408809804E-2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0.10547110705352172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0.10905165816094346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0.10874022923674743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4.5361413683690413E-2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6.2486230347509476E-2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6.358031925913453E-2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0.47857729299899299</v>
      </c>
      <c r="G1890" s="1">
        <f t="shared" ref="G1890:K1890" si="1288">G1891</f>
        <v>0.55654921140319302</v>
      </c>
      <c r="H1890" s="1">
        <f t="shared" si="1288"/>
        <v>0.55173971252457743</v>
      </c>
      <c r="I1890" s="1">
        <f t="shared" si="1288"/>
        <v>0.54977732896409814</v>
      </c>
      <c r="J1890" s="1">
        <f t="shared" si="1288"/>
        <v>5.6527232052204161E-2</v>
      </c>
      <c r="K1890" s="1">
        <f t="shared" si="1288"/>
        <v>1.9880102714896118E-2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0.47857729299899299</v>
      </c>
      <c r="G1891" s="1" cm="1">
        <f t="array" ref="G1891">SUMPRODUCT(([1]OUT_FinalEnergyCons!$B$4:$B$10000="Var_cap")*1, (ISNUMBER(SEARCH("SCOM-SHWODBR",[1]OUT_FinalEnergyCons!$A$4:$A$10000)))*1,[1]OUT_FinalEnergyCons!E$4:E$10000)</f>
        <v>0.55654921140319302</v>
      </c>
      <c r="H1891" s="1" cm="1">
        <f t="array" ref="H1891">SUMPRODUCT(([1]OUT_FinalEnergyCons!$B$4:$B$10000="Var_cap")*1, (ISNUMBER(SEARCH("SCOM-SHWODBR",[1]OUT_FinalEnergyCons!$A$4:$A$10000)))*1,[1]OUT_FinalEnergyCons!F$4:F$10000)</f>
        <v>0.55173971252457743</v>
      </c>
      <c r="I1891" s="1" cm="1">
        <f t="array" ref="I1891">SUMPRODUCT(([1]OUT_FinalEnergyCons!$B$4:$B$10000="Var_cap")*1, (ISNUMBER(SEARCH("SCOM-SHWODBR",[1]OUT_FinalEnergyCons!$A$4:$A$10000)))*1,[1]OUT_FinalEnergyCons!G$4:G$10000)</f>
        <v>0.54977732896409814</v>
      </c>
      <c r="J1891" s="1" cm="1">
        <f t="array" ref="J1891">SUMPRODUCT(([1]OUT_FinalEnergyCons!$B$4:$B$10000="Var_cap")*1, (ISNUMBER(SEARCH("SCOM-SHWODBR",[1]OUT_FinalEnergyCons!$A$4:$A$10000)))*1,[1]OUT_FinalEnergyCons!H$4:H$10000)</f>
        <v>5.6527232052204161E-2</v>
      </c>
      <c r="K1891" s="1" cm="1">
        <f t="array" ref="K1891">SUMPRODUCT(([1]OUT_FinalEnergyCons!$B$4:$B$10000="Var_cap")*1, (ISNUMBER(SEARCH("SCOM-SHWODBR",[1]OUT_FinalEnergyCons!$A$4:$A$10000)))*1,[1]OUT_FinalEnergyCons!I$4:I$10000)</f>
        <v>1.9880102714896118E-2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0.15064835991090125</v>
      </c>
      <c r="G1892" s="1">
        <f t="shared" ref="G1892:K1892" si="1291">G1893</f>
        <v>0.17704939870221859</v>
      </c>
      <c r="H1892" s="1">
        <f t="shared" si="1291"/>
        <v>0.17669347101065469</v>
      </c>
      <c r="I1892" s="1">
        <f t="shared" si="1291"/>
        <v>0.17654165448342793</v>
      </c>
      <c r="J1892" s="1">
        <f t="shared" si="1291"/>
        <v>2.2202843926743231E-2</v>
      </c>
      <c r="K1892" s="1">
        <f t="shared" si="1291"/>
        <v>2.5687980007591784E-2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0.15064835991090125</v>
      </c>
      <c r="G1893" s="1" cm="1">
        <f t="array" ref="G1893">SUMPRODUCT(([1]OUT_FinalEnergyCons!$B$4:$B$10000="Var_cap")*1,(ISNUMBER(SEARCH("SCOM-SHPLTBR",[1]OUT_FinalEnergyCons!$A$4:$A$10000)))*1,[1]OUT_FinalEnergyCons!E$4:E$10000)</f>
        <v>0.17704939870221859</v>
      </c>
      <c r="H1893" s="1" cm="1">
        <f t="array" ref="H1893">SUMPRODUCT(([1]OUT_FinalEnergyCons!$B$4:$B$10000="Var_cap")*1,(ISNUMBER(SEARCH("SCOM-SHPLTBR",[1]OUT_FinalEnergyCons!$A$4:$A$10000)))*1,[1]OUT_FinalEnergyCons!F$4:F$10000)</f>
        <v>0.17669347101065469</v>
      </c>
      <c r="I1893" s="1" cm="1">
        <f t="array" ref="I1893">SUMPRODUCT(([1]OUT_FinalEnergyCons!$B$4:$B$10000="Var_cap")*1,(ISNUMBER(SEARCH("SCOM-SHPLTBR",[1]OUT_FinalEnergyCons!$A$4:$A$10000)))*1,[1]OUT_FinalEnergyCons!G$4:G$10000)</f>
        <v>0.17654165448342793</v>
      </c>
      <c r="J1893" s="1" cm="1">
        <f t="array" ref="J1893">SUMPRODUCT(([1]OUT_FinalEnergyCons!$B$4:$B$10000="Var_cap")*1,(ISNUMBER(SEARCH("SCOM-SHPLTBR",[1]OUT_FinalEnergyCons!$A$4:$A$10000)))*1,[1]OUT_FinalEnergyCons!H$4:H$10000)</f>
        <v>2.2202843926743231E-2</v>
      </c>
      <c r="K1893" s="1" cm="1">
        <f t="array" ref="K1893">SUMPRODUCT(([1]OUT_FinalEnergyCons!$B$4:$B$10000="Var_cap")*1,(ISNUMBER(SEARCH("SCOM-SHPLTBR",[1]OUT_FinalEnergyCons!$A$4:$A$10000)))*1,[1]OUT_FinalEnergyCons!I$4:I$10000)</f>
        <v>2.5687980007591784E-2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0.103709621887791</v>
      </c>
      <c r="I1894" s="1">
        <f t="shared" si="1294"/>
        <v>0.1037667737449814</v>
      </c>
      <c r="J1894" s="1">
        <f t="shared" si="1294"/>
        <v>1.4117629713926931E-2</v>
      </c>
      <c r="K1894" s="1">
        <f t="shared" si="1294"/>
        <v>3.86215963268614E-2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0.103709621887791</v>
      </c>
      <c r="I1895" s="1" cm="1">
        <f t="array" ref="I1895">SUMPRODUCT(([1]OUT_FinalEnergyCons!$B$4:$B$10000="Var_cap")*1, (ISNUMBER(SEARCH("SCOM-SHSOLBR",[1]OUT_FinalEnergyCons!$A$4:$A$10000)))*1,[1]OUT_FinalEnergyCons!G$4:G$10000)</f>
        <v>0.1037667737449814</v>
      </c>
      <c r="J1895" s="1" cm="1">
        <f t="array" ref="J1895">SUMPRODUCT(([1]OUT_FinalEnergyCons!$B$4:$B$10000="Var_cap")*1, (ISNUMBER(SEARCH("SCOM-SHSOLBR",[1]OUT_FinalEnergyCons!$A$4:$A$10000)))*1,[1]OUT_FinalEnergyCons!H$4:H$10000)</f>
        <v>1.4117629713926931E-2</v>
      </c>
      <c r="K1895" s="1" cm="1">
        <f t="array" ref="K1895">SUMPRODUCT(([1]OUT_FinalEnergyCons!$B$4:$B$10000="Var_cap")*1, (ISNUMBER(SEARCH("SCOM-SHSOLBR",[1]OUT_FinalEnergyCons!$A$4:$A$10000)))*1,[1]OUT_FinalEnergyCons!I$4:I$10000)</f>
        <v>3.86215963268614E-2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6.5828964202258996E-3</v>
      </c>
      <c r="J1896" s="1">
        <f t="shared" si="1297"/>
        <v>8.4126311589615057E-3</v>
      </c>
      <c r="K1896" s="1">
        <f t="shared" si="1297"/>
        <v>1.5055319470713081E-2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6.5828964202258996E-3</v>
      </c>
      <c r="J1897" s="1" cm="1">
        <f t="array" ref="J1897">SUMPRODUCT(([1]OUT_FinalEnergyCons!$B$4:$B$10000="Var_cap")*1, (ISNUMBER(SEARCH("SCOM-SHH2BR",[1]OUT_FinalEnergyCons!$A$4:$A$10000)))*1,[1]OUT_FinalEnergyCons!H$4:H$10000)</f>
        <v>8.4126311589615057E-3</v>
      </c>
      <c r="K1897" s="1" cm="1">
        <f t="array" ref="K1897">SUMPRODUCT(([1]OUT_FinalEnergyCons!$B$4:$B$10000="Var_cap")*1, (ISNUMBER(SEARCH("SCOM-SHH2BR",[1]OUT_FinalEnergyCons!$A$4:$A$10000)))*1,[1]OUT_FinalEnergyCons!I$4:I$10000)</f>
        <v>1.5055319470713081E-2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4.6782472592621902</v>
      </c>
      <c r="G1898" s="3">
        <f t="shared" ref="G1898:K1898" si="1299">SUM(G1899:G1948)</f>
        <v>4.7899538576910867</v>
      </c>
      <c r="H1898" s="3">
        <f t="shared" si="1299"/>
        <v>4.9687579302818099</v>
      </c>
      <c r="I1898" s="3">
        <f t="shared" si="1299"/>
        <v>5.612135713155797</v>
      </c>
      <c r="J1898" s="3">
        <f t="shared" si="1299"/>
        <v>5.9478741764858984</v>
      </c>
      <c r="K1898" s="3">
        <f t="shared" si="1299"/>
        <v>6.1569420241875203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2.8025000473786917E-2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1.4013021794413999E-2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3.9286293659670677E-3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9.0508567056250336E-3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2.3070757007247544E-2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2.6911438967652235E-2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2.6143740017815543E-2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0.29214988304453193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8.5453509002775454E-3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1.6998625918804251E-2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3.1245276802196648E-2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0.35628131155883286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1.2866639077040762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1.2184110134455652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5.8386805854778101E-3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3.2071013084921697E-2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5.7241863752762856E-2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0.26058887812658454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0.62500954989060009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0.59577023909007742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1.7310099024192633E-2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7.4766498147871507E-2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0.20575999653068849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0.20696651710245265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8.2212095775945071E-2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0.10565727784824029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2.5943537498402986E-5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1.2695172143361861E-3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3.0834739279326407E-3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3.9659732069401909E-3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3.5635518355031292E-3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5.7686954732770399E-3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4.8854055759317977E-3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8.364134856485933E-3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1.1232875079237144E-2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1.2897021496107044E-2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9.1663808840376712E-3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1.168732590292075E-2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4.0684252071922587E-3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1.2153107760590909E-2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3.83182729186732E-2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5.4444027623721698E-2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5.721442909689628E-2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0.10827617092031053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7.2621407496395356E-3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1.3885463058371248E-2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1.8473406016916834E-2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1.9183008773695526E-2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8.9979684010805597E-3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1.1138247671228188E-2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1.8031058941276954E-3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3.4943596740009677E-3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4.3509551757174433E-3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3.6955146581931554E-3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5.992104665861986E-3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1.853940169419047E-3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5.2080638420469354E-3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8.7445807169083522E-3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1.0181517126467176E-2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1.2783069976657804E-2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1.8435895483848927E-2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4.5682119992273965E-2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0.19644547046489802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0.46619358944048994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0.33108693534919809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2.5902174477275585E-4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7.8752486107220212E-3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1.2734912405278725E-2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1.5130749969580684E-2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9.816868136691909E-3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1.2122387659229319E-2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5.2122419918239197E-4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9.8840104461786092E-4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1.3434485311725987E-3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2.5794360748672006E-3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2.1686373102175883E-3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6.3209660031008619E-6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4.8394238428905225E-4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9.4917864442358195E-4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1.2842308370300932E-3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1.7042333959033039E-3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2.1951439240727971E-3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5.3642044849152257E-5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5.3974559557802581E-4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9.0123977664315351E-4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1.1221160060369661E-3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1.2086030992597516E-3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2.3641694942053682E-3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5.8923676281576296E-4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1.0918509515093107E-3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1.4123309581391247E-3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2.0175463941118077E-3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8.8047002278499473E-2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4.3893526642895239E-2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2.1946922945131179E-2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5.6679524432275228E-3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1.1346701293022636E-2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3.2048684532984477E-2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5.004513545153505E-2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0.10365343890516485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2.24754240435651E-2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1.7226129930437342E-2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3.9258273681664325E-2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0.2793412541259705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0.27700948282418336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0.24739067175368071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0.2479129812757887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1.4248231276555451E-2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5.1137861192165096E-2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5.4496265796872695E-2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5.1853497426946706E-2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1.3931143632598151E-2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6.1550820297778443E-3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8.3200156947127856E-3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2.1894902802333752E-2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3.89102085192123E-2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0.17271428931336569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0.18663316444999375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0.27498217727412272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1.6593671826934464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0.82966040595670543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3.6312254585216641E-2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4.066214450039346E-2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4.3043510100060349E-2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3.6575983780954946E-2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6.6913937302603421E-3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1.9030234635871879E-3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0.21579072519247489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0.24314287382966965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0.2439007433029719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0.20683112073205073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2.2517436538480227E-2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4.0552311657396497E-3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0.18156338009498732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0.20549014209180999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0.29529048284797627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0.3528965624045402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8.6557579423221884E-2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5.0307799035719213E-3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0.15666307807735425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0.18093011242508569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0.27379020460087256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0.86121542470788714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1.7344441107033119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1.8475791559914359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1.33037488656775E-3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9.9877153959384204E-3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2.6728421925785301E-2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1.8172264898175101E-2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2.4995751427711E-3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9.7737459596728489E-4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3.9078620366008801E-3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2.1387062961257999E-2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1.61437116810615E-2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3.05459715603315E-3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1.17802729137207E-3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4.4906529365727997E-3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9.9031688326240794E-3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7.7610038858751699E-3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3.1862147528532699E-3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1.73161815081728E-3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1.7312286566606799E-2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0.15344732149097001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0.18238695367539601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0.26413993228667898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1.8276422378878766E-2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4.3433926511501277E-2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0.14970970227310956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0.20633663545855691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3.2330254576788245E-2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2.5978810196973523E-4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9.2117047662101617E-2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0.20409887354486045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0.24027285033198617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0.28049142783202929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0.36919887657343059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1.8562479012034058E-3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5.1139072269637251E-2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5.3634580068633309E-2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6.0646779925075466E-2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2.5511917627467857E-2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0.10925379974793757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3.7727639519193382E-3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9.0923818494765524E-2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8.9218382606591234E-2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7.4821442909100921E-2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1.3099857937870173E-2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1.4581821195279487E-2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0.70564984915173301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0.35249497278480979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4.4452126315116592E-4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2.1661434861675222E-3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3.5600653545400933E-3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4.293712987606892E-3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2.888131331452454E-3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1.2976431733105801E-3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6.4567607020264553E-2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7.0217712492807532E-2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7.1181052802218273E-2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5.6006456023482282E-2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4.0463513917136E-3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1.6835993306630586E-3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0.18323649870483327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0.19808188056713913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0.19746777001313759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0.15508158901511715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4.9288278574650428E-3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1.8544413271603065E-3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7.126120707159371E-2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8.0310366630513219E-2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8.0020429253276681E-2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6.3402123163036478E-2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2.8276379726935846E-3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1.4860042358219416E-3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2.9843663670132601E-3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1.41568283878144E-2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0.11970105696972599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0.12714767307580499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1.36326813773256E-2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1.56480760494106E-3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4.1760806800866298E-3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4.4038260818479801E-2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2.7648044535272E-2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4.42945134660156E-3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3.68016163710937E-3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7.00676453038149E-3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2.1895212242867501E-2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1.8865068065964798E-2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0.10628859437699301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1.3858027209929799E-3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2.5988163071909501E-3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3.4995106328265298E-3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2.4580271915998699E-3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3.3412085683430601E-3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2.5621315631611157E-4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4.0487545897666561E-4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6.6982611348411891E-4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9.3927506725270118E-4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7.3432214586598155E-4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5.2997143356377902E-4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2.6901147298683788E-3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2.8655483247714041E-3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3.1274076350116496E-3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3.2395114075671767E-3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1.1073704001120319E-3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6.9076820461566862E-4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1.5107448426767442E-4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3.5911521888817573E-4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8.0934337195572308E-4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2.7140333420405814E-3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3.7854642871566198E-3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1.8389946061004878E-3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2.0335378852144768E-4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6.6630501017456351E-4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2.0793411978898553E-3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3.345614165716106E-3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5.911435573565397E-3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5.7292102907049092</v>
      </c>
      <c r="G1949" s="3">
        <f t="shared" ref="G1949:K1949" si="1303">SUM(G1950:G1972)</f>
        <v>5.8430821929170369</v>
      </c>
      <c r="H1949" s="3">
        <f t="shared" si="1303"/>
        <v>6.0879496635992245</v>
      </c>
      <c r="I1949" s="3">
        <f t="shared" si="1303"/>
        <v>6.5732154040293258</v>
      </c>
      <c r="J1949" s="3">
        <f t="shared" si="1303"/>
        <v>7.0643443528490746</v>
      </c>
      <c r="K1949" s="3">
        <f t="shared" si="1303"/>
        <v>7.4024133453665986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1.8678504994343079E-2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0.2088939160694481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0.28796138707305757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0.38559125724631843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0.30368678304855995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0.15166323077671798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6.3304618031515728E-2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0.1258754702055945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0.20171918563564192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0.23744255340560227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0.25059681701113812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3.4425736803116475E-2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7.5054318705877004E-2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0.11555120141307622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0.20197492448858526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0.25785637970530839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0.40731178598724049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1.5069073459807059E-2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2.7963019651598392E-2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2.5855497628510141E-2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1.7398567698290075E-2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2.7745629880297881E-2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6.9558195166636704E-3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6.1105975079529798E-3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4.8954880771740476E-2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4.4663438467354996E-3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5.3287594894055306E-3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3.4008823977671382E-2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5.5632491478709899E-3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5.8669936561393955E-3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3.8007288525124375E-2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1.5540398483795299E-3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1.445312682496524E-3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4.0556358265953088E-3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6.11250418938101E-2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0.1488984018008517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0.31771030394005895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0.99541532386546516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1.4492132898269097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1.7363168474031097E-2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4.4777376549219337E-2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0.10278848749301413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0.27958950351351514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0.3304061082021012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1.9792676799895301E-2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5.0749257528855798E-2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0.11385780447245303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2.5176796911338344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2.915881747560761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4.3152226074193297E-3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7.780639343584088E-3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6.5251484206465642E-3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3.337533773646388E-3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5.6935313854796473E-3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2.2834607818269337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0.21595395413860341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0.58000645386938743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1.6019481807196976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1.2013054833351677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0.79287219541831488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0.18431746470472407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0.24206193285982802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0.29920789780869717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0.46203571077014477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0.25468837801920458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0.18131957275688798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0.80232006399362066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0.98457884810970708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1.740735104622827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3.0038858269441309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0.69794580703479514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0.23992405656148783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9.8649789029535886E-3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1.6620680392389738E-2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1.7924115595298124E-2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8.3027067786505451E-3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3.3665023671709772E-3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5.3482701075236675E-3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4.1760873811185102E-2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0.12234058828158401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0.20722564650344963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3.4439609718905993E-2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7.63248549658333E-2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0.21397743701782568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1.7288080364406898E-2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3.6046369779164963E-2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3.7936294492221738E-2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6.778408169813975E-2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0.10936224160147436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2.3697485838664999E-2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4.5907090748190264E-2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4.5363303169840712E-2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0.1290200513594445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0.19105074427506297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4.2616474586597702E-3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7.4400704739098428E-3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4.7417097508553321E-3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2.7511945891029012E-3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5.0200578962439841E-3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2.8914326124472138</v>
      </c>
      <c r="G1973" s="3">
        <f t="shared" ref="G1973" si="1306">SUM(G1974:G1996)</f>
        <v>3.01917370779528</v>
      </c>
      <c r="H1973" s="3">
        <f t="shared" ref="H1973" si="1307">SUM(H1974:H1996)</f>
        <v>3.1013094189114723</v>
      </c>
      <c r="I1973" s="3">
        <f t="shared" ref="I1973" si="1308">SUM(I1974:I1996)</f>
        <v>2.971725072858415</v>
      </c>
      <c r="J1973" s="3">
        <f t="shared" ref="J1973" si="1309">SUM(J1974:J1996)</f>
        <v>2.9797075487347815</v>
      </c>
      <c r="K1973" s="3">
        <f t="shared" ref="K1973" si="1310">SUM(K1974:K1996)</f>
        <v>2.9793789888332216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4.2261061172681476E-2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6.9867527119156156E-2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8.4322886222353594E-2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0.1447404502985031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0.14432922728857051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1.0890625000000001E-2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3.4488113353910471E-2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5.3338196004323456E-2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6.7389916241065106E-2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8.6488079271799023E-2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0.11184873484707855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2.3293269230769201E-3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1.3855566190480917E-2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2.2372543220457539E-2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2.9205227681107296E-2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3.5677250536701448E-2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4.6628571996585613E-2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6.6117456180261299E-3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1.2546515175199328E-2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1.342241570604802E-2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1.0487786022590175E-2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1.3986826110028907E-2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3.39718530627373E-3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3.1089292461164903E-3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1.9012663383917713E-2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3.0092779818285099E-3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3.315637891237799E-3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1.7578319848875413E-2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2.01152652829476E-3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2.2008890974969065E-3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9.9446180248746602E-3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1.011095575288E-3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8.6885567044330133E-4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2.8197895082763829E-3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5.8866844064279701E-2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0.11755212911559905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0.21799904819785504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0.55545981063971395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0.71006481233162433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2.0606311972143198E-2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5.3341645042140694E-2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0.10604134326152224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0.6665363736701716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0.72907956272053775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9.5183976812787795E-3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1.9334601160507461E-2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4.6299412641239039E-2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0.10212157023477975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9.9865320101312716E-2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4.1080795122390799E-3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7.2549344117495296E-3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5.7909172724179446E-3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2.8050703709998821E-3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4.8102821589481306E-3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0.63072167333573481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0.30576591138713255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0.60774344088581023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0.76103863784882209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1.0759613737644165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0.68436015294675445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0.44165564899730209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0.98778495280737211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0.77513240159361385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0.86360532448811889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1.0666347533091121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0.46236839713185995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0.30190851673749131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0.21122026055147314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0.1627711428268383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0.1787998360203131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0.18264502153076762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9.5276101905171634E-2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7.3193933085956939E-2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3.7026873726917188E-2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3.3239702518730936E-2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3.428178182435964E-2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9.7061030648876723E-3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2.8405690302097165E-3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4.5657045071283023E-3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1.4833279974619508E-2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0.147164958450337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0.19721944307838438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1.7129170128035987E-2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4.0657362760444335E-2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0.11502655596298847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2.2493631811607798E-2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4.1206746936252689E-2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1.9359921692067697E-2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4.1965444321548535E-2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8.4185407080742805E-2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9.8468858559864099E-3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1.7079620968482177E-2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1.6748220804424781E-2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3.6332003469387128E-2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4.4940369391116265E-2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4.0308100309335007E-3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6.9149831872522905E-3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3.6402559494094588E-3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2.0968142188521636E-3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3.9341247498655149E-3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403.65880973015913</v>
      </c>
      <c r="G1997" s="3">
        <f t="shared" ref="G1997:K1997" si="1313">SUM(G1998:G2006)</f>
        <v>399.40392595692259</v>
      </c>
      <c r="H1997" s="3">
        <f t="shared" si="1313"/>
        <v>407.07902822060402</v>
      </c>
      <c r="I1997" s="3">
        <f t="shared" si="1313"/>
        <v>419.87512863256421</v>
      </c>
      <c r="J1997" s="3">
        <f t="shared" si="1313"/>
        <v>467.95256515798212</v>
      </c>
      <c r="K1997" s="3">
        <f t="shared" si="1313"/>
        <v>507.02495331560675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0.2995317565335186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0.14991938092677087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1.6989126428939849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3.5157158307136998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8.8948411188222654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25.50690603480157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48.51227356747097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51.497918669051053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0.24464203094668299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0.58394847122858817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0.68247293315807889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0.68270312699490976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8.4296806350925575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30.632935049397716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15.317172921617402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12.427237356354723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14.821399681378786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22.452676661100718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43.0976585795962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62.471635100472447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62.338240797882953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152.6598149138668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76.330192872011523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106.153426876222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125.9012685428408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127.25548029263922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77.591231616673539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3.7075056350376667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3.1440848161417616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8.1025322154586199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55.911129142253124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173.49379259886041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344.06918789311578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372.48598781208182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7.9842328546884529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8.1427009889173352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8.3886708147620865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7.7057816949187101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8.5092598348903881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9.1290405853565932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41.638394477712779</v>
      </c>
      <c r="G2007" s="3">
        <f t="shared" ref="G2007" si="1316">SUM(G2008:G2016)</f>
        <v>42.357570380857375</v>
      </c>
      <c r="H2007" s="3">
        <f t="shared" ref="H2007" si="1317">SUM(H2008:H2016)</f>
        <v>43.497337910846881</v>
      </c>
      <c r="I2007" s="3">
        <f t="shared" ref="I2007" si="1318">SUM(I2008:I2016)</f>
        <v>45.397879862456875</v>
      </c>
      <c r="J2007" s="3">
        <f t="shared" ref="J2007" si="1319">SUM(J2008:J2016)</f>
        <v>49.358035412663121</v>
      </c>
      <c r="K2007" s="3">
        <f t="shared" ref="K2007" si="1320">SUM(K2008:K2016)</f>
        <v>53.368819542693302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5.19581277443385E-2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0.15112007063317517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0.24185398876609293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0.26386238231599557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0.29992917373160805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0.80852588299819506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1.3913827202954159E-2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5.862449154156274E-2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7.3704651057051845E-2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4.5492257884487186E-2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0.145195095779943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0.83815536506356658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19.774123310675698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9.8871430572164947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11.788522522765486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13.99843163431051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11.374093630364715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1.8507104046770753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5.8043522921335651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3.3186302213622461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2.1610150849405896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11.539998664740487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32.486016302684384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41.102773634077394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43.934870563718881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0.2813124327648413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0.49356366524282808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0.86465545767844054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2.0057852169406081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4.4686375095504109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1.42811514259887E-2</v>
      </c>
      <c r="G2017" s="3">
        <f t="shared" ref="G2017" si="1324">SUM(G2018,G2022,G2025)</f>
        <v>1.4566045841407027E-2</v>
      </c>
      <c r="H2017" s="3">
        <f t="shared" ref="H2017" si="1325">SUM(H2018,H2022,H2025)</f>
        <v>1.6022688970441505E-2</v>
      </c>
      <c r="I2017" s="3">
        <f t="shared" ref="I2017" si="1326">SUM(I2018,I2022,I2025)</f>
        <v>0.11820569574707032</v>
      </c>
      <c r="J2017" s="3">
        <f t="shared" ref="J2017" si="1327">SUM(J2018,J2022,J2025)</f>
        <v>0.16271500746513606</v>
      </c>
      <c r="K2017" s="3">
        <f t="shared" ref="K2017" si="1328">SUM(K2018,K2022,K2025)</f>
        <v>0.38225338988912605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1.42811514259887E-2</v>
      </c>
      <c r="G2018" s="1" cm="1">
        <f t="array" ref="G2018">SUMPRODUCT(ISNUMBER(SEARCH("SUP_ELCH2*",[1]OUT_SyntheticFuels!$C$4:$C$1000))*1,("Var_cap"=[1]OUT_SyntheticFuels!$B$4:$B$1000)*1,[1]OUT_SyntheticFuels!F$4:F$1000)</f>
        <v>1.4566045841407027E-2</v>
      </c>
      <c r="H2018" s="1" cm="1">
        <f t="array" ref="H2018">SUMPRODUCT(ISNUMBER(SEARCH("SUP_ELCH2*",[1]OUT_SyntheticFuels!$C$4:$C$1000))*1,("Var_cap"=[1]OUT_SyntheticFuels!$B$4:$B$1000)*1,[1]OUT_SyntheticFuels!G$4:G$1000)</f>
        <v>1.6022688970441505E-2</v>
      </c>
      <c r="I2018" s="1" cm="1">
        <f t="array" ref="I2018">SUMPRODUCT(ISNUMBER(SEARCH("SUP_ELCH2*",[1]OUT_SyntheticFuels!$C$4:$C$1000))*1,("Var_cap"=[1]OUT_SyntheticFuels!$B$4:$B$1000)*1,[1]OUT_SyntheticFuels!H$4:H$1000)</f>
        <v>2.6383941917295213E-2</v>
      </c>
      <c r="J2018" s="1" cm="1">
        <f t="array" ref="J2018">SUMPRODUCT(ISNUMBER(SEARCH("SUP_ELCH2*",[1]OUT_SyntheticFuels!$C$4:$C$1000))*1,("Var_cap"=[1]OUT_SyntheticFuels!$B$4:$B$1000)*1,[1]OUT_SyntheticFuels!I$4:I$1000)</f>
        <v>3.5243982341613599E-2</v>
      </c>
      <c r="K2018" s="1" cm="1">
        <f t="array" ref="K2018">SUMPRODUCT(ISNUMBER(SEARCH("SUP_ELCH2*",[1]OUT_SyntheticFuels!$C$4:$C$1000))*1,("Var_cap"=[1]OUT_SyntheticFuels!$B$4:$B$1000)*1,[1]OUT_SyntheticFuels!J$4:J$1000)</f>
        <v>7.6674546027465665E-2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1.42811514259887E-2</v>
      </c>
      <c r="G2019" s="1">
        <f t="shared" ref="G2019" si="1332">G2018-G2020-G2021</f>
        <v>1.4566045841407027E-2</v>
      </c>
      <c r="H2019" s="1">
        <f t="shared" ref="H2019" si="1333">H2018-H2020-H2021</f>
        <v>1.6022688970441505E-2</v>
      </c>
      <c r="I2019" s="1">
        <f t="shared" ref="I2019" si="1334">I2018-I2020-I2021</f>
        <v>2.3963478891927462E-2</v>
      </c>
      <c r="J2019" s="1">
        <f t="shared" ref="J2019" si="1335">J2018-J2020-J2021</f>
        <v>1.8835968891783374E-2</v>
      </c>
      <c r="K2019" s="1">
        <f t="shared" ref="K2019" si="1336">K2018-K2020-K2021</f>
        <v>2.9714521440565841E-2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2.4204630253677499E-3</v>
      </c>
      <c r="J2020" s="1" cm="1">
        <f t="array" ref="J2020">SUMPRODUCT(ISNUMBER(SEARCH("SUP_ELCH2*D",[1]OUT_SyntheticFuels!$C$4:$C$1000))*1,("Var_cap"=[1]OUT_SyntheticFuels!$B$4:$B$1000)*1,[1]OUT_SyntheticFuels!I$4:I$1000)</f>
        <v>2.6362798957278201E-3</v>
      </c>
      <c r="K2020" s="1" cm="1">
        <f t="array" ref="K2020">SUMPRODUCT(ISNUMBER(SEARCH("SUP_ELCH2*D",[1]OUT_SyntheticFuels!$C$4:$C$1000))*1,("Var_cap"=[1]OUT_SyntheticFuels!$B$4:$B$1000)*1,[1]OUT_SyntheticFuels!J$4:J$1000)</f>
        <v>9.5124456693700694E-3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1.3771733554102401E-2</v>
      </c>
      <c r="K2021" s="1" cm="1">
        <f t="array" ref="K2021">SUMPRODUCT(ISNUMBER(SEARCH("SUP_ELCH2*SOEC*",[1]OUT_SyntheticFuels!$C$4:$C$1000))*1,("Var_cap"=[1]OUT_SyntheticFuels!$B$4:$B$1000)*1,[1]OUT_SyntheticFuels!J$4:J$1000)</f>
        <v>3.7447578917529756E-2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9.1821753829775102E-2</v>
      </c>
      <c r="J2022" s="1">
        <f t="shared" ref="J2022" si="1341">SUM(J2023:J2024)</f>
        <v>0.12747102512352246</v>
      </c>
      <c r="K2022" s="1">
        <f t="shared" ref="K2022" si="1342">SUM(K2023:K2024)</f>
        <v>0.30073847803044806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9.1821753829775102E-2</v>
      </c>
      <c r="J2023" s="1" cm="1">
        <f t="array" ref="J2023">SUMPRODUCT(ISNUMBER(SEARCH("SUP_NGAH2",[1]OUT_SyntheticFuels!$C$4:$C$1000))*1,("Var_cap"=[1]OUT_SyntheticFuels!$B$4:$B$1000)*1,[1]OUT_SyntheticFuels!I$4:I$1000)-J2024</f>
        <v>0.12747102512352246</v>
      </c>
      <c r="K2023" s="1" cm="1">
        <f t="array" ref="K2023">SUMPRODUCT(ISNUMBER(SEARCH("SUP_NGAH2",[1]OUT_SyntheticFuels!$C$4:$C$1000))*1,("Var_cap"=[1]OUT_SyntheticFuels!$B$4:$B$1000)*1,[1]OUT_SyntheticFuels!J$4:J$1000)-K2024</f>
        <v>0.30073847803044806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4.84036583121233E-3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4.84036583121233E-3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1.7067315282077264E-2</v>
      </c>
      <c r="G2029" s="7" cm="1">
        <f t="array" ref="G2029">SUMPRODUCT(("CT_CWODBDS"=[1]OUT_SyntheticFuels!$C$4:$C$1000)*1,("Var_cap"=[1]OUT_SyntheticFuels!$B$4:$B$1000)*1,[1]OUT_SyntheticFuels!F$4:F$1000)</f>
        <v>1.6133058406371026E-2</v>
      </c>
      <c r="H2029" s="7" cm="1">
        <f t="array" ref="H2029">SUMPRODUCT(("CT_CWODBDS"=[1]OUT_SyntheticFuels!$C$4:$C$1000)*1,("Var_cap"=[1]OUT_SyntheticFuels!$B$4:$B$1000)*1,[1]OUT_SyntheticFuels!G$4:G$1000)</f>
        <v>1.6131293353742568E-2</v>
      </c>
      <c r="I2029" s="7" cm="1">
        <f t="array" ref="I2029">SUMPRODUCT(("CT_CWODBDS"=[1]OUT_SyntheticFuels!$C$4:$C$1000)*1,("Var_cap"=[1]OUT_SyntheticFuels!$B$4:$B$1000)*1,[1]OUT_SyntheticFuels!H$4:H$1000)</f>
        <v>5.1552273715138736E-3</v>
      </c>
      <c r="J2029" s="7" cm="1">
        <f t="array" ref="J2029">SUMPRODUCT(("CT_CWODBDS"=[1]OUT_SyntheticFuels!$C$4:$C$1000)*1,("Var_cap"=[1]OUT_SyntheticFuels!$B$4:$B$1000)*1,[1]OUT_SyntheticFuels!I$4:I$1000)</f>
        <v>4.1696944916000895E-3</v>
      </c>
      <c r="K2029" s="7" cm="1">
        <f t="array" ref="K2029">SUMPRODUCT(("CT_CWODBDS"=[1]OUT_SyntheticFuels!$C$4:$C$1000)*1,("Var_cap"=[1]OUT_SyntheticFuels!$B$4:$B$1000)*1,[1]OUT_SyntheticFuels!J$4:J$1000)</f>
        <v>1.3464713128619065E-2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5.1871044899693018E-3</v>
      </c>
      <c r="G2031" s="7" cm="1">
        <f t="array" ref="G2031">SUMPRODUCT(("CT_CWODETH"=[1]OUT_SyntheticFuels!$C$4:$C$1000)*1,("Var_cap"=[1]OUT_SyntheticFuels!$B$4:$B$1000)*1,[1]OUT_SyntheticFuels!F$4:F$1000)</f>
        <v>3.0132228706809898E-3</v>
      </c>
      <c r="H2031" s="7" cm="1">
        <f t="array" ref="H2031">SUMPRODUCT(("CT_CWODETH"=[1]OUT_SyntheticFuels!$C$4:$C$1000)*1,("Var_cap"=[1]OUT_SyntheticFuels!$B$4:$B$1000)*1,[1]OUT_SyntheticFuels!G$4:G$1000)</f>
        <v>2.9626568163594199E-3</v>
      </c>
      <c r="I2031" s="7" cm="1">
        <f t="array" ref="I2031">SUMPRODUCT(("CT_CWODETH"=[1]OUT_SyntheticFuels!$C$4:$C$1000)*1,("Var_cap"=[1]OUT_SyntheticFuels!$B$4:$B$1000)*1,[1]OUT_SyntheticFuels!H$4:H$1000)</f>
        <v>2.2508891244908801E-3</v>
      </c>
      <c r="J2031" s="7" cm="1">
        <f t="array" ref="J2031">SUMPRODUCT(("CT_CWODETH"=[1]OUT_SyntheticFuels!$C$4:$C$1000)*1,("Var_cap"=[1]OUT_SyntheticFuels!$B$4:$B$1000)*1,[1]OUT_SyntheticFuels!I$4:I$1000)</f>
        <v>1.1887596207726119E-3</v>
      </c>
      <c r="K2031" s="7" cm="1">
        <f t="array" ref="K2031">SUMPRODUCT(("CT_CWODETH"=[1]OUT_SyntheticFuels!$C$4:$C$1000)*1,("Var_cap"=[1]OUT_SyntheticFuels!$B$4:$B$1000)*1,[1]OUT_SyntheticFuels!J$4:J$1000)</f>
        <v>2.562421305439887E-3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0.111813553536995</v>
      </c>
      <c r="G2033" s="7" cm="1">
        <f t="array" ref="G2033">SUMPRODUCT(("SUP_MNRBIO"=[1]OUT_SyntheticFuels!$C$4:$C$1000)*1,("Var_cap"=[1]OUT_SyntheticFuels!$B$4:$B$1000)*1,[1]OUT_SyntheticFuels!F$4:F$1000)</f>
        <v>0.11399804734082204</v>
      </c>
      <c r="H2033" s="7" cm="1">
        <f t="array" ref="H2033">SUMPRODUCT(("SUP_MNRBIO"=[1]OUT_SyntheticFuels!$C$4:$C$1000)*1,("Var_cap"=[1]OUT_SyntheticFuels!$B$4:$B$1000)*1,[1]OUT_SyntheticFuels!G$4:G$1000)</f>
        <v>0.11412264460875832</v>
      </c>
      <c r="I2033" s="7" cm="1">
        <f t="array" ref="I2033">SUMPRODUCT(("SUP_MNRBIO"=[1]OUT_SyntheticFuels!$C$4:$C$1000)*1,("Var_cap"=[1]OUT_SyntheticFuels!$B$4:$B$1000)*1,[1]OUT_SyntheticFuels!H$4:H$1000)</f>
        <v>0.11407198081732746</v>
      </c>
      <c r="J2033" s="7" cm="1">
        <f t="array" ref="J2033">SUMPRODUCT(("SUP_MNRBIO"=[1]OUT_SyntheticFuels!$C$4:$C$1000)*1,("Var_cap"=[1]OUT_SyntheticFuels!$B$4:$B$1000)*1,[1]OUT_SyntheticFuels!I$4:I$1000)</f>
        <v>8.4103742399797149E-2</v>
      </c>
      <c r="K2033" s="7" cm="1">
        <f t="array" ref="K2033">SUMPRODUCT(("SUP_MNRBIO"=[1]OUT_SyntheticFuels!$C$4:$C$1000)*1,("Var_cap"=[1]OUT_SyntheticFuels!$B$4:$B$1000)*1,[1]OUT_SyntheticFuels!J$4:J$1000)</f>
        <v>8.8653354178028387E-2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0.21299959235092064</v>
      </c>
      <c r="G2034" s="7" cm="1">
        <f t="array" ref="G2034">SUMPRODUCT(("SUP_WSTBIO"=[1]OUT_SyntheticFuels!$C$4:$C$1000)*1,("Var_cap"=[1]OUT_SyntheticFuels!$B$4:$B$1000)*1,[1]OUT_SyntheticFuels!F$4:F$1000)</f>
        <v>0.21310144111054619</v>
      </c>
      <c r="H2034" s="7" cm="1">
        <f t="array" ref="H2034">SUMPRODUCT(("SUP_WSTBIO"=[1]OUT_SyntheticFuels!$C$4:$C$1000)*1,("Var_cap"=[1]OUT_SyntheticFuels!$B$4:$B$1000)*1,[1]OUT_SyntheticFuels!G$4:G$1000)</f>
        <v>0.21313210738589944</v>
      </c>
      <c r="I2034" s="7" cm="1">
        <f t="array" ref="I2034">SUMPRODUCT(("SUP_WSTBIO"=[1]OUT_SyntheticFuels!$C$4:$C$1000)*1,("Var_cap"=[1]OUT_SyntheticFuels!$B$4:$B$1000)*1,[1]OUT_SyntheticFuels!H$4:H$1000)</f>
        <v>0.20621024076804023</v>
      </c>
      <c r="J2034" s="7" cm="1">
        <f t="array" ref="J2034">SUMPRODUCT(("SUP_WSTBIO"=[1]OUT_SyntheticFuels!$C$4:$C$1000)*1,("Var_cap"=[1]OUT_SyntheticFuels!$B$4:$B$1000)*1,[1]OUT_SyntheticFuels!I$4:I$1000)</f>
        <v>0.2001585614615021</v>
      </c>
      <c r="K2034" s="7" cm="1">
        <f t="array" ref="K2034">SUMPRODUCT(("SUP_WSTBIO"=[1]OUT_SyntheticFuels!$C$4:$C$1000)*1,("Var_cap"=[1]OUT_SyntheticFuels!$B$4:$B$1000)*1,[1]OUT_SyntheticFuels!J$4:J$1000)</f>
        <v>0.18746204498057401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1.04957202279283E-3</v>
      </c>
      <c r="K2036" s="7" cm="1">
        <f t="array" ref="K2036">SUMPRODUCT(("SUP_WSTHTGBIO"=[1]OUT_SyntheticFuels!$C$4:$C$1000)*1,("Var_cap"=[1]OUT_SyntheticFuels!$B$4:$B$1000)*1,[1]OUT_SyntheticFuels!J$4:J$1000)</f>
        <v>2.0612239818998067E-3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8.4637466446908601E-5</v>
      </c>
      <c r="G2038" s="7" cm="1">
        <f t="array" ref="G2038">SUMPRODUCT(("SUP_WODBIO"=[1]OUT_SyntheticFuels!$C$4:$C$1000)*1,("Var_cap"=[1]OUT_SyntheticFuels!$B$4:$B$1000)*1,[1]OUT_SyntheticFuels!F$4:F$1000)</f>
        <v>2.9360900724305404E-3</v>
      </c>
      <c r="H2038" s="7" cm="1">
        <f t="array" ref="H2038">SUMPRODUCT(("SUP_WODBIO"=[1]OUT_SyntheticFuels!$C$4:$C$1000)*1,("Var_cap"=[1]OUT_SyntheticFuels!$B$4:$B$1000)*1,[1]OUT_SyntheticFuels!G$4:G$1000)</f>
        <v>3.1527878895343179E-3</v>
      </c>
      <c r="I2038" s="7" cm="1">
        <f t="array" ref="I2038">SUMPRODUCT(("SUP_WODBIO"=[1]OUT_SyntheticFuels!$C$4:$C$1000)*1,("Var_cap"=[1]OUT_SyntheticFuels!$B$4:$B$1000)*1,[1]OUT_SyntheticFuels!H$4:H$1000)</f>
        <v>3.1547711375089003E-3</v>
      </c>
      <c r="J2038" s="7" cm="1">
        <f t="array" ref="J2038">SUMPRODUCT(("SUP_WODBIO"=[1]OUT_SyntheticFuels!$C$4:$C$1000)*1,("Var_cap"=[1]OUT_SyntheticFuels!$B$4:$B$1000)*1,[1]OUT_SyntheticFuels!I$4:I$1000)</f>
        <v>2.1963428047145875E-3</v>
      </c>
      <c r="K2038" s="7" cm="1">
        <f t="array" ref="K2038">SUMPRODUCT(("SUP_WODBIO"=[1]OUT_SyntheticFuels!$C$4:$C$1000)*1,("Var_cap"=[1]OUT_SyntheticFuels!$B$4:$B$1000)*1,[1]OUT_SyntheticFuels!J$4:J$1000)</f>
        <v>3.5813390296253809E-3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4.5640582407112142E-2</v>
      </c>
      <c r="G2040" s="7" cm="1">
        <f t="array" ref="G2040">SUMPRODUCT(("SUP_BIONGA"=[1]OUT_SyntheticFuels!$C$4:$C$1000)*1,("Var_cap"=[1]OUT_SyntheticFuels!$B$4:$B$1000)*1,[1]OUT_SyntheticFuels!F$4:F$1000)</f>
        <v>4.5791386041788645E-2</v>
      </c>
      <c r="H2040" s="7" cm="1">
        <f t="array" ref="H2040">SUMPRODUCT(("SUP_BIONGA"=[1]OUT_SyntheticFuels!$C$4:$C$1000)*1,("Var_cap"=[1]OUT_SyntheticFuels!$B$4:$B$1000)*1,[1]OUT_SyntheticFuels!G$4:G$1000)</f>
        <v>4.5828036833395459E-2</v>
      </c>
      <c r="I2040" s="7" cm="1">
        <f t="array" ref="I2040">SUMPRODUCT(("SUP_BIONGA"=[1]OUT_SyntheticFuels!$C$4:$C$1000)*1,("Var_cap"=[1]OUT_SyntheticFuels!$B$4:$B$1000)*1,[1]OUT_SyntheticFuels!H$4:H$1000)</f>
        <v>8.232264272656567E-2</v>
      </c>
      <c r="J2040" s="7" cm="1">
        <f t="array" ref="J2040">SUMPRODUCT(("SUP_BIONGA"=[1]OUT_SyntheticFuels!$C$4:$C$1000)*1,("Var_cap"=[1]OUT_SyntheticFuels!$B$4:$B$1000)*1,[1]OUT_SyntheticFuels!I$4:I$1000)</f>
        <v>9.2477678809882544E-2</v>
      </c>
      <c r="K2040" s="7" cm="1">
        <f t="array" ref="K2040">SUMPRODUCT(("SUP_BIONGA"=[1]OUT_SyntheticFuels!$C$4:$C$1000)*1,("Var_cap"=[1]OUT_SyntheticFuels!$B$4:$B$1000)*1,[1]OUT_SyntheticFuels!J$4:J$1000)</f>
        <v>0.1067121961224017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0.36837230143686678</v>
      </c>
      <c r="G2041" s="7" cm="1">
        <f t="array" ref="G2041">SUMPRODUCT(("CT_CWODPLT"=[1]OUT_SyntheticFuels!$C$4:$C$1000)*1,("Var_cap"=[1]OUT_SyntheticFuels!$B$4:$B$1000)*1,[1]OUT_SyntheticFuels!F$4:F$1000)</f>
        <v>0.38919170114316565</v>
      </c>
      <c r="H2041" s="7" cm="1">
        <f t="array" ref="H2041">SUMPRODUCT(("CT_CWODPLT"=[1]OUT_SyntheticFuels!$C$4:$C$1000)*1,("Var_cap"=[1]OUT_SyntheticFuels!$B$4:$B$1000)*1,[1]OUT_SyntheticFuels!G$4:G$1000)</f>
        <v>0.3705636626807034</v>
      </c>
      <c r="I2041" s="7" cm="1">
        <f t="array" ref="I2041">SUMPRODUCT(("CT_CWODPLT"=[1]OUT_SyntheticFuels!$C$4:$C$1000)*1,("Var_cap"=[1]OUT_SyntheticFuels!$B$4:$B$1000)*1,[1]OUT_SyntheticFuels!H$4:H$1000)</f>
        <v>0.35601162378253282</v>
      </c>
      <c r="J2041" s="7" cm="1">
        <f t="array" ref="J2041">SUMPRODUCT(("CT_CWODPLT"=[1]OUT_SyntheticFuels!$C$4:$C$1000)*1,("Var_cap"=[1]OUT_SyntheticFuels!$B$4:$B$1000)*1,[1]OUT_SyntheticFuels!I$4:I$1000)</f>
        <v>6.2094858274152495E-2</v>
      </c>
      <c r="K2041" s="7" cm="1">
        <f t="array" ref="K2041">SUMPRODUCT(("CT_CWODPLT"=[1]OUT_SyntheticFuels!$C$4:$C$1000)*1,("Var_cap"=[1]OUT_SyntheticFuels!$B$4:$B$1000)*1,[1]OUT_SyntheticFuels!J$4:J$1000)</f>
        <v>5.4844850471496259E-2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6.9732591912788902E-3</v>
      </c>
      <c r="J2042" s="7" cm="1">
        <f t="array" ref="J2042">SUMPRODUCT(("SUP_H2NGA"=[1]OUT_SyntheticFuels!$C$4:$C$1000)*1,("Var_cap"=[1]OUT_SyntheticFuels!$B$4:$B$1000)*1,[1]OUT_SyntheticFuels!I$4:I$1000)</f>
        <v>7.3685882702261146E-3</v>
      </c>
      <c r="K2042" s="7" cm="1">
        <f t="array" ref="K2042">SUMPRODUCT(("SUP_H2NGA"=[1]OUT_SyntheticFuels!$C$4:$C$1000)*1,("Var_cap"=[1]OUT_SyntheticFuels!$B$4:$B$1000)*1,[1]OUT_SyntheticFuels!J$4:J$1000)</f>
        <v>1.6230636259352522E-2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1.23552213665715E-2</v>
      </c>
      <c r="J2043" s="7" cm="1">
        <f t="array" ref="J2043">SUMPRODUCT(("SUP_H2DSL"=[1]OUT_SyntheticFuels!$C$4:$C$1000)*1,("Var_cap"=[1]OUT_SyntheticFuels!$B$4:$B$1000)*1,[1]OUT_SyntheticFuels!I$4:I$1000)</f>
        <v>1.3400768506500961E-2</v>
      </c>
      <c r="K2043" s="7" cm="1">
        <f t="array" ref="K2043">SUMPRODUCT(("SUP_H2DSL"=[1]OUT_SyntheticFuels!$C$4:$C$1000)*1,("Var_cap"=[1]OUT_SyntheticFuels!$B$4:$B$1000)*1,[1]OUT_SyntheticFuels!J$4:J$1000)</f>
        <v>2.9439963836436666E-2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1.21835892251668E-2</v>
      </c>
      <c r="J2044" s="7" cm="1">
        <f t="array" ref="J2044">SUMPRODUCT(("SUP_H2GSL"=[1]OUT_SyntheticFuels!$C$4:$C$1000)*1,("Var_cap"=[1]OUT_SyntheticFuels!$B$4:$B$1000)*1,[1]OUT_SyntheticFuels!I$4:I$1000)</f>
        <v>1.4538570985084414E-2</v>
      </c>
      <c r="K2044" s="7" cm="1">
        <f t="array" ref="K2044">SUMPRODUCT(("SUP_H2GSL"=[1]OUT_SyntheticFuels!$C$4:$C$1000)*1,("Var_cap"=[1]OUT_SyntheticFuels!$B$4:$B$1000)*1,[1]OUT_SyntheticFuels!J$4:J$1000)</f>
        <v>3.404679480937791E-2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573.67181035560077</v>
      </c>
      <c r="D3" s="3">
        <f t="shared" ref="D3:H3" si="0">SUM(D4:D7)</f>
        <v>573.77605541215701</v>
      </c>
      <c r="E3" s="3">
        <f t="shared" si="0"/>
        <v>563.12869959394857</v>
      </c>
      <c r="F3" s="3">
        <f t="shared" si="0"/>
        <v>532.70657988804885</v>
      </c>
      <c r="G3" s="3">
        <f t="shared" si="0"/>
        <v>492.33162535484644</v>
      </c>
      <c r="H3" s="3">
        <f t="shared" si="0"/>
        <v>482.19700707708898</v>
      </c>
    </row>
    <row r="4" spans="2:8" x14ac:dyDescent="0.3">
      <c r="B4" s="25" t="s">
        <v>1728</v>
      </c>
      <c r="C4" s="1">
        <f>'SPS1'!F761</f>
        <v>0</v>
      </c>
      <c r="D4" s="1">
        <f>'SPS1'!G761</f>
        <v>0</v>
      </c>
      <c r="E4" s="1">
        <f>'SPS1'!H761</f>
        <v>0</v>
      </c>
      <c r="F4" s="1">
        <f>'SPS1'!I761</f>
        <v>0</v>
      </c>
      <c r="G4" s="1">
        <f>'SPS1'!J761</f>
        <v>-2.2766709488736499E-2</v>
      </c>
      <c r="H4" s="1">
        <f>'SPS1'!K761</f>
        <v>-3.6259133021997118E-2</v>
      </c>
    </row>
    <row r="5" spans="2:8" x14ac:dyDescent="0.3">
      <c r="B5" s="25" t="s">
        <v>1729</v>
      </c>
      <c r="C5" s="1">
        <f>'SPS1'!F880</f>
        <v>140.10126001112664</v>
      </c>
      <c r="D5" s="1">
        <f>'SPS1'!G880</f>
        <v>141.48871720848231</v>
      </c>
      <c r="E5" s="1">
        <f>'SPS1'!H880</f>
        <v>141.51749452509057</v>
      </c>
      <c r="F5" s="1">
        <f>'SPS1'!I880</f>
        <v>140.86770317211767</v>
      </c>
      <c r="G5" s="1">
        <f>'SPS1'!J880</f>
        <v>133.25623236955292</v>
      </c>
      <c r="H5" s="1">
        <f>'SPS1'!K880</f>
        <v>132.81185861176564</v>
      </c>
    </row>
    <row r="6" spans="2:8" x14ac:dyDescent="0.3">
      <c r="B6" s="25" t="s">
        <v>1730</v>
      </c>
      <c r="C6" s="1">
        <f>'SPS1'!F970</f>
        <v>217.63354019156094</v>
      </c>
      <c r="D6" s="1">
        <f>'SPS1'!G970</f>
        <v>219.73758779307408</v>
      </c>
      <c r="E6" s="1">
        <f>'SPS1'!H970</f>
        <v>223.88702483876611</v>
      </c>
      <c r="F6" s="1">
        <f>'SPS1'!I970</f>
        <v>223.56659234323655</v>
      </c>
      <c r="G6" s="1">
        <f>'SPS1'!J970</f>
        <v>215.04958130493432</v>
      </c>
      <c r="H6" s="1">
        <f>'SPS1'!K970</f>
        <v>216.04004567568003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215.93701015291319</v>
      </c>
      <c r="D7" s="1">
        <f>'SPS1'!G1134+'SPS1'!G1313+'SPS1'!G1397+'SPS1'!G1481+'SPS1'!G1488+'SPS1'!G1495+'SPS1'!G1544+'SPS1'!G1591+'SPS1'!G1638</f>
        <v>212.54975041060061</v>
      </c>
      <c r="E7" s="1">
        <f>'SPS1'!H1134+'SPS1'!H1313+'SPS1'!H1397+'SPS1'!H1481+'SPS1'!H1488+'SPS1'!H1495+'SPS1'!H1544+'SPS1'!H1591+'SPS1'!H1638</f>
        <v>197.72418023009183</v>
      </c>
      <c r="F7" s="1">
        <f>'SPS1'!I1134+'SPS1'!I1313+'SPS1'!I1397+'SPS1'!I1481+'SPS1'!I1488+'SPS1'!I1495+'SPS1'!I1544+'SPS1'!I1591+'SPS1'!I1638</f>
        <v>168.2722843726946</v>
      </c>
      <c r="G7" s="1">
        <f>'SPS1'!J1134+'SPS1'!J1313+'SPS1'!J1397+'SPS1'!J1481+'SPS1'!J1488+'SPS1'!J1495+'SPS1'!J1544+'SPS1'!J1591+'SPS1'!J1638</f>
        <v>144.04857838984796</v>
      </c>
      <c r="H7" s="1">
        <f>'SPS1'!K1134+'SPS1'!K1313+'SPS1'!K1397+'SPS1'!K1481+'SPS1'!K1488+'SPS1'!K1495+'SPS1'!K1544+'SPS1'!K1591+'SPS1'!K1638</f>
        <v>133.38136192266526</v>
      </c>
    </row>
    <row r="8" spans="2:8" x14ac:dyDescent="0.3">
      <c r="B8" s="2" t="s">
        <v>1736</v>
      </c>
      <c r="C8" s="3" t="e">
        <f>SUM(C9:C12)</f>
        <v>#DIV/0!</v>
      </c>
      <c r="D8" s="3">
        <f t="shared" ref="D8:H8" si="1">SUM(D9:D12)</f>
        <v>480.72685883192145</v>
      </c>
      <c r="E8" s="3">
        <f t="shared" si="1"/>
        <v>400.0601117517358</v>
      </c>
      <c r="F8" s="3">
        <f t="shared" si="1"/>
        <v>422.31453404329307</v>
      </c>
      <c r="G8" s="3">
        <f t="shared" si="1"/>
        <v>441.65949548774864</v>
      </c>
      <c r="H8" s="3">
        <f t="shared" si="1"/>
        <v>433.9032436952379</v>
      </c>
    </row>
    <row r="9" spans="2:8" x14ac:dyDescent="0.3">
      <c r="B9" s="25" t="s">
        <v>1733</v>
      </c>
      <c r="C9" s="1" t="e">
        <f>'SPS1'!F289+'SPS1'!F407</f>
        <v>#DIV/0!</v>
      </c>
      <c r="D9" s="1">
        <f>'SPS1'!G289+'SPS1'!G407</f>
        <v>465.15602967519806</v>
      </c>
      <c r="E9" s="1">
        <f>'SPS1'!H289+'SPS1'!H407</f>
        <v>383.83313398358615</v>
      </c>
      <c r="F9" s="1">
        <f>'SPS1'!I289+'SPS1'!I407</f>
        <v>402.42536763427597</v>
      </c>
      <c r="G9" s="1">
        <f>'SPS1'!J289+'SPS1'!J407</f>
        <v>420.35485132011763</v>
      </c>
      <c r="H9" s="1">
        <f>'SPS1'!K289+'SPS1'!K407</f>
        <v>405.37305522224949</v>
      </c>
    </row>
    <row r="10" spans="2:8" x14ac:dyDescent="0.3">
      <c r="B10" s="25" t="s">
        <v>1734</v>
      </c>
      <c r="C10" s="1">
        <f>'SPS1'!F588+'SPS1'!F602+'SPS1'!F642</f>
        <v>13.923127686223493</v>
      </c>
      <c r="D10" s="1">
        <f>'SPS1'!G588+'SPS1'!G602+'SPS1'!G642</f>
        <v>15.464038970514235</v>
      </c>
      <c r="E10" s="1">
        <f>'SPS1'!H588+'SPS1'!H602+'SPS1'!H642</f>
        <v>16.051898995332426</v>
      </c>
      <c r="F10" s="1">
        <f>'SPS1'!I588+'SPS1'!I602+'SPS1'!I642</f>
        <v>16.092263984940477</v>
      </c>
      <c r="G10" s="1">
        <f>'SPS1'!J588+'SPS1'!J602+'SPS1'!J642</f>
        <v>15.885403629183852</v>
      </c>
      <c r="H10" s="1">
        <f>'SPS1'!K588+'SPS1'!K602+'SPS1'!K642</f>
        <v>16.01905688749515</v>
      </c>
    </row>
    <row r="11" spans="2:8" x14ac:dyDescent="0.3">
      <c r="B11" s="25" t="s">
        <v>1732</v>
      </c>
      <c r="C11" s="1">
        <f>'SPS1'!F677</f>
        <v>6.1218156398749916E-3</v>
      </c>
      <c r="D11" s="1">
        <f>'SPS1'!G677</f>
        <v>0.10679018620914017</v>
      </c>
      <c r="E11" s="1">
        <f>'SPS1'!H677</f>
        <v>0.17507877281722953</v>
      </c>
      <c r="F11" s="1">
        <f>'SPS1'!I677</f>
        <v>3.7969024240765941</v>
      </c>
      <c r="G11" s="1">
        <f>'SPS1'!J677</f>
        <v>5.419240538447176</v>
      </c>
      <c r="H11" s="1">
        <f>'SPS1'!K677</f>
        <v>12.511131585493269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 x14ac:dyDescent="0.3">
      <c r="B13" s="2" t="s">
        <v>1737</v>
      </c>
      <c r="C13" s="3">
        <f>'SPS1'!F2+'SPS1'!F20-'SPS1'!F55</f>
        <v>962.85578719462444</v>
      </c>
      <c r="D13" s="3">
        <f>'SPS1'!G2+'SPS1'!G20-'SPS1'!G55</f>
        <v>955.94901075163637</v>
      </c>
      <c r="E13" s="3">
        <f>'SPS1'!H2+'SPS1'!H20-'SPS1'!H55</f>
        <v>851.05180942129846</v>
      </c>
      <c r="F13" s="3">
        <f>'SPS1'!I2+'SPS1'!I20-'SPS1'!I55</f>
        <v>832.63543675872302</v>
      </c>
      <c r="G13" s="3">
        <f>'SPS1'!J2+'SPS1'!J20-'SPS1'!J55</f>
        <v>752.22114565432435</v>
      </c>
      <c r="H13" s="3">
        <f>'SPS1'!K2+'SPS1'!K20-'SPS1'!K55</f>
        <v>733.4331875361928</v>
      </c>
    </row>
    <row r="14" spans="2:8" x14ac:dyDescent="0.3">
      <c r="B14" s="25" t="s">
        <v>1738</v>
      </c>
      <c r="C14" s="1">
        <f>'SPS1'!F2</f>
        <v>294.31985718008724</v>
      </c>
      <c r="D14" s="1">
        <f>'SPS1'!G2</f>
        <v>280.79197924665607</v>
      </c>
      <c r="E14" s="1">
        <f>'SPS1'!H2</f>
        <v>301.81546276164954</v>
      </c>
      <c r="F14" s="1">
        <f>'SPS1'!I2</f>
        <v>314.46098745190756</v>
      </c>
      <c r="G14" s="1">
        <f>'SPS1'!J2</f>
        <v>293.15473419039847</v>
      </c>
      <c r="H14" s="1">
        <f>'SPS1'!K2</f>
        <v>292.29875978411189</v>
      </c>
    </row>
    <row r="15" spans="2:8" x14ac:dyDescent="0.3">
      <c r="B15" s="25" t="s">
        <v>19</v>
      </c>
      <c r="C15" s="1">
        <f>'SPS1'!F20</f>
        <v>785.70600560963635</v>
      </c>
      <c r="D15" s="1">
        <f>'SPS1'!G20</f>
        <v>707.18199110977014</v>
      </c>
      <c r="E15" s="1">
        <f>'SPS1'!H20</f>
        <v>602.46206147737644</v>
      </c>
      <c r="F15" s="1">
        <f>'SPS1'!I20</f>
        <v>571.96712926055636</v>
      </c>
      <c r="G15" s="1">
        <f>'SPS1'!J20</f>
        <v>484.69717190469225</v>
      </c>
      <c r="H15" s="1">
        <f>'SPS1'!K20</f>
        <v>458.1571261590683</v>
      </c>
    </row>
    <row r="16" spans="2:8" x14ac:dyDescent="0.3">
      <c r="B16" s="25" t="s">
        <v>24</v>
      </c>
      <c r="C16" s="1">
        <f>'SPS1'!F55</f>
        <v>117.17007559509911</v>
      </c>
      <c r="D16" s="1">
        <f>'SPS1'!G55</f>
        <v>32.024959604789807</v>
      </c>
      <c r="E16" s="1">
        <f>'SPS1'!H55</f>
        <v>53.225714817727528</v>
      </c>
      <c r="F16" s="1">
        <f>'SPS1'!I55</f>
        <v>53.792679953740894</v>
      </c>
      <c r="G16" s="1">
        <f>'SPS1'!J55</f>
        <v>25.630760440766323</v>
      </c>
      <c r="H16" s="1">
        <f>'SPS1'!K55</f>
        <v>17.022698406987409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