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3 курс дз\"/>
    </mc:Choice>
  </mc:AlternateContent>
  <xr:revisionPtr revIDLastSave="0" documentId="13_ncr:1_{B3E68672-E685-431A-BD1D-D567FF33E59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 by month" sheetId="5" r:id="rId1"/>
    <sheet name="Linear regression" sheetId="6" r:id="rId2"/>
    <sheet name="D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5" l="1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/>
  <c r="E153" i="5" a="1"/>
  <c r="E153" i="5" s="1"/>
  <c r="E154" i="5" a="1"/>
  <c r="E154" i="5" s="1"/>
  <c r="E155" i="5" a="1"/>
  <c r="E155" i="5" s="1"/>
  <c r="E156" i="5" a="1"/>
  <c r="E156" i="5" s="1"/>
  <c r="E157" i="5" a="1"/>
  <c r="E157" i="5" s="1"/>
  <c r="E158" i="5" a="1"/>
  <c r="E158" i="5" s="1"/>
  <c r="E159" i="5" a="1"/>
  <c r="E159" i="5" s="1"/>
  <c r="E160" i="5" a="1"/>
  <c r="E160" i="5" s="1"/>
  <c r="E161" i="5" a="1"/>
  <c r="E161" i="5" s="1"/>
  <c r="E162" i="5" a="1"/>
  <c r="E162" i="5" s="1"/>
  <c r="E163" i="5" a="1"/>
  <c r="E163" i="5" s="1"/>
  <c r="E164" i="5" a="1"/>
  <c r="E164" i="5" s="1"/>
  <c r="E165" i="5" a="1"/>
  <c r="E165" i="5" s="1"/>
  <c r="E166" i="5" a="1"/>
  <c r="E166" i="5" s="1"/>
  <c r="E167" i="5" a="1"/>
  <c r="E167" i="5" s="1"/>
  <c r="E168" i="5" a="1"/>
  <c r="E168" i="5" s="1"/>
  <c r="E169" i="5" a="1"/>
  <c r="E169" i="5" s="1"/>
  <c r="E170" i="5" a="1"/>
  <c r="E170" i="5" s="1"/>
  <c r="E171" i="5" a="1"/>
  <c r="E171" i="5" s="1"/>
  <c r="E76" i="5" a="1"/>
  <c r="E76" i="5" s="1"/>
  <c r="F76" i="5" s="1"/>
  <c r="G76" i="5" s="1"/>
  <c r="J4" i="5" a="1"/>
  <c r="J4" i="5" s="1"/>
  <c r="D10" i="6"/>
  <c r="D11" i="6"/>
  <c r="D12" i="6"/>
  <c r="D13" i="6"/>
  <c r="D14" i="6"/>
  <c r="D15" i="6"/>
  <c r="D16" i="6"/>
  <c r="D9" i="6"/>
  <c r="O11" i="5" l="1"/>
  <c r="O14" i="5"/>
  <c r="O16" i="5"/>
  <c r="O12" i="5"/>
  <c r="O10" i="5"/>
  <c r="O17" i="5"/>
  <c r="L4" i="5"/>
  <c r="O15" i="5"/>
  <c r="O13" i="5"/>
  <c r="J7" i="1"/>
  <c r="K7" i="1"/>
  <c r="L7" i="1"/>
  <c r="M7" i="1"/>
  <c r="N7" i="1"/>
  <c r="O7" i="1"/>
  <c r="P7" i="1"/>
  <c r="F4" i="6"/>
  <c r="E4" i="6"/>
  <c r="C10" i="6"/>
  <c r="C11" i="6"/>
  <c r="C12" i="6"/>
  <c r="C13" i="6"/>
  <c r="C14" i="6"/>
  <c r="C15" i="6"/>
  <c r="C16" i="6"/>
  <c r="C9" i="6"/>
  <c r="E3" i="6" a="1"/>
  <c r="E3" i="6" s="1"/>
  <c r="I7" i="1"/>
  <c r="I6" i="1" a="1"/>
  <c r="I6" i="1" s="1"/>
  <c r="I5" i="1" a="1"/>
  <c r="I5" i="1" s="1"/>
  <c r="E75" i="5"/>
  <c r="F75" i="5" s="1"/>
  <c r="G75" i="5" s="1"/>
  <c r="E74" i="5"/>
  <c r="F74" i="5" s="1"/>
  <c r="G74" i="5" s="1"/>
  <c r="F73" i="5"/>
  <c r="G73" i="5" s="1"/>
  <c r="E73" i="5"/>
  <c r="E72" i="5"/>
  <c r="F72" i="5" s="1"/>
  <c r="G72" i="5" s="1"/>
  <c r="E71" i="5"/>
  <c r="F71" i="5" s="1"/>
  <c r="G71" i="5" s="1"/>
  <c r="F70" i="5"/>
  <c r="G70" i="5" s="1"/>
  <c r="E70" i="5"/>
  <c r="F69" i="5"/>
  <c r="G69" i="5" s="1"/>
  <c r="E69" i="5"/>
  <c r="E68" i="5"/>
  <c r="F68" i="5" s="1"/>
  <c r="G68" i="5" s="1"/>
  <c r="E67" i="5"/>
  <c r="F67" i="5" s="1"/>
  <c r="G67" i="5" s="1"/>
  <c r="E66" i="5"/>
  <c r="F66" i="5" s="1"/>
  <c r="G66" i="5" s="1"/>
  <c r="F65" i="5"/>
  <c r="G65" i="5" s="1"/>
  <c r="E65" i="5"/>
  <c r="E64" i="5"/>
  <c r="F64" i="5" s="1"/>
  <c r="F63" i="5"/>
  <c r="G63" i="5" s="1"/>
  <c r="E63" i="5"/>
  <c r="F62" i="5"/>
  <c r="G62" i="5" s="1"/>
  <c r="E62" i="5"/>
  <c r="F61" i="5"/>
  <c r="G61" i="5" s="1"/>
  <c r="E61" i="5"/>
  <c r="E60" i="5"/>
  <c r="F60" i="5" s="1"/>
  <c r="G60" i="5" s="1"/>
  <c r="E59" i="5"/>
  <c r="F59" i="5" s="1"/>
  <c r="G59" i="5" s="1"/>
  <c r="E58" i="5"/>
  <c r="F58" i="5" s="1"/>
  <c r="G58" i="5" s="1"/>
  <c r="E57" i="5"/>
  <c r="F57" i="5" s="1"/>
  <c r="G57" i="5" s="1"/>
  <c r="E56" i="5"/>
  <c r="F56" i="5" s="1"/>
  <c r="G56" i="5" s="1"/>
  <c r="F55" i="5"/>
  <c r="G55" i="5" s="1"/>
  <c r="E55" i="5"/>
  <c r="G54" i="5"/>
  <c r="F54" i="5"/>
  <c r="E54" i="5"/>
  <c r="E53" i="5"/>
  <c r="F53" i="5" s="1"/>
  <c r="G53" i="5" s="1"/>
  <c r="E52" i="5"/>
  <c r="F52" i="5" s="1"/>
  <c r="E51" i="5"/>
  <c r="F51" i="5" s="1"/>
  <c r="G51" i="5" s="1"/>
  <c r="E50" i="5"/>
  <c r="F50" i="5" s="1"/>
  <c r="G50" i="5" s="1"/>
  <c r="F49" i="5"/>
  <c r="G49" i="5" s="1"/>
  <c r="E49" i="5"/>
  <c r="E48" i="5"/>
  <c r="F48" i="5" s="1"/>
  <c r="G48" i="5" s="1"/>
  <c r="E47" i="5"/>
  <c r="F47" i="5" s="1"/>
  <c r="G47" i="5" s="1"/>
  <c r="F46" i="5"/>
  <c r="G46" i="5" s="1"/>
  <c r="E46" i="5"/>
  <c r="F45" i="5"/>
  <c r="G45" i="5" s="1"/>
  <c r="E45" i="5"/>
  <c r="E44" i="5"/>
  <c r="F44" i="5" s="1"/>
  <c r="G44" i="5" s="1"/>
  <c r="E43" i="5"/>
  <c r="F43" i="5" s="1"/>
  <c r="G43" i="5" s="1"/>
  <c r="E42" i="5"/>
  <c r="F42" i="5" s="1"/>
  <c r="G42" i="5" s="1"/>
  <c r="E41" i="5"/>
  <c r="F41" i="5" s="1"/>
  <c r="G41" i="5" s="1"/>
  <c r="E40" i="5"/>
  <c r="F40" i="5" s="1"/>
  <c r="F39" i="5"/>
  <c r="G39" i="5" s="1"/>
  <c r="E39" i="5"/>
  <c r="E38" i="5"/>
  <c r="F38" i="5" s="1"/>
  <c r="G38" i="5" s="1"/>
  <c r="E37" i="5"/>
  <c r="F37" i="5" s="1"/>
  <c r="G37" i="5" s="1"/>
  <c r="E36" i="5"/>
  <c r="F36" i="5" s="1"/>
  <c r="G36" i="5" s="1"/>
  <c r="E35" i="5"/>
  <c r="F35" i="5" s="1"/>
  <c r="G35" i="5" s="1"/>
  <c r="E34" i="5"/>
  <c r="F34" i="5" s="1"/>
  <c r="G34" i="5" s="1"/>
  <c r="F33" i="5"/>
  <c r="G33" i="5" s="1"/>
  <c r="E33" i="5"/>
  <c r="E32" i="5"/>
  <c r="F32" i="5" s="1"/>
  <c r="G32" i="5" s="1"/>
  <c r="E31" i="5"/>
  <c r="F31" i="5" s="1"/>
  <c r="G31" i="5" s="1"/>
  <c r="G30" i="5"/>
  <c r="F30" i="5"/>
  <c r="E30" i="5"/>
  <c r="F29" i="5"/>
  <c r="G29" i="5" s="1"/>
  <c r="E29" i="5"/>
  <c r="E28" i="5"/>
  <c r="F28" i="5" s="1"/>
  <c r="E27" i="5"/>
  <c r="F27" i="5" s="1"/>
  <c r="G27" i="5" s="1"/>
  <c r="E26" i="5"/>
  <c r="F26" i="5" s="1"/>
  <c r="G26" i="5" s="1"/>
  <c r="F25" i="5"/>
  <c r="G25" i="5" s="1"/>
  <c r="E25" i="5"/>
  <c r="E24" i="5"/>
  <c r="F24" i="5" s="1"/>
  <c r="G24" i="5" s="1"/>
  <c r="F23" i="5"/>
  <c r="G23" i="5" s="1"/>
  <c r="E23" i="5"/>
  <c r="E22" i="5"/>
  <c r="F22" i="5" s="1"/>
  <c r="G22" i="5" s="1"/>
  <c r="F21" i="5"/>
  <c r="G21" i="5" s="1"/>
  <c r="E21" i="5"/>
  <c r="E20" i="5"/>
  <c r="F20" i="5" s="1"/>
  <c r="G20" i="5" s="1"/>
  <c r="E19" i="5"/>
  <c r="F19" i="5" s="1"/>
  <c r="G19" i="5" s="1"/>
  <c r="E18" i="5"/>
  <c r="F18" i="5" s="1"/>
  <c r="G18" i="5" s="1"/>
  <c r="E17" i="5"/>
  <c r="F17" i="5" s="1"/>
  <c r="E16" i="5"/>
  <c r="F16" i="5" s="1"/>
  <c r="G16" i="5" s="1"/>
  <c r="E15" i="5"/>
  <c r="F15" i="5" s="1"/>
  <c r="G15" i="5" s="1"/>
  <c r="E14" i="5"/>
  <c r="F14" i="5" s="1"/>
  <c r="G14" i="5" s="1"/>
  <c r="E13" i="5"/>
  <c r="F13" i="5" s="1"/>
  <c r="G13" i="5" s="1"/>
  <c r="F12" i="5"/>
  <c r="G12" i="5" s="1"/>
  <c r="E12" i="5"/>
  <c r="F11" i="5"/>
  <c r="G11" i="5" s="1"/>
  <c r="E11" i="5"/>
  <c r="E10" i="5"/>
  <c r="F10" i="5" s="1"/>
  <c r="G10" i="5" s="1"/>
  <c r="O9" i="5"/>
  <c r="E9" i="5"/>
  <c r="F9" i="5" s="1"/>
  <c r="G9" i="5" s="1"/>
  <c r="O8" i="5"/>
  <c r="F8" i="5"/>
  <c r="G8" i="5" s="1"/>
  <c r="E8" i="5"/>
  <c r="O7" i="5"/>
  <c r="E7" i="5"/>
  <c r="F7" i="5" s="1"/>
  <c r="G7" i="5" s="1"/>
  <c r="O6" i="5"/>
  <c r="E6" i="5"/>
  <c r="F6" i="5" s="1"/>
  <c r="G6" i="5" s="1"/>
  <c r="O5" i="5"/>
  <c r="E5" i="5"/>
  <c r="F5" i="5" s="1"/>
  <c r="G5" i="5" s="1"/>
  <c r="E4" i="5"/>
  <c r="F4" i="5" s="1"/>
  <c r="G81" i="5" l="1"/>
  <c r="G97" i="5"/>
  <c r="G105" i="5"/>
  <c r="G113" i="5"/>
  <c r="G129" i="5"/>
  <c r="G137" i="5"/>
  <c r="G145" i="5"/>
  <c r="G161" i="5"/>
  <c r="G169" i="5"/>
  <c r="F82" i="5"/>
  <c r="F114" i="5"/>
  <c r="F146" i="5"/>
  <c r="G91" i="5"/>
  <c r="G99" i="5"/>
  <c r="G107" i="5"/>
  <c r="G123" i="5"/>
  <c r="G131" i="5"/>
  <c r="G139" i="5"/>
  <c r="G155" i="5"/>
  <c r="G163" i="5"/>
  <c r="G85" i="5"/>
  <c r="G93" i="5"/>
  <c r="G101" i="5"/>
  <c r="G117" i="5"/>
  <c r="G125" i="5"/>
  <c r="G133" i="5"/>
  <c r="G165" i="5"/>
  <c r="F78" i="5"/>
  <c r="F86" i="5"/>
  <c r="F94" i="5"/>
  <c r="F102" i="5"/>
  <c r="F110" i="5"/>
  <c r="F118" i="5"/>
  <c r="F126" i="5"/>
  <c r="F134" i="5"/>
  <c r="F142" i="5"/>
  <c r="F150" i="5"/>
  <c r="F158" i="5"/>
  <c r="F166" i="5"/>
  <c r="G95" i="5"/>
  <c r="G127" i="5"/>
  <c r="F88" i="5"/>
  <c r="F120" i="5"/>
  <c r="F152" i="5"/>
  <c r="G79" i="5"/>
  <c r="G159" i="5"/>
  <c r="F144" i="5"/>
  <c r="F105" i="5"/>
  <c r="F85" i="5"/>
  <c r="F140" i="5"/>
  <c r="G132" i="5"/>
  <c r="F148" i="5"/>
  <c r="F163" i="5"/>
  <c r="G166" i="5"/>
  <c r="F101" i="5"/>
  <c r="F138" i="5"/>
  <c r="F115" i="5"/>
  <c r="F164" i="5"/>
  <c r="F123" i="5"/>
  <c r="G98" i="5"/>
  <c r="G83" i="5"/>
  <c r="G109" i="5"/>
  <c r="G87" i="5"/>
  <c r="G167" i="5"/>
  <c r="F160" i="5"/>
  <c r="F119" i="5"/>
  <c r="G92" i="5"/>
  <c r="F147" i="5"/>
  <c r="F132" i="5"/>
  <c r="F107" i="5"/>
  <c r="F155" i="5"/>
  <c r="F170" i="5"/>
  <c r="F90" i="5"/>
  <c r="F121" i="5"/>
  <c r="F83" i="5"/>
  <c r="F122" i="5"/>
  <c r="F171" i="5"/>
  <c r="F130" i="5"/>
  <c r="G106" i="5"/>
  <c r="G115" i="5"/>
  <c r="G141" i="5"/>
  <c r="G103" i="5"/>
  <c r="F80" i="5"/>
  <c r="F168" i="5"/>
  <c r="G126" i="5"/>
  <c r="F92" i="5"/>
  <c r="F154" i="5"/>
  <c r="G152" i="5"/>
  <c r="F113" i="5"/>
  <c r="F162" i="5"/>
  <c r="G82" i="5"/>
  <c r="G104" i="5"/>
  <c r="G156" i="5"/>
  <c r="F111" i="5"/>
  <c r="F129" i="5"/>
  <c r="F81" i="5"/>
  <c r="F137" i="5"/>
  <c r="G151" i="5"/>
  <c r="F136" i="5"/>
  <c r="F98" i="5"/>
  <c r="G78" i="5"/>
  <c r="G134" i="5"/>
  <c r="G118" i="5"/>
  <c r="F100" i="5"/>
  <c r="G88" i="5"/>
  <c r="G122" i="5"/>
  <c r="G147" i="5"/>
  <c r="G149" i="5"/>
  <c r="G111" i="5"/>
  <c r="F96" i="5"/>
  <c r="F77" i="5"/>
  <c r="F133" i="5"/>
  <c r="F99" i="5"/>
  <c r="F161" i="5"/>
  <c r="F79" i="5"/>
  <c r="G120" i="5"/>
  <c r="F169" i="5"/>
  <c r="F89" i="5"/>
  <c r="F125" i="5"/>
  <c r="F156" i="5"/>
  <c r="F139" i="5"/>
  <c r="G136" i="5"/>
  <c r="F151" i="5"/>
  <c r="F108" i="5"/>
  <c r="G164" i="5"/>
  <c r="F116" i="5"/>
  <c r="G90" i="5"/>
  <c r="G170" i="5"/>
  <c r="G89" i="5"/>
  <c r="G130" i="5"/>
  <c r="G171" i="5"/>
  <c r="G157" i="5"/>
  <c r="G119" i="5"/>
  <c r="F104" i="5"/>
  <c r="G84" i="5"/>
  <c r="G146" i="5"/>
  <c r="F106" i="5"/>
  <c r="G168" i="5"/>
  <c r="G86" i="5"/>
  <c r="F135" i="5"/>
  <c r="G114" i="5"/>
  <c r="G110" i="5"/>
  <c r="F145" i="5"/>
  <c r="G96" i="5"/>
  <c r="G80" i="5"/>
  <c r="F143" i="5"/>
  <c r="F103" i="5"/>
  <c r="G158" i="5"/>
  <c r="G162" i="5"/>
  <c r="G140" i="5"/>
  <c r="G121" i="5"/>
  <c r="G138" i="5"/>
  <c r="G135" i="5"/>
  <c r="F112" i="5"/>
  <c r="F84" i="5"/>
  <c r="F153" i="5"/>
  <c r="G112" i="5"/>
  <c r="F159" i="5"/>
  <c r="F93" i="5"/>
  <c r="F141" i="5"/>
  <c r="G128" i="5"/>
  <c r="F117" i="5"/>
  <c r="F167" i="5"/>
  <c r="G124" i="5"/>
  <c r="Q14" i="5" s="1"/>
  <c r="F95" i="5"/>
  <c r="G150" i="5"/>
  <c r="F109" i="5"/>
  <c r="F165" i="5"/>
  <c r="F149" i="5"/>
  <c r="G144" i="5"/>
  <c r="G94" i="5"/>
  <c r="G153" i="5"/>
  <c r="G154" i="5"/>
  <c r="G108" i="5"/>
  <c r="G143" i="5"/>
  <c r="F128" i="5"/>
  <c r="F91" i="5"/>
  <c r="G160" i="5"/>
  <c r="F127" i="5"/>
  <c r="F97" i="5"/>
  <c r="G100" i="5"/>
  <c r="Q12" i="5" s="1"/>
  <c r="G148" i="5"/>
  <c r="G142" i="5"/>
  <c r="F131" i="5"/>
  <c r="F87" i="5"/>
  <c r="F124" i="5"/>
  <c r="P14" i="5" s="1"/>
  <c r="G102" i="5"/>
  <c r="F157" i="5"/>
  <c r="G116" i="5"/>
  <c r="P8" i="5"/>
  <c r="G52" i="5"/>
  <c r="Q8" i="5" s="1"/>
  <c r="Q5" i="5"/>
  <c r="G64" i="5"/>
  <c r="Q9" i="5" s="1"/>
  <c r="P9" i="5"/>
  <c r="G17" i="5"/>
  <c r="P5" i="5"/>
  <c r="P6" i="5"/>
  <c r="G28" i="5"/>
  <c r="Q6" i="5" s="1"/>
  <c r="G4" i="5"/>
  <c r="Q4" i="5" s="1"/>
  <c r="P4" i="5"/>
  <c r="G40" i="5"/>
  <c r="Q7" i="5" s="1"/>
  <c r="P7" i="5"/>
  <c r="O4" i="5"/>
  <c r="P12" i="5" l="1"/>
  <c r="Q17" i="5"/>
  <c r="G77" i="5"/>
  <c r="Q10" i="5" s="1"/>
  <c r="P10" i="5"/>
  <c r="Q16" i="5"/>
  <c r="Q13" i="5"/>
  <c r="P16" i="5"/>
  <c r="P15" i="5"/>
  <c r="P13" i="5"/>
  <c r="Q15" i="5"/>
  <c r="P11" i="5"/>
  <c r="Q11" i="5"/>
  <c r="P17" i="5"/>
  <c r="E6" i="1" l="1"/>
  <c r="E7" i="1"/>
  <c r="E8" i="1"/>
  <c r="E11" i="1"/>
  <c r="E10" i="1"/>
  <c r="E12" i="1"/>
  <c r="E5" i="1"/>
  <c r="E9" i="1"/>
  <c r="D11" i="1"/>
  <c r="D6" i="1"/>
  <c r="D8" i="1"/>
  <c r="D9" i="1"/>
  <c r="D12" i="1"/>
  <c r="D7" i="1"/>
  <c r="D5" i="1"/>
  <c r="D10" i="1"/>
  <c r="C6" i="1"/>
  <c r="C12" i="1"/>
  <c r="C10" i="1"/>
  <c r="C8" i="1"/>
  <c r="C9" i="1"/>
  <c r="C7" i="1"/>
  <c r="C5" i="1"/>
  <c r="C11" i="1"/>
  <c r="H10" i="1"/>
  <c r="H6" i="1"/>
  <c r="H11" i="1"/>
  <c r="H9" i="1"/>
  <c r="H8" i="1"/>
  <c r="H12" i="1"/>
  <c r="H5" i="1"/>
  <c r="H7" i="1"/>
  <c r="G9" i="1"/>
  <c r="G11" i="1"/>
  <c r="G10" i="1"/>
  <c r="G12" i="1"/>
  <c r="G6" i="1"/>
  <c r="G7" i="1"/>
  <c r="G5" i="1"/>
  <c r="G8" i="1"/>
  <c r="F6" i="1"/>
  <c r="F12" i="1"/>
  <c r="F10" i="1"/>
  <c r="F11" i="1"/>
  <c r="F9" i="1"/>
  <c r="F7" i="1"/>
  <c r="F5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<sst xmlns="http://schemas.openxmlformats.org/spreadsheetml/2006/main" count="64" uniqueCount="56">
  <si>
    <t>y=mx+b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</si>
  <si>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</si>
  <si>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</si>
  <si>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</si>
  <si>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</si>
  <si>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</si>
  <si>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</si>
  <si>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</si>
  <si>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</si>
  <si>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</si>
  <si>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</si>
  <si>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</si>
  <si>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</si>
  <si>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</si>
  <si>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</si>
  <si>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</si>
  <si>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</si>
  <si>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</si>
  <si>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</si>
  <si>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</si>
  <si>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</si>
  <si>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</si>
  <si>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</si>
  <si>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</si>
  <si>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</si>
  <si>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</si>
  <si>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Trend</t>
  </si>
  <si>
    <t>Growth</t>
  </si>
  <si>
    <t>Forecast</t>
  </si>
  <si>
    <t>Analysis Package</t>
  </si>
  <si>
    <t>Forecast (by months)</t>
  </si>
  <si>
    <t>Forecast (by months - optimistic)</t>
  </si>
  <si>
    <t>Forecast (by months - pessimistic)</t>
  </si>
  <si>
    <t>Sales Volume</t>
  </si>
  <si>
    <t>Forecast (optimistic)</t>
  </si>
  <si>
    <t>Forecast (pessimistic)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</si>
  <si>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</si>
  <si>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</si>
  <si>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</si>
  <si>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</si>
  <si>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</si>
  <si>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</si>
  <si>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</si>
  <si>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</si>
  <si>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</si>
  <si>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</si>
  <si>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</si>
  <si>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</si>
  <si>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 volume (per month)</t>
  </si>
  <si>
    <t>Forecasting using MC Excel functionality</t>
  </si>
  <si>
    <t>Seasonality coefficient</t>
  </si>
  <si>
    <t>m incline</t>
  </si>
  <si>
    <t>b segment</t>
  </si>
  <si>
    <t>Sales volume</t>
  </si>
  <si>
    <t>Linear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</si>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</sst>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₴_-;\-* #,##0.00\ _₴_-;_-* &quot;-&quot;??\ _₴_-;_-@_-"/>
    <numFmt numFmtId="165" formatCode="_-* #,##0.00\ _₽_-;\-* #,##0.00\ _₽_-;_-* &quot;-&quot;??\ _₽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color theme="0" tint="-0.249977111117893"/>
      <name val="Arial"/>
      <family val="2"/>
      <charset val="204"/>
    </font>
    <font>
      <b/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b/>
      <sz val="12"/>
      <color rgb="FFFF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</cellStyleXfs>
  <cellXfs count="69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3" fontId="2" fillId="4" borderId="6" xfId="1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left" vertical="center" wrapText="1" indent="4"/>
    </xf>
    <xf numFmtId="3" fontId="6" fillId="0" borderId="6" xfId="1" applyNumberFormat="1" applyFont="1" applyFill="1" applyBorder="1" applyAlignment="1">
      <alignment horizontal="right" vertical="center"/>
    </xf>
    <xf numFmtId="3" fontId="2" fillId="5" borderId="6" xfId="1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9" xfId="0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2" fillId="2" borderId="3" xfId="2" applyFont="1" applyFill="1" applyBorder="1"/>
    <xf numFmtId="0" fontId="3" fillId="2" borderId="4" xfId="2" applyFont="1" applyFill="1" applyBorder="1"/>
    <xf numFmtId="0" fontId="3" fillId="0" borderId="0" xfId="2" applyFont="1"/>
    <xf numFmtId="0" fontId="3" fillId="2" borderId="5" xfId="2" applyFont="1" applyFill="1" applyBorder="1" applyAlignment="1">
      <alignment vertical="center"/>
    </xf>
    <xf numFmtId="0" fontId="4" fillId="3" borderId="6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/>
    </xf>
    <xf numFmtId="0" fontId="7" fillId="2" borderId="7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vertical="center"/>
    </xf>
    <xf numFmtId="0" fontId="3" fillId="0" borderId="0" xfId="2" applyFont="1" applyAlignment="1">
      <alignment vertical="center"/>
    </xf>
    <xf numFmtId="3" fontId="2" fillId="4" borderId="6" xfId="3" applyNumberFormat="1" applyFont="1" applyFill="1" applyBorder="1" applyAlignment="1">
      <alignment horizontal="right" vertical="center"/>
    </xf>
    <xf numFmtId="3" fontId="6" fillId="0" borderId="6" xfId="3" applyNumberFormat="1" applyFont="1" applyFill="1" applyBorder="1" applyAlignment="1">
      <alignment horizontal="right" vertical="center"/>
    </xf>
    <xf numFmtId="0" fontId="3" fillId="2" borderId="0" xfId="2" applyFont="1" applyFill="1" applyAlignment="1">
      <alignment vertical="center"/>
    </xf>
    <xf numFmtId="0" fontId="9" fillId="2" borderId="0" xfId="2" applyFont="1" applyFill="1" applyAlignment="1">
      <alignment horizontal="right" vertical="center"/>
    </xf>
    <xf numFmtId="2" fontId="7" fillId="0" borderId="6" xfId="2" applyNumberFormat="1" applyFont="1" applyBorder="1" applyAlignment="1">
      <alignment vertical="center"/>
    </xf>
    <xf numFmtId="2" fontId="7" fillId="0" borderId="6" xfId="3" applyNumberFormat="1" applyFont="1" applyFill="1" applyBorder="1" applyAlignment="1">
      <alignment horizontal="right" vertical="center"/>
    </xf>
    <xf numFmtId="3" fontId="2" fillId="0" borderId="6" xfId="3" applyNumberFormat="1" applyFont="1" applyFill="1" applyBorder="1" applyAlignment="1">
      <alignment horizontal="right" vertical="center"/>
    </xf>
    <xf numFmtId="3" fontId="7" fillId="2" borderId="7" xfId="3" applyNumberFormat="1" applyFont="1" applyFill="1" applyBorder="1" applyAlignment="1">
      <alignment horizontal="right" vertical="center"/>
    </xf>
    <xf numFmtId="1" fontId="2" fillId="0" borderId="6" xfId="3" applyNumberFormat="1" applyFont="1" applyFill="1" applyBorder="1" applyAlignment="1">
      <alignment horizontal="center" vertical="center"/>
    </xf>
    <xf numFmtId="3" fontId="6" fillId="2" borderId="0" xfId="3" applyNumberFormat="1" applyFont="1" applyFill="1" applyBorder="1" applyAlignment="1">
      <alignment horizontal="right" vertical="center"/>
    </xf>
    <xf numFmtId="1" fontId="3" fillId="0" borderId="0" xfId="2" applyNumberFormat="1" applyFont="1" applyAlignment="1">
      <alignment vertical="center"/>
    </xf>
    <xf numFmtId="3" fontId="2" fillId="5" borderId="6" xfId="3" applyNumberFormat="1" applyFont="1" applyFill="1" applyBorder="1" applyAlignment="1">
      <alignment vertical="center"/>
    </xf>
    <xf numFmtId="3" fontId="3" fillId="0" borderId="0" xfId="2" applyNumberFormat="1" applyFont="1" applyAlignment="1">
      <alignment vertical="center"/>
    </xf>
    <xf numFmtId="3" fontId="7" fillId="5" borderId="6" xfId="3" applyNumberFormat="1" applyFont="1" applyFill="1" applyBorder="1" applyAlignment="1">
      <alignment horizontal="right" vertical="center"/>
    </xf>
    <xf numFmtId="0" fontId="3" fillId="2" borderId="8" xfId="2" applyFont="1" applyFill="1" applyBorder="1" applyAlignment="1">
      <alignment vertical="center"/>
    </xf>
    <xf numFmtId="3" fontId="7" fillId="2" borderId="1" xfId="3" applyNumberFormat="1" applyFont="1" applyFill="1" applyBorder="1" applyAlignment="1">
      <alignment horizontal="right" vertical="center"/>
    </xf>
    <xf numFmtId="3" fontId="6" fillId="2" borderId="1" xfId="3" applyNumberFormat="1" applyFont="1" applyFill="1" applyBorder="1" applyAlignment="1">
      <alignment horizontal="right" vertical="center"/>
    </xf>
    <xf numFmtId="0" fontId="3" fillId="2" borderId="9" xfId="2" applyFont="1" applyFill="1" applyBorder="1" applyAlignment="1">
      <alignment vertical="center"/>
    </xf>
    <xf numFmtId="3" fontId="10" fillId="2" borderId="0" xfId="3" applyNumberFormat="1" applyFont="1" applyFill="1" applyBorder="1" applyAlignment="1">
      <alignment horizontal="right" vertical="center"/>
    </xf>
    <xf numFmtId="0" fontId="0" fillId="0" borderId="6" xfId="0" applyBorder="1"/>
    <xf numFmtId="0" fontId="0" fillId="0" borderId="13" xfId="0" applyBorder="1"/>
    <xf numFmtId="0" fontId="11" fillId="0" borderId="14" xfId="0" applyFont="1" applyBorder="1" applyAlignment="1">
      <alignment horizontal="center"/>
    </xf>
    <xf numFmtId="0" fontId="11" fillId="0" borderId="14" xfId="0" applyFont="1" applyBorder="1" applyAlignment="1">
      <alignment horizontal="centerContinuous"/>
    </xf>
    <xf numFmtId="0" fontId="3" fillId="0" borderId="5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0" xfId="0" applyFont="1"/>
    <xf numFmtId="1" fontId="2" fillId="5" borderId="6" xfId="0" applyNumberFormat="1" applyFont="1" applyFill="1" applyBorder="1" applyAlignment="1">
      <alignment horizontal="right" vertical="center"/>
    </xf>
    <xf numFmtId="14" fontId="3" fillId="2" borderId="3" xfId="2" applyNumberFormat="1" applyFont="1" applyFill="1" applyBorder="1" applyAlignment="1">
      <alignment wrapText="1"/>
    </xf>
    <xf numFmtId="14" fontId="4" fillId="3" borderId="6" xfId="2" applyNumberFormat="1" applyFont="1" applyFill="1" applyBorder="1" applyAlignment="1">
      <alignment horizontal="center" vertical="center" wrapText="1"/>
    </xf>
    <xf numFmtId="14" fontId="8" fillId="0" borderId="6" xfId="2" applyNumberFormat="1" applyFont="1" applyBorder="1" applyAlignment="1">
      <alignment horizontal="center" vertical="center" wrapText="1"/>
    </xf>
    <xf numFmtId="14" fontId="8" fillId="2" borderId="1" xfId="2" applyNumberFormat="1" applyFont="1" applyFill="1" applyBorder="1" applyAlignment="1">
      <alignment horizontal="center" vertical="center" wrapText="1"/>
    </xf>
    <xf numFmtId="14" fontId="3" fillId="0" borderId="0" xfId="2" applyNumberFormat="1" applyFont="1" applyAlignment="1">
      <alignment wrapText="1"/>
    </xf>
    <xf numFmtId="0" fontId="0" fillId="0" borderId="6" xfId="0" applyBorder="1" applyAlignment="1">
      <alignment wrapText="1"/>
    </xf>
    <xf numFmtId="0" fontId="12" fillId="3" borderId="0" xfId="0" applyFont="1" applyFill="1" applyAlignment="1">
      <alignment vertical="center"/>
    </xf>
    <xf numFmtId="3" fontId="7" fillId="0" borderId="10" xfId="3" applyNumberFormat="1" applyFont="1" applyFill="1" applyBorder="1" applyAlignment="1">
      <alignment horizontal="center" vertical="center"/>
    </xf>
    <xf numFmtId="3" fontId="7" fillId="0" borderId="11" xfId="3" applyNumberFormat="1" applyFont="1" applyFill="1" applyBorder="1" applyAlignment="1">
      <alignment horizontal="center" vertical="center"/>
    </xf>
    <xf numFmtId="3" fontId="7" fillId="0" borderId="12" xfId="3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Обычный 2" xfId="2" xr:uid="{00000000-0005-0000-0000-000001000000}"/>
    <cellStyle name="Финансов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Date!$B$5</c:f>
              <c:strCache>
                <c:ptCount val="1"/>
                <c:pt idx="0">
                  <c:v>Trend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Date!$C$3:$P$3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Date!$C$5:$P$5</c:f>
              <c:numCache>
                <c:formatCode>#,##0</c:formatCode>
                <c:ptCount val="14"/>
                <c:pt idx="0">
                  <c:v>1500</c:v>
                </c:pt>
                <c:pt idx="1">
                  <c:v>1800</c:v>
                </c:pt>
                <c:pt idx="2">
                  <c:v>2000</c:v>
                </c:pt>
                <c:pt idx="3">
                  <c:v>2300</c:v>
                </c:pt>
                <c:pt idx="4">
                  <c:v>2700</c:v>
                </c:pt>
                <c:pt idx="5">
                  <c:v>2850</c:v>
                </c:pt>
                <c:pt idx="6">
                  <c:v>3166.6666666666279</c:v>
                </c:pt>
                <c:pt idx="7">
                  <c:v>3445.2380952379899</c:v>
                </c:pt>
                <c:pt idx="8">
                  <c:v>3723.8095238094684</c:v>
                </c:pt>
                <c:pt idx="9">
                  <c:v>4002.3809523809468</c:v>
                </c:pt>
                <c:pt idx="10">
                  <c:v>4280.9523809523089</c:v>
                </c:pt>
                <c:pt idx="11">
                  <c:v>4559.5238095237873</c:v>
                </c:pt>
                <c:pt idx="12">
                  <c:v>4838.0952380951494</c:v>
                </c:pt>
                <c:pt idx="13">
                  <c:v>5116.6666666666279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5-45DB-B8F0-C19396C736E5}"/>
            </c:ext>
          </c:extLst>
        </c:ser>
        <c:ser>
          <c:idx val="1"/>
          <c:order val="1"/>
          <c:tx>
            <c:strRef>
              <c:f>Date!$B$6</c:f>
              <c:strCache>
                <c:ptCount val="1"/>
                <c:pt idx="0">
                  <c:v>Growth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Date!$C$3:$P$3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Date!$C$6:$P$6</c:f>
              <c:numCache>
                <c:formatCode>#,##0</c:formatCode>
                <c:ptCount val="14"/>
                <c:pt idx="0">
                  <c:v>1500</c:v>
                </c:pt>
                <c:pt idx="1">
                  <c:v>1800</c:v>
                </c:pt>
                <c:pt idx="2">
                  <c:v>2000</c:v>
                </c:pt>
                <c:pt idx="3">
                  <c:v>2300</c:v>
                </c:pt>
                <c:pt idx="4">
                  <c:v>2700</c:v>
                </c:pt>
                <c:pt idx="5">
                  <c:v>2850</c:v>
                </c:pt>
                <c:pt idx="6">
                  <c:v>3375.429167751658</c:v>
                </c:pt>
                <c:pt idx="7">
                  <c:v>3845.7292229660688</c:v>
                </c:pt>
                <c:pt idx="8">
                  <c:v>4381.5563951609865</c:v>
                </c:pt>
                <c:pt idx="9">
                  <c:v>4992.0406068447546</c:v>
                </c:pt>
                <c:pt idx="10">
                  <c:v>5687.5838567107849</c:v>
                </c:pt>
                <c:pt idx="11">
                  <c:v>6480.0374585825084</c:v>
                </c:pt>
                <c:pt idx="12">
                  <c:v>7382.9039751365381</c:v>
                </c:pt>
                <c:pt idx="13">
                  <c:v>8411.567287145006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5-45DB-B8F0-C19396C736E5}"/>
            </c:ext>
          </c:extLst>
        </c:ser>
        <c:ser>
          <c:idx val="2"/>
          <c:order val="2"/>
          <c:tx>
            <c:strRef>
              <c:f>Date!$B$7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Date!$C$3:$P$3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Date!$C$7:$P$7</c:f>
              <c:numCache>
                <c:formatCode>#,##0</c:formatCode>
                <c:ptCount val="14"/>
                <c:pt idx="0">
                  <c:v>1500</c:v>
                </c:pt>
                <c:pt idx="1">
                  <c:v>1800</c:v>
                </c:pt>
                <c:pt idx="2">
                  <c:v>2000</c:v>
                </c:pt>
                <c:pt idx="3">
                  <c:v>2300</c:v>
                </c:pt>
                <c:pt idx="4">
                  <c:v>2700</c:v>
                </c:pt>
                <c:pt idx="5">
                  <c:v>2850</c:v>
                </c:pt>
                <c:pt idx="6">
                  <c:v>3166.6666666666279</c:v>
                </c:pt>
                <c:pt idx="7">
                  <c:v>3445.2380952379899</c:v>
                </c:pt>
                <c:pt idx="8">
                  <c:v>3723.8095238094684</c:v>
                </c:pt>
                <c:pt idx="9">
                  <c:v>4002.3809523809468</c:v>
                </c:pt>
                <c:pt idx="10">
                  <c:v>4280.9523809523089</c:v>
                </c:pt>
                <c:pt idx="11">
                  <c:v>4559.5238095237873</c:v>
                </c:pt>
                <c:pt idx="12">
                  <c:v>4838.0952380951494</c:v>
                </c:pt>
                <c:pt idx="13">
                  <c:v>5116.6666666666279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95-45DB-B8F0-C19396C736E5}"/>
            </c:ext>
          </c:extLst>
        </c:ser>
        <c:ser>
          <c:idx val="3"/>
          <c:order val="3"/>
          <c:tx>
            <c:strRef>
              <c:f>Date!$B$8</c:f>
              <c:strCache>
                <c:ptCount val="1"/>
                <c:pt idx="0">
                  <c:v>Linear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Date!$C$3:$P$3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Date!$C$8:$P$8</c:f>
              <c:numCache>
                <c:formatCode>#,##0</c:formatCode>
                <c:ptCount val="14"/>
                <c:pt idx="0">
                  <c:v>1500</c:v>
                </c:pt>
                <c:pt idx="1">
                  <c:v>1800</c:v>
                </c:pt>
                <c:pt idx="2">
                  <c:v>2000</c:v>
                </c:pt>
                <c:pt idx="3">
                  <c:v>2300</c:v>
                </c:pt>
                <c:pt idx="4">
                  <c:v>2700</c:v>
                </c:pt>
                <c:pt idx="5">
                  <c:v>2850</c:v>
                </c:pt>
                <c:pt idx="6">
                  <c:v>3166.6666666666279</c:v>
                </c:pt>
                <c:pt idx="7">
                  <c:v>3445.2380952379899</c:v>
                </c:pt>
                <c:pt idx="8">
                  <c:v>3723.8095238094702</c:v>
                </c:pt>
                <c:pt idx="9">
                  <c:v>4002.3809523809468</c:v>
                </c:pt>
                <c:pt idx="10">
                  <c:v>4280.9523809523089</c:v>
                </c:pt>
                <c:pt idx="11">
                  <c:v>4559.5238095237873</c:v>
                </c:pt>
                <c:pt idx="12">
                  <c:v>4838.0952380951494</c:v>
                </c:pt>
                <c:pt idx="13">
                  <c:v>5116.6666666666279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95-45DB-B8F0-C19396C736E5}"/>
            </c:ext>
          </c:extLst>
        </c:ser>
        <c:ser>
          <c:idx val="4"/>
          <c:order val="4"/>
          <c:tx>
            <c:strRef>
              <c:f>Date!$B$9</c:f>
              <c:strCache>
                <c:ptCount val="1"/>
                <c:pt idx="0">
                  <c:v>Analysis Package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Date!$C$3:$P$3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Date!$C$9:$P$9</c:f>
              <c:numCache>
                <c:formatCode>#,##0</c:formatCode>
                <c:ptCount val="14"/>
                <c:pt idx="0">
                  <c:v>1500</c:v>
                </c:pt>
                <c:pt idx="1">
                  <c:v>1800</c:v>
                </c:pt>
                <c:pt idx="2">
                  <c:v>2000</c:v>
                </c:pt>
                <c:pt idx="3">
                  <c:v>2300</c:v>
                </c:pt>
                <c:pt idx="4">
                  <c:v>2700</c:v>
                </c:pt>
                <c:pt idx="5">
                  <c:v>2850</c:v>
                </c:pt>
                <c:pt idx="6">
                  <c:v>3166.6666666666279</c:v>
                </c:pt>
                <c:pt idx="7">
                  <c:v>3445.2380952379899</c:v>
                </c:pt>
                <c:pt idx="8">
                  <c:v>3723.8095238094684</c:v>
                </c:pt>
                <c:pt idx="9">
                  <c:v>4002.3809523809468</c:v>
                </c:pt>
                <c:pt idx="10">
                  <c:v>4280.9523809523089</c:v>
                </c:pt>
                <c:pt idx="11">
                  <c:v>4559.5238095237873</c:v>
                </c:pt>
                <c:pt idx="12">
                  <c:v>4838.0952380951494</c:v>
                </c:pt>
                <c:pt idx="13">
                  <c:v>5116.6666666666279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95-45DB-B8F0-C19396C736E5}"/>
            </c:ext>
          </c:extLst>
        </c:ser>
        <c:ser>
          <c:idx val="5"/>
          <c:order val="5"/>
          <c:tx>
            <c:strRef>
              <c:f>Date!$B$10</c:f>
              <c:strCache>
                <c:ptCount val="1"/>
                <c:pt idx="0">
                  <c:v>Forecast (by months)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Date!$C$3:$P$3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Date!$C$10:$P$10</c:f>
              <c:numCache>
                <c:formatCode>#,##0</c:formatCode>
                <c:ptCount val="14"/>
                <c:pt idx="0">
                  <c:v>1500</c:v>
                </c:pt>
                <c:pt idx="1">
                  <c:v>1800</c:v>
                </c:pt>
                <c:pt idx="2">
                  <c:v>2000</c:v>
                </c:pt>
                <c:pt idx="3">
                  <c:v>2300</c:v>
                </c:pt>
                <c:pt idx="4">
                  <c:v>2700</c:v>
                </c:pt>
                <c:pt idx="5">
                  <c:v>2850</c:v>
                </c:pt>
                <c:pt idx="6" formatCode="0">
                  <c:v>3147.4135439576498</c:v>
                </c:pt>
                <c:pt idx="7" formatCode="0">
                  <c:v>3420.1175466958084</c:v>
                </c:pt>
                <c:pt idx="8" formatCode="0">
                  <c:v>3693.4447673528248</c:v>
                </c:pt>
                <c:pt idx="9" formatCode="0">
                  <c:v>3966.2726864262049</c:v>
                </c:pt>
                <c:pt idx="10" formatCode="0">
                  <c:v>4238.9766891643658</c:v>
                </c:pt>
                <c:pt idx="11" formatCode="0">
                  <c:v>4511.6806919025257</c:v>
                </c:pt>
                <c:pt idx="12" formatCode="0">
                  <c:v>4785.0079125595439</c:v>
                </c:pt>
                <c:pt idx="13" formatCode="0">
                  <c:v>5057.8358316329231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95-45DB-B8F0-C19396C736E5}"/>
            </c:ext>
          </c:extLst>
        </c:ser>
        <c:ser>
          <c:idx val="6"/>
          <c:order val="6"/>
          <c:tx>
            <c:strRef>
              <c:f>Date!$B$11</c:f>
              <c:strCache>
                <c:ptCount val="1"/>
                <c:pt idx="0">
                  <c:v>Forecast (by months - optimistic)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Date!$C$3:$P$3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Date!$C$11:$P$11</c:f>
              <c:numCache>
                <c:formatCode>#,##0</c:formatCode>
                <c:ptCount val="14"/>
                <c:pt idx="0">
                  <c:v>1500</c:v>
                </c:pt>
                <c:pt idx="1">
                  <c:v>1800</c:v>
                </c:pt>
                <c:pt idx="2">
                  <c:v>2000</c:v>
                </c:pt>
                <c:pt idx="3">
                  <c:v>2300</c:v>
                </c:pt>
                <c:pt idx="4">
                  <c:v>2700</c:v>
                </c:pt>
                <c:pt idx="5">
                  <c:v>2850</c:v>
                </c:pt>
                <c:pt idx="6" formatCode="0">
                  <c:v>3328.3573327435174</c:v>
                </c:pt>
                <c:pt idx="7" formatCode="0">
                  <c:v>3617.5107708258492</c:v>
                </c:pt>
                <c:pt idx="8" formatCode="0">
                  <c:v>3890.8379914828656</c:v>
                </c:pt>
                <c:pt idx="9" formatCode="0">
                  <c:v>4163.6659105562458</c:v>
                </c:pt>
                <c:pt idx="10" formatCode="0">
                  <c:v>4436.3699132944057</c:v>
                </c:pt>
                <c:pt idx="11" formatCode="0">
                  <c:v>4709.0739160325666</c:v>
                </c:pt>
                <c:pt idx="12" formatCode="0">
                  <c:v>4982.4011366895838</c:v>
                </c:pt>
                <c:pt idx="13" formatCode="0">
                  <c:v>5255.229055762964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95-45DB-B8F0-C19396C736E5}"/>
            </c:ext>
          </c:extLst>
        </c:ser>
        <c:ser>
          <c:idx val="7"/>
          <c:order val="7"/>
          <c:tx>
            <c:strRef>
              <c:f>Date!$B$12</c:f>
              <c:strCache>
                <c:ptCount val="1"/>
                <c:pt idx="0">
                  <c:v>Forecast (by months - pessimistic)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Date!$C$3:$P$3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Date!$C$12:$P$12</c:f>
              <c:numCache>
                <c:formatCode>#,##0</c:formatCode>
                <c:ptCount val="14"/>
                <c:pt idx="0">
                  <c:v>1500</c:v>
                </c:pt>
                <c:pt idx="1">
                  <c:v>1800</c:v>
                </c:pt>
                <c:pt idx="2">
                  <c:v>2000</c:v>
                </c:pt>
                <c:pt idx="3">
                  <c:v>2300</c:v>
                </c:pt>
                <c:pt idx="4">
                  <c:v>2700</c:v>
                </c:pt>
                <c:pt idx="5">
                  <c:v>2850</c:v>
                </c:pt>
                <c:pt idx="6" formatCode="0">
                  <c:v>2999.3686258601174</c:v>
                </c:pt>
                <c:pt idx="7" formatCode="0">
                  <c:v>3222.724322565768</c:v>
                </c:pt>
                <c:pt idx="8" formatCode="0">
                  <c:v>3496.0515432227844</c:v>
                </c:pt>
                <c:pt idx="9" formatCode="0">
                  <c:v>3768.8794622961645</c:v>
                </c:pt>
                <c:pt idx="10" formatCode="0">
                  <c:v>4041.5834650343254</c:v>
                </c:pt>
                <c:pt idx="11" formatCode="0">
                  <c:v>4314.2874677724903</c:v>
                </c:pt>
                <c:pt idx="12" formatCode="0">
                  <c:v>4587.614688429504</c:v>
                </c:pt>
                <c:pt idx="13" formatCode="0">
                  <c:v>4860.4426075028832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95-45DB-B8F0-C19396C73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476848"/>
        <c:axId val="1529477808"/>
      </c:lineChart>
      <c:catAx>
        <c:axId val="15294768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9477808"/>
        <c:crosses val="autoZero"/>
        <c:auto val="1"/>
        <c:lblAlgn val="ctr"/>
        <c:lblOffset val="100"/>
        <c:noMultiLvlLbl val="0"/>
      </c:catAx>
      <c:valAx>
        <c:axId val="15294778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947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67233</xdr:colOff>
      <xdr:row>14</xdr:row>
      <xdr:rowOff>26895</xdr:rowOff>
    </xdr:from>
    <xdr:to>
      <xdr:col>9</xdr:col>
      <xdr:colOff>381000</xdr:colOff>
      <xdr:row>38</xdr:row>
      <xdr:rowOff>117232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6D613-D918-72D8-2060-7D777CBB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I172"/>
  <sheetViews>
    <sheetView showGridLines="0" topLeftCell="B1" zoomScale="72" zoomScaleNormal="55" workbookViewId="0">
      <selection activeCell="O26" sqref="O26"/>
    </sheetView>
  </sheetViews>
  <sheetFormatPr defaultColWidth="9.109375" defaultRowHeight="15" x14ac:dyDescent="0.25"/>
  <cols>
    <col min="1" max="1" width="4.109375" style="23" customWidth="1"/>
    <col min="2" max="2" width="3.5546875" style="23" customWidth="1"/>
    <col min="3" max="3" width="16" style="61" bestFit="1" customWidth="1"/>
    <col min="4" max="4" width="21.109375" style="23" bestFit="1" customWidth="1"/>
    <col min="5" max="5" width="21.109375" style="23" customWidth="1"/>
    <col min="6" max="6" width="23.33203125" style="23" bestFit="1" customWidth="1"/>
    <col min="7" max="7" width="24.5546875" style="23" bestFit="1" customWidth="1"/>
    <col min="8" max="8" width="4.6640625" style="23" customWidth="1"/>
    <col min="9" max="9" width="14" style="23" bestFit="1" customWidth="1"/>
    <col min="10" max="10" width="20" style="23" bestFit="1" customWidth="1"/>
    <col min="11" max="11" width="4.6640625" style="23" customWidth="1"/>
    <col min="12" max="14" width="16.5546875" style="23" customWidth="1"/>
    <col min="15" max="15" width="14" style="23" bestFit="1" customWidth="1"/>
    <col min="16" max="16" width="23.33203125" style="23" bestFit="1" customWidth="1"/>
    <col min="17" max="17" width="24.5546875" style="23" bestFit="1" customWidth="1"/>
    <col min="18" max="18" width="3.5546875" style="23" customWidth="1"/>
    <col min="19" max="27" width="12.109375" style="23" bestFit="1" customWidth="1"/>
    <col min="28" max="16384" width="9.109375" style="23"/>
  </cols>
  <sheetData>
    <row r="2" spans="2:35" ht="15.75" customHeight="1" x14ac:dyDescent="0.3">
      <c r="B2" s="19"/>
      <c r="C2" s="57"/>
      <c r="D2" s="20"/>
      <c r="E2" s="20"/>
      <c r="F2" s="20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2:35" s="29" customFormat="1" ht="31.5" customHeight="1" x14ac:dyDescent="0.3">
      <c r="B3" s="24"/>
      <c r="C3" s="58" t="s">
        <v>30</v>
      </c>
      <c r="D3" s="25" t="s">
        <v>48</v>
      </c>
      <c r="E3" s="25" t="s">
        <v>28</v>
      </c>
      <c r="F3" s="25" t="s">
        <v>34</v>
      </c>
      <c r="G3" s="25" t="s">
        <v>35</v>
      </c>
      <c r="H3" s="26"/>
      <c r="I3" s="26"/>
      <c r="J3" s="25" t="s">
        <v>50</v>
      </c>
      <c r="K3" s="26"/>
      <c r="L3" s="25" t="s">
        <v>55</v>
      </c>
      <c r="M3" s="27"/>
      <c r="N3" s="25" t="s">
        <v>11</v>
      </c>
      <c r="O3" s="25" t="s">
        <v>28</v>
      </c>
      <c r="P3" s="25" t="s">
        <v>34</v>
      </c>
      <c r="Q3" s="25" t="s">
        <v>35</v>
      </c>
      <c r="R3" s="28"/>
    </row>
    <row r="4" spans="2:35" s="29" customFormat="1" ht="31.5" customHeight="1" x14ac:dyDescent="0.3">
      <c r="B4" s="24"/>
      <c r="C4" s="59">
        <v>40909</v>
      </c>
      <c r="D4" s="30">
        <v>159</v>
      </c>
      <c r="E4" s="31">
        <f>D4</f>
        <v>159</v>
      </c>
      <c r="F4" s="31">
        <f t="shared" ref="F4:G4" si="0">E4</f>
        <v>159</v>
      </c>
      <c r="G4" s="31">
        <f t="shared" si="0"/>
        <v>159</v>
      </c>
      <c r="H4" s="32"/>
      <c r="I4" s="33" t="s">
        <v>36</v>
      </c>
      <c r="J4" s="34" cm="1">
        <f t="array" ref="J4:J15">((D4:D15+D16:D27+D28:D39+D40:D51+D52:D63+D64:D75)/SUM(D4:D75)*12)</f>
        <v>1.1881368821292775</v>
      </c>
      <c r="K4" s="32"/>
      <c r="L4" s="36">
        <f>CONFIDENCE(0.05,STDEVA(E76:E171),COUNT(E76:E171))</f>
        <v>16.449435344170038</v>
      </c>
      <c r="M4" s="37"/>
      <c r="N4" s="38">
        <v>2012</v>
      </c>
      <c r="O4" s="30">
        <f>SUMIFS($E$4:$E$171,$C$4:$C$171,"&lt;="&amp;DATE(N4,12,31),$C$4:$C$171,"&gt;="&amp;DATE(N4,1,1))</f>
        <v>1500</v>
      </c>
      <c r="P4" s="30">
        <f>SUMIFS($F$4:$F$171,$C$4:$C$171,"&lt;="&amp;DATE(N4,12,31),$C$4:$C$171,"&gt;="&amp;DATE(N4,1,1))</f>
        <v>1500</v>
      </c>
      <c r="Q4" s="30">
        <f>SUMIFS($G$4:$G$171,$C$4:$C$171,"&lt;="&amp;DATE(N4,12,31),$C$4:$C$171,"&gt;="&amp;DATE(N4,1,1))</f>
        <v>1500</v>
      </c>
      <c r="R4" s="28"/>
    </row>
    <row r="5" spans="2:35" s="29" customFormat="1" ht="31.5" customHeight="1" x14ac:dyDescent="0.3">
      <c r="B5" s="24"/>
      <c r="C5" s="59">
        <v>40940</v>
      </c>
      <c r="D5" s="30">
        <v>86</v>
      </c>
      <c r="E5" s="31">
        <f t="shared" ref="E5:G20" si="1">D5</f>
        <v>86</v>
      </c>
      <c r="F5" s="31">
        <f t="shared" si="1"/>
        <v>86</v>
      </c>
      <c r="G5" s="31">
        <f t="shared" si="1"/>
        <v>86</v>
      </c>
      <c r="H5" s="39"/>
      <c r="I5" s="33" t="s">
        <v>37</v>
      </c>
      <c r="J5" s="35">
        <v>0.80212927756653984</v>
      </c>
      <c r="K5" s="39"/>
      <c r="L5" s="39"/>
      <c r="M5" s="39"/>
      <c r="N5" s="38">
        <v>2013</v>
      </c>
      <c r="O5" s="30">
        <f t="shared" ref="O5:O9" si="2">SUMIFS($E$4:$E$171,$C$4:$C$171,"&lt;="&amp;DATE(N5,12,31),$C$4:$C$171,"&gt;="&amp;DATE(N5,1,1))</f>
        <v>1800</v>
      </c>
      <c r="P5" s="30">
        <f t="shared" ref="P5:P9" si="3">SUMIFS($F$4:$F$171,$C$4:$C$171,"&lt;="&amp;DATE(N5,12,31),$C$4:$C$171,"&gt;="&amp;DATE(N5,1,1))</f>
        <v>1800</v>
      </c>
      <c r="Q5" s="30">
        <f t="shared" ref="Q5:Q9" si="4">SUMIFS($G$4:$G$171,$C$4:$C$171,"&lt;="&amp;DATE(N5,12,31),$C$4:$C$171,"&gt;="&amp;DATE(N5,1,1))</f>
        <v>1800</v>
      </c>
      <c r="R5" s="28"/>
    </row>
    <row r="6" spans="2:35" s="29" customFormat="1" ht="31.5" customHeight="1" x14ac:dyDescent="0.3">
      <c r="B6" s="24"/>
      <c r="C6" s="59">
        <v>40969</v>
      </c>
      <c r="D6" s="30">
        <v>104</v>
      </c>
      <c r="E6" s="31">
        <f t="shared" si="1"/>
        <v>104</v>
      </c>
      <c r="F6" s="31">
        <f t="shared" si="1"/>
        <v>104</v>
      </c>
      <c r="G6" s="31">
        <f t="shared" si="1"/>
        <v>104</v>
      </c>
      <c r="H6" s="39"/>
      <c r="I6" s="33" t="s">
        <v>38</v>
      </c>
      <c r="J6" s="35">
        <v>0.80942965779467668</v>
      </c>
      <c r="K6" s="39"/>
      <c r="L6" s="39"/>
      <c r="M6" s="39"/>
      <c r="N6" s="38">
        <v>2014</v>
      </c>
      <c r="O6" s="30">
        <f t="shared" si="2"/>
        <v>2000</v>
      </c>
      <c r="P6" s="30">
        <f t="shared" si="3"/>
        <v>2000</v>
      </c>
      <c r="Q6" s="30">
        <f t="shared" si="4"/>
        <v>2000</v>
      </c>
      <c r="R6" s="28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</row>
    <row r="7" spans="2:35" s="29" customFormat="1" ht="31.5" customHeight="1" x14ac:dyDescent="0.3">
      <c r="B7" s="24"/>
      <c r="C7" s="59">
        <v>41000</v>
      </c>
      <c r="D7" s="30">
        <v>70</v>
      </c>
      <c r="E7" s="31">
        <f t="shared" si="1"/>
        <v>70</v>
      </c>
      <c r="F7" s="31">
        <f t="shared" si="1"/>
        <v>70</v>
      </c>
      <c r="G7" s="31">
        <f t="shared" si="1"/>
        <v>70</v>
      </c>
      <c r="H7" s="39"/>
      <c r="I7" s="33" t="s">
        <v>39</v>
      </c>
      <c r="J7" s="35">
        <v>0.79574144486692022</v>
      </c>
      <c r="K7" s="39"/>
      <c r="L7" s="39"/>
      <c r="M7" s="39"/>
      <c r="N7" s="38">
        <v>2015</v>
      </c>
      <c r="O7" s="30">
        <f t="shared" si="2"/>
        <v>2300</v>
      </c>
      <c r="P7" s="30">
        <f t="shared" si="3"/>
        <v>2300</v>
      </c>
      <c r="Q7" s="30">
        <f t="shared" si="4"/>
        <v>2300</v>
      </c>
      <c r="R7" s="28"/>
    </row>
    <row r="8" spans="2:35" s="29" customFormat="1" ht="31.5" customHeight="1" x14ac:dyDescent="0.3">
      <c r="B8" s="24"/>
      <c r="C8" s="59">
        <v>41030</v>
      </c>
      <c r="D8" s="30">
        <v>166</v>
      </c>
      <c r="E8" s="31">
        <f t="shared" si="1"/>
        <v>166</v>
      </c>
      <c r="F8" s="31">
        <f t="shared" si="1"/>
        <v>166</v>
      </c>
      <c r="G8" s="31">
        <f t="shared" si="1"/>
        <v>166</v>
      </c>
      <c r="H8" s="39"/>
      <c r="I8" s="33" t="s">
        <v>40</v>
      </c>
      <c r="J8" s="35">
        <v>1.1936121673003801</v>
      </c>
      <c r="K8" s="39"/>
      <c r="L8" s="39"/>
      <c r="M8" s="39"/>
      <c r="N8" s="38">
        <v>2016</v>
      </c>
      <c r="O8" s="30">
        <f t="shared" si="2"/>
        <v>2700</v>
      </c>
      <c r="P8" s="30">
        <f t="shared" si="3"/>
        <v>2700</v>
      </c>
      <c r="Q8" s="30">
        <f t="shared" si="4"/>
        <v>2700</v>
      </c>
      <c r="R8" s="28"/>
    </row>
    <row r="9" spans="2:35" s="29" customFormat="1" ht="31.5" customHeight="1" x14ac:dyDescent="0.3">
      <c r="B9" s="24"/>
      <c r="C9" s="59">
        <v>41061</v>
      </c>
      <c r="D9" s="30">
        <v>110</v>
      </c>
      <c r="E9" s="31">
        <f t="shared" si="1"/>
        <v>110</v>
      </c>
      <c r="F9" s="31">
        <f t="shared" si="1"/>
        <v>110</v>
      </c>
      <c r="G9" s="31">
        <f t="shared" si="1"/>
        <v>110</v>
      </c>
      <c r="H9" s="32"/>
      <c r="I9" s="33" t="s">
        <v>41</v>
      </c>
      <c r="J9" s="34">
        <v>1.0941444866920151</v>
      </c>
      <c r="K9" s="32"/>
      <c r="L9" s="32"/>
      <c r="M9" s="32"/>
      <c r="N9" s="38">
        <v>2017</v>
      </c>
      <c r="O9" s="30">
        <f t="shared" si="2"/>
        <v>2850</v>
      </c>
      <c r="P9" s="30">
        <f t="shared" si="3"/>
        <v>2850</v>
      </c>
      <c r="Q9" s="30">
        <f t="shared" si="4"/>
        <v>2850</v>
      </c>
      <c r="R9" s="28"/>
    </row>
    <row r="10" spans="2:35" s="29" customFormat="1" ht="31.5" customHeight="1" x14ac:dyDescent="0.3">
      <c r="B10" s="24"/>
      <c r="C10" s="59">
        <v>41091</v>
      </c>
      <c r="D10" s="30">
        <v>185</v>
      </c>
      <c r="E10" s="31">
        <f t="shared" si="1"/>
        <v>185</v>
      </c>
      <c r="F10" s="31">
        <f t="shared" si="1"/>
        <v>185</v>
      </c>
      <c r="G10" s="31">
        <f t="shared" si="1"/>
        <v>185</v>
      </c>
      <c r="H10" s="39"/>
      <c r="I10" s="33" t="s">
        <v>42</v>
      </c>
      <c r="J10" s="34">
        <v>1.1251711026615969</v>
      </c>
      <c r="K10" s="39"/>
      <c r="L10" s="39"/>
      <c r="M10" s="39"/>
      <c r="N10" s="38">
        <v>2018</v>
      </c>
      <c r="O10" s="41">
        <f>SUMIFS($E:$E,$C:$C,"&lt;="&amp;DATE(N10,12,31),$C:$C,"&gt;="&amp;DATE(N10,1,1))</f>
        <v>3147.4135439576476</v>
      </c>
      <c r="P10" s="41">
        <f>SUMIFS($F:$F,$C:$C,"&lt;="&amp;DATE(N10,12,31),$C:$C,"&gt;="&amp;DATE(N10,1,1))</f>
        <v>3328.3573327435174</v>
      </c>
      <c r="Q10" s="41">
        <f>SUMIFS($G:$G,$C:$C,"&lt;="&amp;DATE(N10,12,31),$C:$C,"&gt;="&amp;DATE(N10,1,1))</f>
        <v>2999.3686258601174</v>
      </c>
      <c r="R10" s="28"/>
      <c r="T10" s="42"/>
      <c r="U10" s="42"/>
    </row>
    <row r="11" spans="2:35" s="29" customFormat="1" ht="31.5" customHeight="1" x14ac:dyDescent="0.3">
      <c r="B11" s="24"/>
      <c r="C11" s="59">
        <v>41122</v>
      </c>
      <c r="D11" s="30">
        <v>131</v>
      </c>
      <c r="E11" s="31">
        <f t="shared" si="1"/>
        <v>131</v>
      </c>
      <c r="F11" s="31">
        <f t="shared" si="1"/>
        <v>131</v>
      </c>
      <c r="G11" s="31">
        <f t="shared" si="1"/>
        <v>131</v>
      </c>
      <c r="H11" s="32"/>
      <c r="I11" s="33" t="s">
        <v>43</v>
      </c>
      <c r="J11" s="34">
        <v>1.1844866920152091</v>
      </c>
      <c r="K11" s="32"/>
      <c r="L11" s="32"/>
      <c r="M11" s="32"/>
      <c r="N11" s="38">
        <v>2019</v>
      </c>
      <c r="O11" s="41">
        <f t="shared" ref="O11:O17" si="5">SUMIFS($E:$E,$C:$C,"&lt;="&amp;DATE(N11,12,31),$C:$C,"&gt;="&amp;DATE(N11,1,1))</f>
        <v>3420.1175466958084</v>
      </c>
      <c r="P11" s="41">
        <f t="shared" ref="P11:P17" si="6">SUMIFS($F:$F,$C:$C,"&lt;="&amp;DATE(N11,12,31),$C:$C,"&gt;="&amp;DATE(N11,1,1))</f>
        <v>3617.5107708258492</v>
      </c>
      <c r="Q11" s="41">
        <f t="shared" ref="Q11:Q17" si="7">SUMIFS($G:$G,$C:$C,"&lt;="&amp;DATE(N11,12,31),$C:$C,"&gt;="&amp;DATE(N11,1,1))</f>
        <v>3222.724322565768</v>
      </c>
      <c r="R11" s="28"/>
    </row>
    <row r="12" spans="2:35" s="29" customFormat="1" ht="31.5" customHeight="1" x14ac:dyDescent="0.3">
      <c r="B12" s="24"/>
      <c r="C12" s="59">
        <v>41153</v>
      </c>
      <c r="D12" s="30">
        <v>118</v>
      </c>
      <c r="E12" s="31">
        <f t="shared" si="1"/>
        <v>118</v>
      </c>
      <c r="F12" s="31">
        <f t="shared" si="1"/>
        <v>118</v>
      </c>
      <c r="G12" s="31">
        <f t="shared" si="1"/>
        <v>118</v>
      </c>
      <c r="H12" s="39"/>
      <c r="I12" s="33" t="s">
        <v>44</v>
      </c>
      <c r="J12" s="34">
        <v>1.0831939163498099</v>
      </c>
      <c r="K12" s="39"/>
      <c r="L12" s="39"/>
      <c r="M12" s="39"/>
      <c r="N12" s="38">
        <v>2020</v>
      </c>
      <c r="O12" s="41">
        <f t="shared" si="5"/>
        <v>3693.4447673528248</v>
      </c>
      <c r="P12" s="41">
        <f t="shared" si="6"/>
        <v>3890.8379914828656</v>
      </c>
      <c r="Q12" s="41">
        <f t="shared" si="7"/>
        <v>3496.0515432227844</v>
      </c>
      <c r="R12" s="28"/>
    </row>
    <row r="13" spans="2:35" s="29" customFormat="1" ht="31.5" customHeight="1" x14ac:dyDescent="0.3">
      <c r="B13" s="24"/>
      <c r="C13" s="59">
        <v>41183</v>
      </c>
      <c r="D13" s="30">
        <v>83</v>
      </c>
      <c r="E13" s="31">
        <f t="shared" si="1"/>
        <v>83</v>
      </c>
      <c r="F13" s="31">
        <f t="shared" si="1"/>
        <v>83</v>
      </c>
      <c r="G13" s="31">
        <f t="shared" si="1"/>
        <v>83</v>
      </c>
      <c r="H13" s="39"/>
      <c r="I13" s="33" t="s">
        <v>45</v>
      </c>
      <c r="J13" s="34">
        <v>0.77931558935361211</v>
      </c>
      <c r="K13" s="39"/>
      <c r="L13" s="39"/>
      <c r="M13" s="39"/>
      <c r="N13" s="38">
        <v>2021</v>
      </c>
      <c r="O13" s="41">
        <f t="shared" si="5"/>
        <v>3966.2726864262049</v>
      </c>
      <c r="P13" s="41">
        <f t="shared" si="6"/>
        <v>4163.6659105562458</v>
      </c>
      <c r="Q13" s="41">
        <f t="shared" si="7"/>
        <v>3768.8794622961645</v>
      </c>
      <c r="R13" s="28"/>
    </row>
    <row r="14" spans="2:35" s="29" customFormat="1" ht="31.5" customHeight="1" x14ac:dyDescent="0.3">
      <c r="B14" s="24"/>
      <c r="C14" s="59">
        <v>41214</v>
      </c>
      <c r="D14" s="30">
        <v>88</v>
      </c>
      <c r="E14" s="31">
        <f t="shared" si="1"/>
        <v>88</v>
      </c>
      <c r="F14" s="31">
        <f t="shared" si="1"/>
        <v>88</v>
      </c>
      <c r="G14" s="31">
        <f t="shared" si="1"/>
        <v>88</v>
      </c>
      <c r="H14" s="39"/>
      <c r="I14" s="33" t="s">
        <v>46</v>
      </c>
      <c r="J14" s="34">
        <v>0.76653992395437265</v>
      </c>
      <c r="K14" s="39"/>
      <c r="L14" s="39"/>
      <c r="M14" s="39"/>
      <c r="N14" s="38">
        <v>2022</v>
      </c>
      <c r="O14" s="41">
        <f t="shared" si="5"/>
        <v>4238.9766891643658</v>
      </c>
      <c r="P14" s="41">
        <f t="shared" si="6"/>
        <v>4436.3699132944057</v>
      </c>
      <c r="Q14" s="41">
        <f t="shared" si="7"/>
        <v>4041.5834650343254</v>
      </c>
      <c r="R14" s="28"/>
    </row>
    <row r="15" spans="2:35" s="29" customFormat="1" ht="31.5" customHeight="1" x14ac:dyDescent="0.3">
      <c r="B15" s="24"/>
      <c r="C15" s="59">
        <v>41244</v>
      </c>
      <c r="D15" s="30">
        <v>200</v>
      </c>
      <c r="E15" s="31">
        <f t="shared" si="1"/>
        <v>200</v>
      </c>
      <c r="F15" s="31">
        <f t="shared" si="1"/>
        <v>200</v>
      </c>
      <c r="G15" s="31">
        <f t="shared" si="1"/>
        <v>200</v>
      </c>
      <c r="H15" s="39"/>
      <c r="I15" s="33" t="s">
        <v>47</v>
      </c>
      <c r="J15" s="34">
        <v>1.1780988593155894</v>
      </c>
      <c r="K15" s="39"/>
      <c r="L15" s="39"/>
      <c r="M15" s="39"/>
      <c r="N15" s="38">
        <v>2023</v>
      </c>
      <c r="O15" s="41">
        <f t="shared" si="5"/>
        <v>4511.6806919025257</v>
      </c>
      <c r="P15" s="41">
        <f t="shared" si="6"/>
        <v>4709.0739160325666</v>
      </c>
      <c r="Q15" s="41">
        <f t="shared" si="7"/>
        <v>4314.2874677724867</v>
      </c>
      <c r="R15" s="28"/>
    </row>
    <row r="16" spans="2:35" s="29" customFormat="1" ht="31.5" customHeight="1" x14ac:dyDescent="0.3">
      <c r="B16" s="24"/>
      <c r="C16" s="59">
        <v>41275</v>
      </c>
      <c r="D16" s="30">
        <v>223</v>
      </c>
      <c r="E16" s="31">
        <f t="shared" si="1"/>
        <v>223</v>
      </c>
      <c r="F16" s="31">
        <f t="shared" si="1"/>
        <v>223</v>
      </c>
      <c r="G16" s="31">
        <f t="shared" si="1"/>
        <v>223</v>
      </c>
      <c r="H16" s="39"/>
      <c r="I16" s="39"/>
      <c r="J16" s="39"/>
      <c r="K16" s="39"/>
      <c r="L16" s="39"/>
      <c r="M16" s="39"/>
      <c r="N16" s="38">
        <v>2024</v>
      </c>
      <c r="O16" s="41">
        <f t="shared" si="5"/>
        <v>4785.0079125595439</v>
      </c>
      <c r="P16" s="41">
        <f t="shared" si="6"/>
        <v>4982.4011366895838</v>
      </c>
      <c r="Q16" s="41">
        <f t="shared" si="7"/>
        <v>4587.614688429504</v>
      </c>
      <c r="R16" s="28"/>
    </row>
    <row r="17" spans="2:18" s="29" customFormat="1" ht="31.5" customHeight="1" x14ac:dyDescent="0.3">
      <c r="B17" s="24"/>
      <c r="C17" s="59">
        <v>41306</v>
      </c>
      <c r="D17" s="30">
        <v>123</v>
      </c>
      <c r="E17" s="31">
        <f t="shared" si="1"/>
        <v>123</v>
      </c>
      <c r="F17" s="31">
        <f t="shared" si="1"/>
        <v>123</v>
      </c>
      <c r="G17" s="31">
        <f t="shared" si="1"/>
        <v>123</v>
      </c>
      <c r="H17" s="39"/>
      <c r="I17" s="39"/>
      <c r="J17" s="48"/>
      <c r="K17" s="39"/>
      <c r="L17" s="39"/>
      <c r="M17" s="39"/>
      <c r="N17" s="38">
        <v>2025</v>
      </c>
      <c r="O17" s="41">
        <f t="shared" si="5"/>
        <v>5057.8358316329231</v>
      </c>
      <c r="P17" s="41">
        <f t="shared" si="6"/>
        <v>5255.229055762964</v>
      </c>
      <c r="Q17" s="41">
        <f t="shared" si="7"/>
        <v>4860.4426075028832</v>
      </c>
      <c r="R17" s="28"/>
    </row>
    <row r="18" spans="2:18" ht="31.5" customHeight="1" x14ac:dyDescent="0.25">
      <c r="B18" s="24"/>
      <c r="C18" s="59">
        <v>41334</v>
      </c>
      <c r="D18" s="30">
        <v>115</v>
      </c>
      <c r="E18" s="31">
        <f t="shared" si="1"/>
        <v>115</v>
      </c>
      <c r="F18" s="31">
        <f t="shared" si="1"/>
        <v>115</v>
      </c>
      <c r="G18" s="31">
        <f t="shared" si="1"/>
        <v>115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28"/>
    </row>
    <row r="19" spans="2:18" ht="31.5" customHeight="1" x14ac:dyDescent="0.25">
      <c r="B19" s="24"/>
      <c r="C19" s="59">
        <v>41365</v>
      </c>
      <c r="D19" s="30">
        <v>107</v>
      </c>
      <c r="E19" s="31">
        <f t="shared" si="1"/>
        <v>107</v>
      </c>
      <c r="F19" s="31">
        <f t="shared" si="1"/>
        <v>107</v>
      </c>
      <c r="G19" s="31">
        <f t="shared" si="1"/>
        <v>107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28"/>
    </row>
    <row r="20" spans="2:18" ht="31.5" customHeight="1" x14ac:dyDescent="0.25">
      <c r="B20" s="24"/>
      <c r="C20" s="59">
        <v>41395</v>
      </c>
      <c r="D20" s="30">
        <v>202</v>
      </c>
      <c r="E20" s="31">
        <f t="shared" si="1"/>
        <v>202</v>
      </c>
      <c r="F20" s="31">
        <f t="shared" si="1"/>
        <v>202</v>
      </c>
      <c r="G20" s="31">
        <f t="shared" si="1"/>
        <v>202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28"/>
    </row>
    <row r="21" spans="2:18" ht="31.5" customHeight="1" x14ac:dyDescent="0.25">
      <c r="B21" s="24"/>
      <c r="C21" s="59">
        <v>41426</v>
      </c>
      <c r="D21" s="30">
        <v>147</v>
      </c>
      <c r="E21" s="31">
        <f t="shared" ref="E21:G36" si="8">D21</f>
        <v>147</v>
      </c>
      <c r="F21" s="31">
        <f t="shared" si="8"/>
        <v>147</v>
      </c>
      <c r="G21" s="31">
        <f t="shared" si="8"/>
        <v>147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28"/>
    </row>
    <row r="22" spans="2:18" ht="31.5" customHeight="1" x14ac:dyDescent="0.25">
      <c r="B22" s="24"/>
      <c r="C22" s="59">
        <v>41456</v>
      </c>
      <c r="D22" s="30">
        <v>214</v>
      </c>
      <c r="E22" s="31">
        <f t="shared" si="8"/>
        <v>214</v>
      </c>
      <c r="F22" s="31">
        <f t="shared" si="8"/>
        <v>214</v>
      </c>
      <c r="G22" s="31">
        <f t="shared" si="8"/>
        <v>214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28"/>
    </row>
    <row r="23" spans="2:18" ht="31.5" customHeight="1" x14ac:dyDescent="0.25">
      <c r="B23" s="24"/>
      <c r="C23" s="59">
        <v>41487</v>
      </c>
      <c r="D23" s="30">
        <v>157</v>
      </c>
      <c r="E23" s="31">
        <f t="shared" si="8"/>
        <v>157</v>
      </c>
      <c r="F23" s="31">
        <f t="shared" si="8"/>
        <v>157</v>
      </c>
      <c r="G23" s="31">
        <f t="shared" si="8"/>
        <v>157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28"/>
    </row>
    <row r="24" spans="2:18" ht="31.5" customHeight="1" x14ac:dyDescent="0.25">
      <c r="B24" s="24"/>
      <c r="C24" s="59">
        <v>41518</v>
      </c>
      <c r="D24" s="30">
        <v>185</v>
      </c>
      <c r="E24" s="31">
        <f t="shared" si="8"/>
        <v>185</v>
      </c>
      <c r="F24" s="31">
        <f t="shared" si="8"/>
        <v>185</v>
      </c>
      <c r="G24" s="31">
        <f t="shared" si="8"/>
        <v>185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28"/>
    </row>
    <row r="25" spans="2:18" ht="31.5" customHeight="1" x14ac:dyDescent="0.25">
      <c r="B25" s="24"/>
      <c r="C25" s="59">
        <v>41548</v>
      </c>
      <c r="D25" s="30">
        <v>97</v>
      </c>
      <c r="E25" s="31">
        <f t="shared" si="8"/>
        <v>97</v>
      </c>
      <c r="F25" s="31">
        <f t="shared" si="8"/>
        <v>97</v>
      </c>
      <c r="G25" s="31">
        <f t="shared" si="8"/>
        <v>97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28"/>
    </row>
    <row r="26" spans="2:18" ht="31.5" customHeight="1" x14ac:dyDescent="0.25">
      <c r="B26" s="24"/>
      <c r="C26" s="59">
        <v>41579</v>
      </c>
      <c r="D26" s="30">
        <v>102</v>
      </c>
      <c r="E26" s="31">
        <f t="shared" si="8"/>
        <v>102</v>
      </c>
      <c r="F26" s="31">
        <f t="shared" si="8"/>
        <v>102</v>
      </c>
      <c r="G26" s="31">
        <f t="shared" si="8"/>
        <v>102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28"/>
    </row>
    <row r="27" spans="2:18" ht="31.5" customHeight="1" x14ac:dyDescent="0.25">
      <c r="B27" s="24"/>
      <c r="C27" s="59">
        <v>41609</v>
      </c>
      <c r="D27" s="30">
        <v>128</v>
      </c>
      <c r="E27" s="31">
        <f t="shared" si="8"/>
        <v>128</v>
      </c>
      <c r="F27" s="31">
        <f t="shared" si="8"/>
        <v>128</v>
      </c>
      <c r="G27" s="31">
        <f t="shared" si="8"/>
        <v>128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28"/>
    </row>
    <row r="28" spans="2:18" ht="31.5" customHeight="1" x14ac:dyDescent="0.25">
      <c r="B28" s="24"/>
      <c r="C28" s="59">
        <v>41640</v>
      </c>
      <c r="D28" s="30">
        <v>220</v>
      </c>
      <c r="E28" s="31">
        <f t="shared" si="8"/>
        <v>220</v>
      </c>
      <c r="F28" s="31">
        <f t="shared" si="8"/>
        <v>220</v>
      </c>
      <c r="G28" s="31">
        <f t="shared" si="8"/>
        <v>220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28"/>
    </row>
    <row r="29" spans="2:18" ht="31.5" customHeight="1" x14ac:dyDescent="0.25">
      <c r="B29" s="24"/>
      <c r="C29" s="59">
        <v>41671</v>
      </c>
      <c r="D29" s="30">
        <v>120</v>
      </c>
      <c r="E29" s="31">
        <f t="shared" si="8"/>
        <v>120</v>
      </c>
      <c r="F29" s="31">
        <f t="shared" si="8"/>
        <v>120</v>
      </c>
      <c r="G29" s="31">
        <f t="shared" si="8"/>
        <v>120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28"/>
    </row>
    <row r="30" spans="2:18" ht="31.5" customHeight="1" x14ac:dyDescent="0.25">
      <c r="B30" s="24"/>
      <c r="C30" s="59">
        <v>41699</v>
      </c>
      <c r="D30" s="30">
        <v>130</v>
      </c>
      <c r="E30" s="31">
        <f t="shared" si="8"/>
        <v>130</v>
      </c>
      <c r="F30" s="31">
        <f t="shared" si="8"/>
        <v>130</v>
      </c>
      <c r="G30" s="31">
        <f t="shared" si="8"/>
        <v>130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28"/>
    </row>
    <row r="31" spans="2:18" ht="31.5" customHeight="1" x14ac:dyDescent="0.25">
      <c r="B31" s="24"/>
      <c r="C31" s="59">
        <v>41730</v>
      </c>
      <c r="D31" s="30">
        <v>145</v>
      </c>
      <c r="E31" s="31">
        <f t="shared" si="8"/>
        <v>145</v>
      </c>
      <c r="F31" s="31">
        <f t="shared" si="8"/>
        <v>145</v>
      </c>
      <c r="G31" s="31">
        <f t="shared" si="8"/>
        <v>145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28"/>
    </row>
    <row r="32" spans="2:18" ht="31.5" customHeight="1" x14ac:dyDescent="0.25">
      <c r="B32" s="24"/>
      <c r="C32" s="59">
        <v>41760</v>
      </c>
      <c r="D32" s="30">
        <v>213</v>
      </c>
      <c r="E32" s="31">
        <f t="shared" si="8"/>
        <v>213</v>
      </c>
      <c r="F32" s="31">
        <f t="shared" si="8"/>
        <v>213</v>
      </c>
      <c r="G32" s="31">
        <f t="shared" si="8"/>
        <v>213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28"/>
    </row>
    <row r="33" spans="2:18" ht="31.5" customHeight="1" x14ac:dyDescent="0.25">
      <c r="B33" s="24"/>
      <c r="C33" s="59">
        <v>41791</v>
      </c>
      <c r="D33" s="30">
        <v>198</v>
      </c>
      <c r="E33" s="31">
        <f t="shared" si="8"/>
        <v>198</v>
      </c>
      <c r="F33" s="31">
        <f t="shared" si="8"/>
        <v>198</v>
      </c>
      <c r="G33" s="31">
        <f t="shared" si="8"/>
        <v>198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28"/>
    </row>
    <row r="34" spans="2:18" ht="31.5" customHeight="1" x14ac:dyDescent="0.25">
      <c r="B34" s="24"/>
      <c r="C34" s="59">
        <v>41821</v>
      </c>
      <c r="D34" s="30">
        <v>178</v>
      </c>
      <c r="E34" s="31">
        <f t="shared" si="8"/>
        <v>178</v>
      </c>
      <c r="F34" s="31">
        <f t="shared" si="8"/>
        <v>178</v>
      </c>
      <c r="G34" s="31">
        <f t="shared" si="8"/>
        <v>178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28"/>
    </row>
    <row r="35" spans="2:18" ht="31.5" customHeight="1" x14ac:dyDescent="0.25">
      <c r="B35" s="24"/>
      <c r="C35" s="59">
        <v>41852</v>
      </c>
      <c r="D35" s="30">
        <v>216</v>
      </c>
      <c r="E35" s="31">
        <f t="shared" si="8"/>
        <v>216</v>
      </c>
      <c r="F35" s="31">
        <f t="shared" si="8"/>
        <v>216</v>
      </c>
      <c r="G35" s="31">
        <f t="shared" si="8"/>
        <v>216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28"/>
    </row>
    <row r="36" spans="2:18" ht="31.5" customHeight="1" x14ac:dyDescent="0.25">
      <c r="B36" s="24"/>
      <c r="C36" s="59">
        <v>41883</v>
      </c>
      <c r="D36" s="30">
        <v>160</v>
      </c>
      <c r="E36" s="31">
        <f t="shared" si="8"/>
        <v>160</v>
      </c>
      <c r="F36" s="31">
        <f t="shared" si="8"/>
        <v>160</v>
      </c>
      <c r="G36" s="31">
        <f t="shared" si="8"/>
        <v>160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28"/>
    </row>
    <row r="37" spans="2:18" ht="31.5" customHeight="1" x14ac:dyDescent="0.25">
      <c r="B37" s="24"/>
      <c r="C37" s="59">
        <v>41913</v>
      </c>
      <c r="D37" s="30">
        <v>130</v>
      </c>
      <c r="E37" s="31">
        <f t="shared" ref="E37:G52" si="9">D37</f>
        <v>130</v>
      </c>
      <c r="F37" s="31">
        <f t="shared" si="9"/>
        <v>130</v>
      </c>
      <c r="G37" s="31">
        <f t="shared" si="9"/>
        <v>130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28"/>
    </row>
    <row r="38" spans="2:18" ht="31.5" customHeight="1" x14ac:dyDescent="0.25">
      <c r="B38" s="24"/>
      <c r="C38" s="59">
        <v>41944</v>
      </c>
      <c r="D38" s="30">
        <v>125</v>
      </c>
      <c r="E38" s="31">
        <f t="shared" si="9"/>
        <v>125</v>
      </c>
      <c r="F38" s="31">
        <f t="shared" si="9"/>
        <v>125</v>
      </c>
      <c r="G38" s="31">
        <f t="shared" si="9"/>
        <v>125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28"/>
    </row>
    <row r="39" spans="2:18" ht="31.5" customHeight="1" x14ac:dyDescent="0.25">
      <c r="B39" s="24"/>
      <c r="C39" s="59">
        <v>41974</v>
      </c>
      <c r="D39" s="30">
        <v>165</v>
      </c>
      <c r="E39" s="31">
        <f t="shared" si="9"/>
        <v>165</v>
      </c>
      <c r="F39" s="31">
        <f t="shared" si="9"/>
        <v>165</v>
      </c>
      <c r="G39" s="31">
        <f t="shared" si="9"/>
        <v>165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28"/>
    </row>
    <row r="40" spans="2:18" ht="31.5" customHeight="1" x14ac:dyDescent="0.25">
      <c r="B40" s="24"/>
      <c r="C40" s="59">
        <v>42005</v>
      </c>
      <c r="D40" s="30">
        <v>196</v>
      </c>
      <c r="E40" s="31">
        <f t="shared" si="9"/>
        <v>196</v>
      </c>
      <c r="F40" s="31">
        <f t="shared" si="9"/>
        <v>196</v>
      </c>
      <c r="G40" s="31">
        <f t="shared" si="9"/>
        <v>196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28"/>
    </row>
    <row r="41" spans="2:18" ht="31.5" customHeight="1" x14ac:dyDescent="0.25">
      <c r="B41" s="24"/>
      <c r="C41" s="59">
        <v>42036</v>
      </c>
      <c r="D41" s="30">
        <v>167</v>
      </c>
      <c r="E41" s="31">
        <f t="shared" si="9"/>
        <v>167</v>
      </c>
      <c r="F41" s="31">
        <f t="shared" si="9"/>
        <v>167</v>
      </c>
      <c r="G41" s="31">
        <f t="shared" si="9"/>
        <v>167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28"/>
    </row>
    <row r="42" spans="2:18" ht="31.5" customHeight="1" x14ac:dyDescent="0.25">
      <c r="B42" s="24"/>
      <c r="C42" s="59">
        <v>42064</v>
      </c>
      <c r="D42" s="30">
        <v>176</v>
      </c>
      <c r="E42" s="31">
        <f t="shared" si="9"/>
        <v>176</v>
      </c>
      <c r="F42" s="31">
        <f t="shared" si="9"/>
        <v>176</v>
      </c>
      <c r="G42" s="31">
        <f t="shared" si="9"/>
        <v>176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28"/>
    </row>
    <row r="43" spans="2:18" ht="31.5" customHeight="1" x14ac:dyDescent="0.25">
      <c r="B43" s="24"/>
      <c r="C43" s="59">
        <v>42095</v>
      </c>
      <c r="D43" s="30">
        <v>175</v>
      </c>
      <c r="E43" s="31">
        <f t="shared" si="9"/>
        <v>175</v>
      </c>
      <c r="F43" s="31">
        <f t="shared" si="9"/>
        <v>175</v>
      </c>
      <c r="G43" s="31">
        <f t="shared" si="9"/>
        <v>175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28"/>
    </row>
    <row r="44" spans="2:18" ht="31.5" customHeight="1" x14ac:dyDescent="0.25">
      <c r="B44" s="24"/>
      <c r="C44" s="59">
        <v>42125</v>
      </c>
      <c r="D44" s="30">
        <v>254</v>
      </c>
      <c r="E44" s="31">
        <f t="shared" si="9"/>
        <v>254</v>
      </c>
      <c r="F44" s="31">
        <f t="shared" si="9"/>
        <v>254</v>
      </c>
      <c r="G44" s="31">
        <f t="shared" si="9"/>
        <v>254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28"/>
    </row>
    <row r="45" spans="2:18" ht="31.5" customHeight="1" x14ac:dyDescent="0.25">
      <c r="B45" s="24"/>
      <c r="C45" s="59">
        <v>42156</v>
      </c>
      <c r="D45" s="30">
        <v>175</v>
      </c>
      <c r="E45" s="31">
        <f t="shared" si="9"/>
        <v>175</v>
      </c>
      <c r="F45" s="31">
        <f t="shared" si="9"/>
        <v>175</v>
      </c>
      <c r="G45" s="31">
        <f t="shared" si="9"/>
        <v>175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28"/>
    </row>
    <row r="46" spans="2:18" ht="31.5" customHeight="1" x14ac:dyDescent="0.25">
      <c r="B46" s="24"/>
      <c r="C46" s="59">
        <v>42186</v>
      </c>
      <c r="D46" s="30">
        <v>195</v>
      </c>
      <c r="E46" s="31">
        <f t="shared" si="9"/>
        <v>195</v>
      </c>
      <c r="F46" s="31">
        <f t="shared" si="9"/>
        <v>195</v>
      </c>
      <c r="G46" s="31">
        <f t="shared" si="9"/>
        <v>195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28"/>
    </row>
    <row r="47" spans="2:18" ht="31.5" customHeight="1" x14ac:dyDescent="0.25">
      <c r="B47" s="24"/>
      <c r="C47" s="59">
        <v>42217</v>
      </c>
      <c r="D47" s="30">
        <v>230</v>
      </c>
      <c r="E47" s="31">
        <f t="shared" si="9"/>
        <v>230</v>
      </c>
      <c r="F47" s="31">
        <f t="shared" si="9"/>
        <v>230</v>
      </c>
      <c r="G47" s="31">
        <f t="shared" si="9"/>
        <v>230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28"/>
    </row>
    <row r="48" spans="2:18" ht="31.5" customHeight="1" x14ac:dyDescent="0.25">
      <c r="B48" s="24"/>
      <c r="C48" s="59">
        <v>42248</v>
      </c>
      <c r="D48" s="30">
        <v>237</v>
      </c>
      <c r="E48" s="31">
        <f t="shared" si="9"/>
        <v>237</v>
      </c>
      <c r="F48" s="31">
        <f t="shared" si="9"/>
        <v>237</v>
      </c>
      <c r="G48" s="31">
        <f t="shared" si="9"/>
        <v>237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28"/>
    </row>
    <row r="49" spans="2:18" ht="31.5" customHeight="1" x14ac:dyDescent="0.25">
      <c r="B49" s="24"/>
      <c r="C49" s="59">
        <v>42278</v>
      </c>
      <c r="D49" s="30">
        <v>159</v>
      </c>
      <c r="E49" s="31">
        <f t="shared" si="9"/>
        <v>159</v>
      </c>
      <c r="F49" s="31">
        <f t="shared" si="9"/>
        <v>159</v>
      </c>
      <c r="G49" s="31">
        <f t="shared" si="9"/>
        <v>159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28"/>
    </row>
    <row r="50" spans="2:18" ht="31.5" customHeight="1" x14ac:dyDescent="0.25">
      <c r="B50" s="24"/>
      <c r="C50" s="59">
        <v>42309</v>
      </c>
      <c r="D50" s="30">
        <v>140</v>
      </c>
      <c r="E50" s="31">
        <f t="shared" si="9"/>
        <v>140</v>
      </c>
      <c r="F50" s="31">
        <f t="shared" si="9"/>
        <v>140</v>
      </c>
      <c r="G50" s="31">
        <f t="shared" si="9"/>
        <v>140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28"/>
    </row>
    <row r="51" spans="2:18" ht="31.5" customHeight="1" x14ac:dyDescent="0.25">
      <c r="B51" s="24"/>
      <c r="C51" s="59">
        <v>42339</v>
      </c>
      <c r="D51" s="30">
        <v>196</v>
      </c>
      <c r="E51" s="31">
        <f t="shared" si="9"/>
        <v>196</v>
      </c>
      <c r="F51" s="31">
        <f t="shared" si="9"/>
        <v>196</v>
      </c>
      <c r="G51" s="31">
        <f t="shared" si="9"/>
        <v>196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28"/>
    </row>
    <row r="52" spans="2:18" ht="31.5" customHeight="1" x14ac:dyDescent="0.25">
      <c r="B52" s="24"/>
      <c r="C52" s="59">
        <v>42370</v>
      </c>
      <c r="D52" s="30">
        <v>234</v>
      </c>
      <c r="E52" s="31">
        <f t="shared" si="9"/>
        <v>234</v>
      </c>
      <c r="F52" s="31">
        <f t="shared" si="9"/>
        <v>234</v>
      </c>
      <c r="G52" s="31">
        <f t="shared" si="9"/>
        <v>234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28"/>
    </row>
    <row r="53" spans="2:18" ht="31.5" customHeight="1" x14ac:dyDescent="0.25">
      <c r="B53" s="24"/>
      <c r="C53" s="59">
        <v>42401</v>
      </c>
      <c r="D53" s="30">
        <v>195</v>
      </c>
      <c r="E53" s="31">
        <f t="shared" ref="E53:G68" si="10">D53</f>
        <v>195</v>
      </c>
      <c r="F53" s="31">
        <f t="shared" si="10"/>
        <v>195</v>
      </c>
      <c r="G53" s="31">
        <f t="shared" si="10"/>
        <v>195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28"/>
    </row>
    <row r="54" spans="2:18" ht="31.5" customHeight="1" x14ac:dyDescent="0.25">
      <c r="B54" s="24"/>
      <c r="C54" s="59">
        <v>42430</v>
      </c>
      <c r="D54" s="30">
        <v>171</v>
      </c>
      <c r="E54" s="31">
        <f t="shared" si="10"/>
        <v>171</v>
      </c>
      <c r="F54" s="31">
        <f t="shared" si="10"/>
        <v>171</v>
      </c>
      <c r="G54" s="31">
        <f t="shared" si="10"/>
        <v>171</v>
      </c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28"/>
    </row>
    <row r="55" spans="2:18" ht="31.5" customHeight="1" x14ac:dyDescent="0.25">
      <c r="B55" s="24"/>
      <c r="C55" s="59">
        <v>42461</v>
      </c>
      <c r="D55" s="30">
        <v>171</v>
      </c>
      <c r="E55" s="31">
        <f t="shared" si="10"/>
        <v>171</v>
      </c>
      <c r="F55" s="31">
        <f t="shared" si="10"/>
        <v>171</v>
      </c>
      <c r="G55" s="31">
        <f t="shared" si="10"/>
        <v>171</v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28"/>
    </row>
    <row r="56" spans="2:18" ht="31.5" customHeight="1" x14ac:dyDescent="0.25">
      <c r="B56" s="24"/>
      <c r="C56" s="59">
        <v>42491</v>
      </c>
      <c r="D56" s="30">
        <v>229</v>
      </c>
      <c r="E56" s="31">
        <f t="shared" si="10"/>
        <v>229</v>
      </c>
      <c r="F56" s="31">
        <f t="shared" si="10"/>
        <v>229</v>
      </c>
      <c r="G56" s="31">
        <f t="shared" si="10"/>
        <v>229</v>
      </c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28"/>
    </row>
    <row r="57" spans="2:18" ht="31.5" customHeight="1" x14ac:dyDescent="0.25">
      <c r="B57" s="24"/>
      <c r="C57" s="59">
        <v>42522</v>
      </c>
      <c r="D57" s="30">
        <v>297</v>
      </c>
      <c r="E57" s="31">
        <f t="shared" si="10"/>
        <v>297</v>
      </c>
      <c r="F57" s="31">
        <f t="shared" si="10"/>
        <v>297</v>
      </c>
      <c r="G57" s="31">
        <f t="shared" si="10"/>
        <v>297</v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28"/>
    </row>
    <row r="58" spans="2:18" ht="31.5" customHeight="1" x14ac:dyDescent="0.25">
      <c r="B58" s="24"/>
      <c r="C58" s="59">
        <v>42552</v>
      </c>
      <c r="D58" s="30">
        <v>208</v>
      </c>
      <c r="E58" s="31">
        <f t="shared" si="10"/>
        <v>208</v>
      </c>
      <c r="F58" s="31">
        <f t="shared" si="10"/>
        <v>208</v>
      </c>
      <c r="G58" s="31">
        <f t="shared" si="10"/>
        <v>208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28"/>
    </row>
    <row r="59" spans="2:18" ht="31.5" customHeight="1" x14ac:dyDescent="0.25">
      <c r="B59" s="24"/>
      <c r="C59" s="59">
        <v>42583</v>
      </c>
      <c r="D59" s="30">
        <v>272</v>
      </c>
      <c r="E59" s="31">
        <f t="shared" si="10"/>
        <v>272</v>
      </c>
      <c r="F59" s="31">
        <f t="shared" si="10"/>
        <v>272</v>
      </c>
      <c r="G59" s="31">
        <f t="shared" si="10"/>
        <v>272</v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28"/>
    </row>
    <row r="60" spans="2:18" ht="31.5" customHeight="1" x14ac:dyDescent="0.25">
      <c r="B60" s="24"/>
      <c r="C60" s="59">
        <v>42614</v>
      </c>
      <c r="D60" s="30">
        <v>246</v>
      </c>
      <c r="E60" s="31">
        <f t="shared" si="10"/>
        <v>246</v>
      </c>
      <c r="F60" s="31">
        <f t="shared" si="10"/>
        <v>246</v>
      </c>
      <c r="G60" s="31">
        <f t="shared" si="10"/>
        <v>246</v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28"/>
    </row>
    <row r="61" spans="2:18" ht="31.5" customHeight="1" x14ac:dyDescent="0.25">
      <c r="B61" s="24"/>
      <c r="C61" s="59">
        <v>42644</v>
      </c>
      <c r="D61" s="30">
        <v>178</v>
      </c>
      <c r="E61" s="31">
        <f t="shared" si="10"/>
        <v>178</v>
      </c>
      <c r="F61" s="31">
        <f t="shared" si="10"/>
        <v>178</v>
      </c>
      <c r="G61" s="31">
        <f t="shared" si="10"/>
        <v>178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28"/>
    </row>
    <row r="62" spans="2:18" ht="31.5" customHeight="1" x14ac:dyDescent="0.25">
      <c r="B62" s="24"/>
      <c r="C62" s="59">
        <v>42675</v>
      </c>
      <c r="D62" s="30">
        <v>191</v>
      </c>
      <c r="E62" s="31">
        <f t="shared" si="10"/>
        <v>191</v>
      </c>
      <c r="F62" s="31">
        <f t="shared" si="10"/>
        <v>191</v>
      </c>
      <c r="G62" s="31">
        <f t="shared" si="10"/>
        <v>191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28"/>
    </row>
    <row r="63" spans="2:18" ht="31.5" customHeight="1" x14ac:dyDescent="0.25">
      <c r="B63" s="24"/>
      <c r="C63" s="59">
        <v>42705</v>
      </c>
      <c r="D63" s="30">
        <v>308</v>
      </c>
      <c r="E63" s="31">
        <f t="shared" si="10"/>
        <v>308</v>
      </c>
      <c r="F63" s="31">
        <f t="shared" si="10"/>
        <v>308</v>
      </c>
      <c r="G63" s="31">
        <f t="shared" si="10"/>
        <v>308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28"/>
    </row>
    <row r="64" spans="2:18" ht="31.5" customHeight="1" x14ac:dyDescent="0.25">
      <c r="B64" s="24"/>
      <c r="C64" s="59">
        <v>42736</v>
      </c>
      <c r="D64" s="30">
        <v>270</v>
      </c>
      <c r="E64" s="31">
        <f t="shared" si="10"/>
        <v>270</v>
      </c>
      <c r="F64" s="31">
        <f t="shared" si="10"/>
        <v>270</v>
      </c>
      <c r="G64" s="31">
        <f t="shared" si="10"/>
        <v>270</v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28"/>
    </row>
    <row r="65" spans="2:18" ht="31.5" customHeight="1" x14ac:dyDescent="0.25">
      <c r="B65" s="24"/>
      <c r="C65" s="59">
        <v>42767</v>
      </c>
      <c r="D65" s="30">
        <v>188</v>
      </c>
      <c r="E65" s="31">
        <f t="shared" si="10"/>
        <v>188</v>
      </c>
      <c r="F65" s="31">
        <f t="shared" si="10"/>
        <v>188</v>
      </c>
      <c r="G65" s="31">
        <f t="shared" si="10"/>
        <v>188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28"/>
    </row>
    <row r="66" spans="2:18" ht="31.5" customHeight="1" x14ac:dyDescent="0.25">
      <c r="B66" s="24"/>
      <c r="C66" s="59">
        <v>42795</v>
      </c>
      <c r="D66" s="30">
        <v>191</v>
      </c>
      <c r="E66" s="31">
        <f t="shared" si="10"/>
        <v>191</v>
      </c>
      <c r="F66" s="31">
        <f t="shared" si="10"/>
        <v>191</v>
      </c>
      <c r="G66" s="31">
        <f t="shared" si="10"/>
        <v>191</v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28"/>
    </row>
    <row r="67" spans="2:18" ht="31.5" customHeight="1" x14ac:dyDescent="0.25">
      <c r="B67" s="24"/>
      <c r="C67" s="59">
        <v>42826</v>
      </c>
      <c r="D67" s="30">
        <v>204</v>
      </c>
      <c r="E67" s="31">
        <f t="shared" si="10"/>
        <v>204</v>
      </c>
      <c r="F67" s="31">
        <f t="shared" si="10"/>
        <v>204</v>
      </c>
      <c r="G67" s="31">
        <f t="shared" si="10"/>
        <v>204</v>
      </c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28"/>
    </row>
    <row r="68" spans="2:18" ht="31.5" customHeight="1" x14ac:dyDescent="0.25">
      <c r="B68" s="24"/>
      <c r="C68" s="59">
        <v>42856</v>
      </c>
      <c r="D68" s="30">
        <v>244</v>
      </c>
      <c r="E68" s="31">
        <f t="shared" si="10"/>
        <v>244</v>
      </c>
      <c r="F68" s="31">
        <f t="shared" si="10"/>
        <v>244</v>
      </c>
      <c r="G68" s="31">
        <f t="shared" si="10"/>
        <v>244</v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28"/>
    </row>
    <row r="69" spans="2:18" ht="31.5" customHeight="1" x14ac:dyDescent="0.25">
      <c r="B69" s="24"/>
      <c r="C69" s="59">
        <v>42887</v>
      </c>
      <c r="D69" s="30">
        <v>272</v>
      </c>
      <c r="E69" s="31">
        <f t="shared" ref="E69:G77" si="11">D69</f>
        <v>272</v>
      </c>
      <c r="F69" s="31">
        <f t="shared" si="11"/>
        <v>272</v>
      </c>
      <c r="G69" s="31">
        <f t="shared" si="11"/>
        <v>272</v>
      </c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28"/>
    </row>
    <row r="70" spans="2:18" ht="31.5" customHeight="1" x14ac:dyDescent="0.25">
      <c r="B70" s="24"/>
      <c r="C70" s="59">
        <v>42917</v>
      </c>
      <c r="D70" s="30">
        <v>253</v>
      </c>
      <c r="E70" s="31">
        <f t="shared" si="11"/>
        <v>253</v>
      </c>
      <c r="F70" s="31">
        <f t="shared" si="11"/>
        <v>253</v>
      </c>
      <c r="G70" s="31">
        <f t="shared" si="11"/>
        <v>253</v>
      </c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28"/>
    </row>
    <row r="71" spans="2:18" ht="31.5" customHeight="1" x14ac:dyDescent="0.25">
      <c r="B71" s="24"/>
      <c r="C71" s="59">
        <v>42948</v>
      </c>
      <c r="D71" s="30">
        <v>292</v>
      </c>
      <c r="E71" s="31">
        <f t="shared" si="11"/>
        <v>292</v>
      </c>
      <c r="F71" s="31">
        <f t="shared" si="11"/>
        <v>292</v>
      </c>
      <c r="G71" s="31">
        <f t="shared" si="11"/>
        <v>292</v>
      </c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28"/>
    </row>
    <row r="72" spans="2:18" ht="31.5" customHeight="1" x14ac:dyDescent="0.25">
      <c r="B72" s="24"/>
      <c r="C72" s="59">
        <v>42979</v>
      </c>
      <c r="D72" s="30">
        <v>241</v>
      </c>
      <c r="E72" s="31">
        <f t="shared" si="11"/>
        <v>241</v>
      </c>
      <c r="F72" s="31">
        <f t="shared" si="11"/>
        <v>241</v>
      </c>
      <c r="G72" s="31">
        <f t="shared" si="11"/>
        <v>241</v>
      </c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28"/>
    </row>
    <row r="73" spans="2:18" ht="31.5" customHeight="1" x14ac:dyDescent="0.25">
      <c r="B73" s="24"/>
      <c r="C73" s="59">
        <v>43009</v>
      </c>
      <c r="D73" s="30">
        <v>207</v>
      </c>
      <c r="E73" s="31">
        <f t="shared" si="11"/>
        <v>207</v>
      </c>
      <c r="F73" s="31">
        <f t="shared" si="11"/>
        <v>207</v>
      </c>
      <c r="G73" s="31">
        <f t="shared" si="11"/>
        <v>207</v>
      </c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28"/>
    </row>
    <row r="74" spans="2:18" ht="31.5" customHeight="1" x14ac:dyDescent="0.25">
      <c r="B74" s="24"/>
      <c r="C74" s="59">
        <v>43040</v>
      </c>
      <c r="D74" s="30">
        <v>194</v>
      </c>
      <c r="E74" s="31">
        <f t="shared" si="11"/>
        <v>194</v>
      </c>
      <c r="F74" s="31">
        <f t="shared" si="11"/>
        <v>194</v>
      </c>
      <c r="G74" s="31">
        <f t="shared" si="11"/>
        <v>194</v>
      </c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28"/>
    </row>
    <row r="75" spans="2:18" ht="31.5" customHeight="1" x14ac:dyDescent="0.25">
      <c r="B75" s="24"/>
      <c r="C75" s="59">
        <v>43070</v>
      </c>
      <c r="D75" s="30">
        <v>294</v>
      </c>
      <c r="E75" s="41">
        <f>D75</f>
        <v>294</v>
      </c>
      <c r="F75" s="41">
        <f t="shared" si="11"/>
        <v>294</v>
      </c>
      <c r="G75" s="41">
        <f t="shared" si="11"/>
        <v>294</v>
      </c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28"/>
    </row>
    <row r="76" spans="2:18" ht="31.5" customHeight="1" x14ac:dyDescent="0.25">
      <c r="B76" s="24"/>
      <c r="C76" s="59">
        <v>43101</v>
      </c>
      <c r="D76" s="64"/>
      <c r="E76" s="43" cm="1">
        <f t="array" ref="E76">FORECAST(C76,$D$4:$D$75,$C$4:$C$75)*INDEX($J$4:$J$15,MONTH(C76))</f>
        <v>299.23944416119895</v>
      </c>
      <c r="F76" s="43">
        <f t="shared" si="11"/>
        <v>299.23944416119895</v>
      </c>
      <c r="G76" s="43">
        <f t="shared" si="11"/>
        <v>299.23944416119895</v>
      </c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28"/>
    </row>
    <row r="77" spans="2:18" ht="31.5" customHeight="1" x14ac:dyDescent="0.25">
      <c r="B77" s="24"/>
      <c r="C77" s="59">
        <v>43132</v>
      </c>
      <c r="D77" s="65"/>
      <c r="E77" s="43" cm="1">
        <f t="array" ref="E77">FORECAST(C77,$D$4:$D$75,$C$4:$C$75)*INDEX($J$4:$J$15,MONTH(C77))</f>
        <v>203.56928656944314</v>
      </c>
      <c r="F77" s="43">
        <f>E77+$L$4</f>
        <v>220.01872191361318</v>
      </c>
      <c r="G77" s="43">
        <f t="shared" si="11"/>
        <v>220.01872191361318</v>
      </c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28"/>
    </row>
    <row r="78" spans="2:18" ht="31.5" customHeight="1" x14ac:dyDescent="0.25">
      <c r="B78" s="24"/>
      <c r="C78" s="59">
        <v>43160</v>
      </c>
      <c r="D78" s="65"/>
      <c r="E78" s="43" cm="1">
        <f t="array" ref="E78">FORECAST(C78,$D$4:$D$75,$C$4:$C$75)*INDEX($J$4:$J$15,MONTH(C78))</f>
        <v>206.83311128339997</v>
      </c>
      <c r="F78" s="43">
        <f t="shared" ref="F78:F141" si="12">E78+$L$4</f>
        <v>223.28254662757001</v>
      </c>
      <c r="G78" s="43">
        <f>E78-$L$4</f>
        <v>190.38367593922993</v>
      </c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28"/>
    </row>
    <row r="79" spans="2:18" ht="31.5" customHeight="1" x14ac:dyDescent="0.25">
      <c r="B79" s="24"/>
      <c r="C79" s="59">
        <v>43191</v>
      </c>
      <c r="D79" s="65"/>
      <c r="E79" s="43" cm="1">
        <f t="array" ref="E79">FORECAST(C79,$D$4:$D$75,$C$4:$C$75)*INDEX($J$4:$J$15,MONTH(C79))</f>
        <v>204.87122786459707</v>
      </c>
      <c r="F79" s="43">
        <f t="shared" si="12"/>
        <v>221.32066320876712</v>
      </c>
      <c r="G79" s="43">
        <f t="shared" ref="G79:G142" si="13">E79-$L$4</f>
        <v>188.42179252042703</v>
      </c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28"/>
    </row>
    <row r="80" spans="2:18" ht="31.5" customHeight="1" x14ac:dyDescent="0.25">
      <c r="B80" s="24"/>
      <c r="C80" s="59">
        <v>43221</v>
      </c>
      <c r="D80" s="65"/>
      <c r="E80" s="43" cm="1">
        <f t="array" ref="E80">FORECAST(C80,$D$4:$D$75,$C$4:$C$75)*INDEX($J$4:$J$15,MONTH(C80))</f>
        <v>309.53631313757853</v>
      </c>
      <c r="F80" s="43">
        <f t="shared" si="12"/>
        <v>325.98574848174854</v>
      </c>
      <c r="G80" s="43">
        <f t="shared" si="13"/>
        <v>293.08687779340852</v>
      </c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28"/>
    </row>
    <row r="81" spans="2:18" ht="31.5" customHeight="1" x14ac:dyDescent="0.25">
      <c r="B81" s="24"/>
      <c r="C81" s="59">
        <v>43252</v>
      </c>
      <c r="D81" s="65"/>
      <c r="E81" s="43" cm="1">
        <f t="array" ref="E81">FORECAST(C81,$D$4:$D$75,$C$4:$C$75)*INDEX($J$4:$J$15,MONTH(C81))</f>
        <v>285.85342517381673</v>
      </c>
      <c r="F81" s="43">
        <f t="shared" si="12"/>
        <v>302.30286051798674</v>
      </c>
      <c r="G81" s="43">
        <f t="shared" si="13"/>
        <v>269.40398982964672</v>
      </c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28"/>
    </row>
    <row r="82" spans="2:18" ht="31.5" customHeight="1" x14ac:dyDescent="0.25">
      <c r="B82" s="24"/>
      <c r="C82" s="59">
        <v>43282</v>
      </c>
      <c r="D82" s="65"/>
      <c r="E82" s="43" cm="1">
        <f t="array" ref="E82">FORECAST(C82,$D$4:$D$75,$C$4:$C$75)*INDEX($J$4:$J$15,MONTH(C82))</f>
        <v>296.06099518108721</v>
      </c>
      <c r="F82" s="43">
        <f t="shared" si="12"/>
        <v>312.51043052525722</v>
      </c>
      <c r="G82" s="43">
        <f t="shared" si="13"/>
        <v>279.61155983691719</v>
      </c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28"/>
    </row>
    <row r="83" spans="2:18" ht="31.5" customHeight="1" x14ac:dyDescent="0.25">
      <c r="B83" s="24"/>
      <c r="C83" s="59">
        <v>43313</v>
      </c>
      <c r="D83" s="65"/>
      <c r="E83" s="43" cm="1">
        <f t="array" ref="E83">FORECAST(C83,$D$4:$D$75,$C$4:$C$75)*INDEX($J$4:$J$15,MONTH(C83))</f>
        <v>313.95460201825625</v>
      </c>
      <c r="F83" s="43">
        <f t="shared" si="12"/>
        <v>330.40403736242627</v>
      </c>
      <c r="G83" s="43">
        <f t="shared" si="13"/>
        <v>297.50516667408624</v>
      </c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28"/>
    </row>
    <row r="84" spans="2:18" ht="31.5" customHeight="1" x14ac:dyDescent="0.25">
      <c r="B84" s="24"/>
      <c r="C84" s="59">
        <v>43344</v>
      </c>
      <c r="D84" s="65"/>
      <c r="E84" s="43" cm="1">
        <f t="array" ref="E84">FORECAST(C84,$D$4:$D$75,$C$4:$C$75)*INDEX($J$4:$J$15,MONTH(C84))</f>
        <v>289.1970732935859</v>
      </c>
      <c r="F84" s="43">
        <f t="shared" si="12"/>
        <v>305.64650863775591</v>
      </c>
      <c r="G84" s="43">
        <f t="shared" si="13"/>
        <v>272.74763794941589</v>
      </c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28"/>
    </row>
    <row r="85" spans="2:18" ht="31.5" customHeight="1" x14ac:dyDescent="0.25">
      <c r="B85" s="24"/>
      <c r="C85" s="59">
        <v>43374</v>
      </c>
      <c r="D85" s="65"/>
      <c r="E85" s="43" cm="1">
        <f t="array" ref="E85">FORECAST(C85,$D$4:$D$75,$C$4:$C$75)*INDEX($J$4:$J$15,MONTH(C85))</f>
        <v>209.52159854488164</v>
      </c>
      <c r="F85" s="43">
        <f t="shared" si="12"/>
        <v>225.97103388905168</v>
      </c>
      <c r="G85" s="43">
        <f t="shared" si="13"/>
        <v>193.0721632007116</v>
      </c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28"/>
    </row>
    <row r="86" spans="2:18" ht="31.5" customHeight="1" x14ac:dyDescent="0.25">
      <c r="B86" s="24"/>
      <c r="C86" s="59">
        <v>43405</v>
      </c>
      <c r="D86" s="65"/>
      <c r="E86" s="43" cm="1">
        <f t="array" ref="E86">FORECAST(C86,$D$4:$D$75,$C$4:$C$75)*INDEX($J$4:$J$15,MONTH(C86))</f>
        <v>207.56631451281928</v>
      </c>
      <c r="F86" s="43">
        <f t="shared" si="12"/>
        <v>224.01574985698932</v>
      </c>
      <c r="G86" s="43">
        <f t="shared" si="13"/>
        <v>191.11687916864923</v>
      </c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28"/>
    </row>
    <row r="87" spans="2:18" ht="31.5" customHeight="1" x14ac:dyDescent="0.25">
      <c r="B87" s="24"/>
      <c r="C87" s="59">
        <v>43435</v>
      </c>
      <c r="D87" s="65"/>
      <c r="E87" s="43" cm="1">
        <f t="array" ref="E87">FORECAST(C87,$D$4:$D$75,$C$4:$C$75)*INDEX($J$4:$J$15,MONTH(C87))</f>
        <v>321.21015221698275</v>
      </c>
      <c r="F87" s="43">
        <f t="shared" si="12"/>
        <v>337.65958756115276</v>
      </c>
      <c r="G87" s="43">
        <f t="shared" si="13"/>
        <v>304.76071687281274</v>
      </c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28"/>
    </row>
    <row r="88" spans="2:18" ht="31.5" customHeight="1" x14ac:dyDescent="0.25">
      <c r="B88" s="24"/>
      <c r="C88" s="59">
        <v>43466</v>
      </c>
      <c r="D88" s="65"/>
      <c r="E88" s="43" cm="1">
        <f t="array" ref="E88">FORECAST(C88,$D$4:$D$75,$C$4:$C$75)*INDEX($J$4:$J$15,MONTH(C88))</f>
        <v>326.24025112432315</v>
      </c>
      <c r="F88" s="43">
        <f t="shared" si="12"/>
        <v>342.68968646849316</v>
      </c>
      <c r="G88" s="43">
        <f t="shared" si="13"/>
        <v>309.79081578015314</v>
      </c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28"/>
    </row>
    <row r="89" spans="2:18" ht="31.5" customHeight="1" x14ac:dyDescent="0.25">
      <c r="B89" s="24"/>
      <c r="C89" s="59">
        <v>43497</v>
      </c>
      <c r="D89" s="65"/>
      <c r="E89" s="43" cm="1">
        <f t="array" ref="E89">FORECAST(C89,$D$4:$D$75,$C$4:$C$75)*INDEX($J$4:$J$15,MONTH(C89))</f>
        <v>221.79794196159841</v>
      </c>
      <c r="F89" s="43">
        <f t="shared" si="12"/>
        <v>238.24737730576845</v>
      </c>
      <c r="G89" s="43">
        <f t="shared" si="13"/>
        <v>205.34850661742837</v>
      </c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28"/>
    </row>
    <row r="90" spans="2:18" ht="31.5" customHeight="1" x14ac:dyDescent="0.25">
      <c r="B90" s="24"/>
      <c r="C90" s="59">
        <v>43525</v>
      </c>
      <c r="D90" s="65"/>
      <c r="E90" s="43" cm="1">
        <f t="array" ref="E90">FORECAST(C90,$D$4:$D$75,$C$4:$C$75)*INDEX($J$4:$J$15,MONTH(C90))</f>
        <v>225.22767025136554</v>
      </c>
      <c r="F90" s="43">
        <f t="shared" si="12"/>
        <v>241.67710559553558</v>
      </c>
      <c r="G90" s="43">
        <f t="shared" si="13"/>
        <v>208.7782349071955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28"/>
    </row>
    <row r="91" spans="2:18" ht="31.5" customHeight="1" x14ac:dyDescent="0.25">
      <c r="B91" s="24"/>
      <c r="C91" s="59">
        <v>43556</v>
      </c>
      <c r="D91" s="65"/>
      <c r="E91" s="43" cm="1">
        <f t="array" ref="E91">FORECAST(C91,$D$4:$D$75,$C$4:$C$75)*INDEX($J$4:$J$15,MONTH(C91))</f>
        <v>222.95471762791834</v>
      </c>
      <c r="F91" s="43">
        <f t="shared" si="12"/>
        <v>239.40415297208838</v>
      </c>
      <c r="G91" s="43">
        <f t="shared" si="13"/>
        <v>206.5052822837483</v>
      </c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28"/>
    </row>
    <row r="92" spans="2:18" ht="31.5" customHeight="1" x14ac:dyDescent="0.25">
      <c r="B92" s="24"/>
      <c r="C92" s="59">
        <v>43586</v>
      </c>
      <c r="D92" s="65"/>
      <c r="E92" s="43" cm="1">
        <f t="array" ref="E92">FORECAST(C92,$D$4:$D$75,$C$4:$C$75)*INDEX($J$4:$J$15,MONTH(C92))</f>
        <v>336.661547782561</v>
      </c>
      <c r="F92" s="43">
        <f t="shared" si="12"/>
        <v>353.11098312673101</v>
      </c>
      <c r="G92" s="43">
        <f t="shared" si="13"/>
        <v>320.21211243839099</v>
      </c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28"/>
    </row>
    <row r="93" spans="2:18" ht="31.5" customHeight="1" x14ac:dyDescent="0.25">
      <c r="B93" s="24"/>
      <c r="C93" s="59">
        <v>43617</v>
      </c>
      <c r="D93" s="65"/>
      <c r="E93" s="43" cm="1">
        <f t="array" ref="E93">FORECAST(C93,$D$4:$D$75,$C$4:$C$75)*INDEX($J$4:$J$15,MONTH(C93))</f>
        <v>310.71822359838393</v>
      </c>
      <c r="F93" s="43">
        <f t="shared" si="12"/>
        <v>327.16765894255394</v>
      </c>
      <c r="G93" s="43">
        <f t="shared" si="13"/>
        <v>294.26878825421392</v>
      </c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28"/>
    </row>
    <row r="94" spans="2:18" ht="31.5" customHeight="1" x14ac:dyDescent="0.25">
      <c r="B94" s="24"/>
      <c r="C94" s="59">
        <v>43647</v>
      </c>
      <c r="D94" s="65"/>
      <c r="E94" s="43" cm="1">
        <f t="array" ref="E94">FORECAST(C94,$D$4:$D$75,$C$4:$C$75)*INDEX($J$4:$J$15,MONTH(C94))</f>
        <v>321.63088380284768</v>
      </c>
      <c r="F94" s="43">
        <f t="shared" si="12"/>
        <v>338.08031914701769</v>
      </c>
      <c r="G94" s="43">
        <f t="shared" si="13"/>
        <v>305.18144845867766</v>
      </c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28"/>
    </row>
    <row r="95" spans="2:18" ht="31.5" customHeight="1" x14ac:dyDescent="0.25">
      <c r="B95" s="24"/>
      <c r="C95" s="59">
        <v>43678</v>
      </c>
      <c r="D95" s="65"/>
      <c r="E95" s="43" cm="1">
        <f t="array" ref="E95">FORECAST(C95,$D$4:$D$75,$C$4:$C$75)*INDEX($J$4:$J$15,MONTH(C95))</f>
        <v>340.87245719347527</v>
      </c>
      <c r="F95" s="43">
        <f t="shared" si="12"/>
        <v>357.32189253764528</v>
      </c>
      <c r="G95" s="43">
        <f t="shared" si="13"/>
        <v>324.42302184930526</v>
      </c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28"/>
    </row>
    <row r="96" spans="2:18" ht="31.5" customHeight="1" x14ac:dyDescent="0.25">
      <c r="B96" s="24"/>
      <c r="C96" s="59">
        <v>43709</v>
      </c>
      <c r="D96" s="65"/>
      <c r="E96" s="43" cm="1">
        <f t="array" ref="E96">FORECAST(C96,$D$4:$D$75,$C$4:$C$75)*INDEX($J$4:$J$15,MONTH(C96))</f>
        <v>313.81301635443725</v>
      </c>
      <c r="F96" s="43">
        <f t="shared" si="12"/>
        <v>330.26245169860726</v>
      </c>
      <c r="G96" s="43">
        <f t="shared" si="13"/>
        <v>297.36358101026724</v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28"/>
    </row>
    <row r="97" spans="2:18" ht="31.5" customHeight="1" x14ac:dyDescent="0.25">
      <c r="B97" s="24"/>
      <c r="C97" s="59">
        <v>43739</v>
      </c>
      <c r="D97" s="65"/>
      <c r="E97" s="43" cm="1">
        <f t="array" ref="E97">FORECAST(C97,$D$4:$D$75,$C$4:$C$75)*INDEX($J$4:$J$15,MONTH(C97))</f>
        <v>227.23180526262976</v>
      </c>
      <c r="F97" s="43">
        <f t="shared" si="12"/>
        <v>243.6812406067998</v>
      </c>
      <c r="G97" s="43">
        <f t="shared" si="13"/>
        <v>210.78236991845972</v>
      </c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28"/>
    </row>
    <row r="98" spans="2:18" ht="31.5" customHeight="1" x14ac:dyDescent="0.25">
      <c r="B98" s="24"/>
      <c r="C98" s="59">
        <v>43770</v>
      </c>
      <c r="D98" s="65"/>
      <c r="E98" s="43" cm="1">
        <f t="array" ref="E98">FORECAST(C98,$D$4:$D$75,$C$4:$C$75)*INDEX($J$4:$J$15,MONTH(C98))</f>
        <v>224.98618997289941</v>
      </c>
      <c r="F98" s="43">
        <f t="shared" si="12"/>
        <v>241.43562531706945</v>
      </c>
      <c r="G98" s="43">
        <f t="shared" si="13"/>
        <v>208.53675462872937</v>
      </c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28"/>
    </row>
    <row r="99" spans="2:18" ht="31.5" customHeight="1" x14ac:dyDescent="0.25">
      <c r="B99" s="24"/>
      <c r="C99" s="59">
        <v>43800</v>
      </c>
      <c r="D99" s="65"/>
      <c r="E99" s="43" cm="1">
        <f t="array" ref="E99">FORECAST(C99,$D$4:$D$75,$C$4:$C$75)*INDEX($J$4:$J$15,MONTH(C99))</f>
        <v>347.9828417633683</v>
      </c>
      <c r="F99" s="43">
        <f t="shared" si="12"/>
        <v>364.43227710753831</v>
      </c>
      <c r="G99" s="43">
        <f t="shared" si="13"/>
        <v>331.53340641919829</v>
      </c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28"/>
    </row>
    <row r="100" spans="2:18" ht="31.5" customHeight="1" x14ac:dyDescent="0.25">
      <c r="B100" s="24"/>
      <c r="C100" s="59">
        <v>43831</v>
      </c>
      <c r="D100" s="65"/>
      <c r="E100" s="43" cm="1">
        <f t="array" ref="E100">FORECAST(C100,$D$4:$D$75,$C$4:$C$75)*INDEX($J$4:$J$15,MONTH(C100))</f>
        <v>353.2410580874473</v>
      </c>
      <c r="F100" s="43">
        <f t="shared" si="12"/>
        <v>369.69049343161731</v>
      </c>
      <c r="G100" s="43">
        <f t="shared" si="13"/>
        <v>336.79162274327729</v>
      </c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28"/>
    </row>
    <row r="101" spans="2:18" ht="31.5" customHeight="1" x14ac:dyDescent="0.25">
      <c r="B101" s="24"/>
      <c r="C101" s="59">
        <v>43862</v>
      </c>
      <c r="D101" s="65"/>
      <c r="E101" s="43" cm="1">
        <f t="array" ref="E101">FORECAST(C101,$D$4:$D$75,$C$4:$C$75)*INDEX($J$4:$J$15,MONTH(C101))</f>
        <v>240.02659735375369</v>
      </c>
      <c r="F101" s="43">
        <f t="shared" si="12"/>
        <v>256.4760326979237</v>
      </c>
      <c r="G101" s="43">
        <f t="shared" si="13"/>
        <v>223.57716200958365</v>
      </c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28"/>
    </row>
    <row r="102" spans="2:18" ht="31.5" customHeight="1" x14ac:dyDescent="0.25">
      <c r="B102" s="24"/>
      <c r="C102" s="59">
        <v>43891</v>
      </c>
      <c r="D102" s="65"/>
      <c r="E102" s="43" cm="1">
        <f t="array" ref="E102">FORECAST(C102,$D$4:$D$75,$C$4:$C$75)*INDEX($J$4:$J$15,MONTH(C102))</f>
        <v>243.67262527129813</v>
      </c>
      <c r="F102" s="43">
        <f t="shared" si="12"/>
        <v>260.12206061546817</v>
      </c>
      <c r="G102" s="43">
        <f t="shared" si="13"/>
        <v>227.22318992712809</v>
      </c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28"/>
    </row>
    <row r="103" spans="2:18" ht="31.5" customHeight="1" x14ac:dyDescent="0.25">
      <c r="B103" s="24"/>
      <c r="C103" s="59">
        <v>43922</v>
      </c>
      <c r="D103" s="65"/>
      <c r="E103" s="43" cm="1">
        <f t="array" ref="E103">FORECAST(C103,$D$4:$D$75,$C$4:$C$75)*INDEX($J$4:$J$15,MONTH(C103))</f>
        <v>241.08775119881039</v>
      </c>
      <c r="F103" s="43">
        <f t="shared" si="12"/>
        <v>257.53718654298041</v>
      </c>
      <c r="G103" s="43">
        <f t="shared" si="13"/>
        <v>224.63831585464035</v>
      </c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28"/>
    </row>
    <row r="104" spans="2:18" ht="31.5" customHeight="1" x14ac:dyDescent="0.25">
      <c r="B104" s="24"/>
      <c r="C104" s="59">
        <v>43952</v>
      </c>
      <c r="D104" s="65"/>
      <c r="E104" s="43" cm="1">
        <f t="array" ref="E104">FORECAST(C104,$D$4:$D$75,$C$4:$C$75)*INDEX($J$4:$J$15,MONTH(C104))</f>
        <v>363.86109813889902</v>
      </c>
      <c r="F104" s="43">
        <f t="shared" si="12"/>
        <v>380.31053348306904</v>
      </c>
      <c r="G104" s="43">
        <f t="shared" si="13"/>
        <v>347.41166279472901</v>
      </c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28"/>
    </row>
    <row r="105" spans="2:18" ht="31.5" customHeight="1" x14ac:dyDescent="0.25">
      <c r="B105" s="24"/>
      <c r="C105" s="59">
        <v>43983</v>
      </c>
      <c r="D105" s="65"/>
      <c r="E105" s="43" cm="1">
        <f t="array" ref="E105">FORECAST(C105,$D$4:$D$75,$C$4:$C$75)*INDEX($J$4:$J$15,MONTH(C105))</f>
        <v>335.65114475836049</v>
      </c>
      <c r="F105" s="43">
        <f t="shared" si="12"/>
        <v>352.1005801025305</v>
      </c>
      <c r="G105" s="43">
        <f t="shared" si="13"/>
        <v>319.20170941419047</v>
      </c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28"/>
    </row>
    <row r="106" spans="2:18" ht="31.5" customHeight="1" x14ac:dyDescent="0.25">
      <c r="B106" s="24"/>
      <c r="C106" s="59">
        <v>44013</v>
      </c>
      <c r="D106" s="65"/>
      <c r="E106" s="43" cm="1">
        <f t="array" ref="E106">FORECAST(C106,$D$4:$D$75,$C$4:$C$75)*INDEX($J$4:$J$15,MONTH(C106))</f>
        <v>347.27082691398334</v>
      </c>
      <c r="F106" s="43">
        <f t="shared" si="12"/>
        <v>363.72026225815335</v>
      </c>
      <c r="G106" s="43">
        <f t="shared" si="13"/>
        <v>330.82139156981333</v>
      </c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28"/>
    </row>
    <row r="107" spans="2:18" ht="31.5" customHeight="1" x14ac:dyDescent="0.25">
      <c r="B107" s="24"/>
      <c r="C107" s="59">
        <v>44044</v>
      </c>
      <c r="D107" s="65"/>
      <c r="E107" s="43" cm="1">
        <f t="array" ref="E107">FORECAST(C107,$D$4:$D$75,$C$4:$C$75)*INDEX($J$4:$J$15,MONTH(C107))</f>
        <v>367.86405991711962</v>
      </c>
      <c r="F107" s="43">
        <f t="shared" si="12"/>
        <v>384.31349526128963</v>
      </c>
      <c r="G107" s="43">
        <f t="shared" si="13"/>
        <v>351.41462457294961</v>
      </c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28"/>
    </row>
    <row r="108" spans="2:18" ht="31.5" customHeight="1" x14ac:dyDescent="0.25">
      <c r="B108" s="24"/>
      <c r="C108" s="59">
        <v>44075</v>
      </c>
      <c r="D108" s="65"/>
      <c r="E108" s="43" cm="1">
        <f t="array" ref="E108">FORECAST(C108,$D$4:$D$75,$C$4:$C$75)*INDEX($J$4:$J$15,MONTH(C108))</f>
        <v>338.49640035518132</v>
      </c>
      <c r="F108" s="43">
        <f t="shared" si="12"/>
        <v>354.94583569935133</v>
      </c>
      <c r="G108" s="43">
        <f t="shared" si="13"/>
        <v>322.04696501101131</v>
      </c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28"/>
    </row>
    <row r="109" spans="2:18" ht="31.5" customHeight="1" x14ac:dyDescent="0.25">
      <c r="B109" s="24"/>
      <c r="C109" s="59">
        <v>44105</v>
      </c>
      <c r="D109" s="65"/>
      <c r="E109" s="43" cm="1">
        <f t="array" ref="E109">FORECAST(C109,$D$4:$D$75,$C$4:$C$75)*INDEX($J$4:$J$15,MONTH(C109))</f>
        <v>244.99053309467311</v>
      </c>
      <c r="F109" s="43">
        <f t="shared" si="12"/>
        <v>261.43996843884315</v>
      </c>
      <c r="G109" s="43">
        <f t="shared" si="13"/>
        <v>228.54109775050307</v>
      </c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28"/>
    </row>
    <row r="110" spans="2:18" ht="31.5" customHeight="1" x14ac:dyDescent="0.25">
      <c r="B110" s="24"/>
      <c r="C110" s="59">
        <v>44136</v>
      </c>
      <c r="D110" s="65"/>
      <c r="E110" s="43" cm="1">
        <f t="array" ref="E110">FORECAST(C110,$D$4:$D$75,$C$4:$C$75)*INDEX($J$4:$J$15,MONTH(C110))</f>
        <v>242.45379111917154</v>
      </c>
      <c r="F110" s="43">
        <f t="shared" si="12"/>
        <v>258.90322646334158</v>
      </c>
      <c r="G110" s="43">
        <f t="shared" si="13"/>
        <v>226.0043557750015</v>
      </c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28"/>
    </row>
    <row r="111" spans="2:18" ht="31.5" customHeight="1" x14ac:dyDescent="0.25">
      <c r="B111" s="24"/>
      <c r="C111" s="59">
        <v>44166</v>
      </c>
      <c r="D111" s="65"/>
      <c r="E111" s="43" cm="1">
        <f t="array" ref="E111">FORECAST(C111,$D$4:$D$75,$C$4:$C$75)*INDEX($J$4:$J$15,MONTH(C111))</f>
        <v>374.82888114412702</v>
      </c>
      <c r="F111" s="43">
        <f t="shared" si="12"/>
        <v>391.27831648829704</v>
      </c>
      <c r="G111" s="43">
        <f t="shared" si="13"/>
        <v>358.37944579995701</v>
      </c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28"/>
    </row>
    <row r="112" spans="2:18" ht="31.5" customHeight="1" x14ac:dyDescent="0.25">
      <c r="B112" s="24"/>
      <c r="C112" s="59">
        <v>44197</v>
      </c>
      <c r="D112" s="65"/>
      <c r="E112" s="43" cm="1">
        <f t="array" ref="E112">FORECAST(C112,$D$4:$D$75,$C$4:$C$75)*INDEX($J$4:$J$15,MONTH(C112))</f>
        <v>380.31583986416967</v>
      </c>
      <c r="F112" s="43">
        <f t="shared" si="12"/>
        <v>396.76527520833969</v>
      </c>
      <c r="G112" s="43">
        <f t="shared" si="13"/>
        <v>363.86640451999966</v>
      </c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28"/>
    </row>
    <row r="113" spans="2:18" ht="31.5" customHeight="1" x14ac:dyDescent="0.25">
      <c r="B113" s="24"/>
      <c r="C113" s="59">
        <v>44228</v>
      </c>
      <c r="D113" s="65"/>
      <c r="E113" s="43" cm="1">
        <f t="array" ref="E113">FORECAST(C113,$D$4:$D$75,$C$4:$C$75)*INDEX($J$4:$J$15,MONTH(C113))</f>
        <v>258.30519426753131</v>
      </c>
      <c r="F113" s="43">
        <f t="shared" si="12"/>
        <v>274.75462961170132</v>
      </c>
      <c r="G113" s="43">
        <f t="shared" si="13"/>
        <v>241.85575892336126</v>
      </c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28"/>
    </row>
    <row r="114" spans="2:18" ht="31.5" customHeight="1" x14ac:dyDescent="0.25">
      <c r="B114" s="24"/>
      <c r="C114" s="59">
        <v>44256</v>
      </c>
      <c r="D114" s="65"/>
      <c r="E114" s="43" cm="1">
        <f t="array" ref="E114">FORECAST(C114,$D$4:$D$75,$C$4:$C$75)*INDEX($J$4:$J$15,MONTH(C114))</f>
        <v>262.06718423926367</v>
      </c>
      <c r="F114" s="43">
        <f t="shared" si="12"/>
        <v>278.51661958343368</v>
      </c>
      <c r="G114" s="43">
        <f t="shared" si="13"/>
        <v>245.61774889509363</v>
      </c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28"/>
    </row>
    <row r="115" spans="2:18" ht="31.5" customHeight="1" x14ac:dyDescent="0.25">
      <c r="B115" s="24"/>
      <c r="C115" s="59">
        <v>44287</v>
      </c>
      <c r="D115" s="65"/>
      <c r="E115" s="43" cm="1">
        <f t="array" ref="E115">FORECAST(C115,$D$4:$D$75,$C$4:$C$75)*INDEX($J$4:$J$15,MONTH(C115))</f>
        <v>259.17124096213166</v>
      </c>
      <c r="F115" s="43">
        <f t="shared" si="12"/>
        <v>275.62067630630168</v>
      </c>
      <c r="G115" s="43">
        <f t="shared" si="13"/>
        <v>242.72180561796162</v>
      </c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28"/>
    </row>
    <row r="116" spans="2:18" ht="31.5" customHeight="1" x14ac:dyDescent="0.25">
      <c r="B116" s="24"/>
      <c r="C116" s="59">
        <v>44317</v>
      </c>
      <c r="D116" s="65"/>
      <c r="E116" s="43" cm="1">
        <f t="array" ref="E116">FORECAST(C116,$D$4:$D$75,$C$4:$C$75)*INDEX($J$4:$J$15,MONTH(C116))</f>
        <v>390.98633278388093</v>
      </c>
      <c r="F116" s="43">
        <f t="shared" si="12"/>
        <v>407.43576812805094</v>
      </c>
      <c r="G116" s="43">
        <f t="shared" si="13"/>
        <v>374.53689743971091</v>
      </c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28"/>
    </row>
    <row r="117" spans="2:18" ht="31.5" customHeight="1" x14ac:dyDescent="0.25">
      <c r="B117" s="24"/>
      <c r="C117" s="59">
        <v>44348</v>
      </c>
      <c r="D117" s="65"/>
      <c r="E117" s="43" cm="1">
        <f t="array" ref="E117">FORECAST(C117,$D$4:$D$75,$C$4:$C$75)*INDEX($J$4:$J$15,MONTH(C117))</f>
        <v>360.51594318292723</v>
      </c>
      <c r="F117" s="43">
        <f t="shared" si="12"/>
        <v>376.96537852709724</v>
      </c>
      <c r="G117" s="43">
        <f t="shared" si="13"/>
        <v>344.06650783875722</v>
      </c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28"/>
    </row>
    <row r="118" spans="2:18" ht="31.5" customHeight="1" x14ac:dyDescent="0.25">
      <c r="B118" s="24"/>
      <c r="C118" s="59">
        <v>44378</v>
      </c>
      <c r="D118" s="65"/>
      <c r="E118" s="43" cm="1">
        <f t="array" ref="E118">FORECAST(C118,$D$4:$D$75,$C$4:$C$75)*INDEX($J$4:$J$15,MONTH(C118))</f>
        <v>372.84071553574381</v>
      </c>
      <c r="F118" s="43">
        <f t="shared" si="12"/>
        <v>389.29015087991382</v>
      </c>
      <c r="G118" s="43">
        <f t="shared" si="13"/>
        <v>356.3912801915738</v>
      </c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28"/>
    </row>
    <row r="119" spans="2:18" ht="31.5" customHeight="1" x14ac:dyDescent="0.25">
      <c r="B119" s="24"/>
      <c r="C119" s="59">
        <v>44409</v>
      </c>
      <c r="D119" s="65"/>
      <c r="E119" s="43" cm="1">
        <f t="array" ref="E119">FORECAST(C119,$D$4:$D$75,$C$4:$C$75)*INDEX($J$4:$J$15,MONTH(C119))</f>
        <v>394.7819150923392</v>
      </c>
      <c r="F119" s="43">
        <f t="shared" si="12"/>
        <v>411.23135043650922</v>
      </c>
      <c r="G119" s="43">
        <f t="shared" si="13"/>
        <v>378.33247974816919</v>
      </c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28"/>
    </row>
    <row r="120" spans="2:18" ht="31.5" customHeight="1" x14ac:dyDescent="0.25">
      <c r="B120" s="24"/>
      <c r="C120" s="59">
        <v>44440</v>
      </c>
      <c r="D120" s="65"/>
      <c r="E120" s="43" cm="1">
        <f t="array" ref="E120">FORECAST(C120,$D$4:$D$75,$C$4:$C$75)*INDEX($J$4:$J$15,MONTH(C120))</f>
        <v>363.11234341603262</v>
      </c>
      <c r="F120" s="43">
        <f t="shared" si="12"/>
        <v>379.56177876020263</v>
      </c>
      <c r="G120" s="43">
        <f t="shared" si="13"/>
        <v>346.6629080718626</v>
      </c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28"/>
    </row>
    <row r="121" spans="2:18" ht="31.5" customHeight="1" x14ac:dyDescent="0.25">
      <c r="B121" s="24"/>
      <c r="C121" s="59">
        <v>44470</v>
      </c>
      <c r="D121" s="65"/>
      <c r="E121" s="43" cm="1">
        <f t="array" ref="E121">FORECAST(C121,$D$4:$D$75,$C$4:$C$75)*INDEX($J$4:$J$15,MONTH(C121))</f>
        <v>262.7007398124212</v>
      </c>
      <c r="F121" s="43">
        <f t="shared" si="12"/>
        <v>279.15017515659122</v>
      </c>
      <c r="G121" s="43">
        <f t="shared" si="13"/>
        <v>246.25130446825116</v>
      </c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28"/>
    </row>
    <row r="122" spans="2:18" ht="31.5" customHeight="1" x14ac:dyDescent="0.25">
      <c r="B122" s="24"/>
      <c r="C122" s="59">
        <v>44501</v>
      </c>
      <c r="D122" s="65"/>
      <c r="E122" s="43" cm="1">
        <f t="array" ref="E122">FORECAST(C122,$D$4:$D$75,$C$4:$C$75)*INDEX($J$4:$J$15,MONTH(C122))</f>
        <v>259.87366657925168</v>
      </c>
      <c r="F122" s="43">
        <f t="shared" si="12"/>
        <v>276.32310192342169</v>
      </c>
      <c r="G122" s="43">
        <f t="shared" si="13"/>
        <v>243.42423123508163</v>
      </c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28"/>
    </row>
    <row r="123" spans="2:18" ht="31.5" customHeight="1" x14ac:dyDescent="0.25">
      <c r="B123" s="24"/>
      <c r="C123" s="59">
        <v>44531</v>
      </c>
      <c r="D123" s="65"/>
      <c r="E123" s="43" cm="1">
        <f t="array" ref="E123">FORECAST(C123,$D$4:$D$75,$C$4:$C$75)*INDEX($J$4:$J$15,MONTH(C123))</f>
        <v>401.60157069051206</v>
      </c>
      <c r="F123" s="43">
        <f t="shared" si="12"/>
        <v>418.05100603468208</v>
      </c>
      <c r="G123" s="43">
        <f t="shared" si="13"/>
        <v>385.15213534634205</v>
      </c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28"/>
    </row>
    <row r="124" spans="2:18" ht="31.5" customHeight="1" x14ac:dyDescent="0.25">
      <c r="B124" s="24"/>
      <c r="C124" s="59">
        <v>44562</v>
      </c>
      <c r="D124" s="65"/>
      <c r="E124" s="43" cm="1">
        <f t="array" ref="E124">FORECAST(C124,$D$4:$D$75,$C$4:$C$75)*INDEX($J$4:$J$15,MONTH(C124))</f>
        <v>407.31664682729388</v>
      </c>
      <c r="F124" s="43">
        <f t="shared" si="12"/>
        <v>423.76608217146389</v>
      </c>
      <c r="G124" s="43">
        <f t="shared" si="13"/>
        <v>390.86721148312387</v>
      </c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28"/>
    </row>
    <row r="125" spans="2:18" ht="31.5" customHeight="1" x14ac:dyDescent="0.25">
      <c r="B125" s="24"/>
      <c r="C125" s="59">
        <v>44593</v>
      </c>
      <c r="D125" s="65"/>
      <c r="E125" s="43" cm="1">
        <f t="array" ref="E125">FORECAST(C125,$D$4:$D$75,$C$4:$C$75)*INDEX($J$4:$J$15,MONTH(C125))</f>
        <v>276.53384965968695</v>
      </c>
      <c r="F125" s="43">
        <f t="shared" si="12"/>
        <v>292.98328500385696</v>
      </c>
      <c r="G125" s="43">
        <f t="shared" si="13"/>
        <v>260.08441431551694</v>
      </c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28"/>
    </row>
    <row r="126" spans="2:18" ht="31.5" customHeight="1" x14ac:dyDescent="0.25">
      <c r="B126" s="24"/>
      <c r="C126" s="59">
        <v>44621</v>
      </c>
      <c r="D126" s="65"/>
      <c r="E126" s="43" cm="1">
        <f t="array" ref="E126">FORECAST(C126,$D$4:$D$75,$C$4:$C$75)*INDEX($J$4:$J$15,MONTH(C126))</f>
        <v>280.46174320722963</v>
      </c>
      <c r="F126" s="43">
        <f t="shared" si="12"/>
        <v>296.91117855139964</v>
      </c>
      <c r="G126" s="43">
        <f t="shared" si="13"/>
        <v>264.01230786305962</v>
      </c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28"/>
    </row>
    <row r="127" spans="2:18" ht="31.5" customHeight="1" x14ac:dyDescent="0.25">
      <c r="B127" s="24"/>
      <c r="C127" s="59">
        <v>44652</v>
      </c>
      <c r="D127" s="65"/>
      <c r="E127" s="43" cm="1">
        <f t="array" ref="E127">FORECAST(C127,$D$4:$D$75,$C$4:$C$75)*INDEX($J$4:$J$15,MONTH(C127))</f>
        <v>277.25473072545293</v>
      </c>
      <c r="F127" s="43">
        <f t="shared" si="12"/>
        <v>293.70416606962294</v>
      </c>
      <c r="G127" s="43">
        <f t="shared" si="13"/>
        <v>260.80529538128292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28"/>
    </row>
    <row r="128" spans="2:18" ht="31.5" customHeight="1" x14ac:dyDescent="0.25">
      <c r="B128" s="24"/>
      <c r="C128" s="59">
        <v>44682</v>
      </c>
      <c r="D128" s="65"/>
      <c r="E128" s="43" cm="1">
        <f t="array" ref="E128">FORECAST(C128,$D$4:$D$75,$C$4:$C$75)*INDEX($J$4:$J$15,MONTH(C128))</f>
        <v>418.11156742886283</v>
      </c>
      <c r="F128" s="43">
        <f t="shared" si="12"/>
        <v>434.56100277303284</v>
      </c>
      <c r="G128" s="43">
        <f t="shared" si="13"/>
        <v>401.66213208469281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28"/>
    </row>
    <row r="129" spans="2:18" ht="31.5" customHeight="1" x14ac:dyDescent="0.25">
      <c r="B129" s="24"/>
      <c r="C129" s="59">
        <v>44713</v>
      </c>
      <c r="D129" s="65"/>
      <c r="E129" s="43" cm="1">
        <f t="array" ref="E129">FORECAST(C129,$D$4:$D$75,$C$4:$C$75)*INDEX($J$4:$J$15,MONTH(C129))</f>
        <v>385.38074160749397</v>
      </c>
      <c r="F129" s="43">
        <f t="shared" si="12"/>
        <v>401.83017695166399</v>
      </c>
      <c r="G129" s="43">
        <f t="shared" si="13"/>
        <v>368.93130626332396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28"/>
    </row>
    <row r="130" spans="2:18" ht="31.5" customHeight="1" x14ac:dyDescent="0.25">
      <c r="B130" s="24"/>
      <c r="C130" s="59">
        <v>44743</v>
      </c>
      <c r="D130" s="65"/>
      <c r="E130" s="43" cm="1">
        <f t="array" ref="E130">FORECAST(C130,$D$4:$D$75,$C$4:$C$75)*INDEX($J$4:$J$15,MONTH(C130))</f>
        <v>398.41060415750428</v>
      </c>
      <c r="F130" s="43">
        <f t="shared" si="12"/>
        <v>414.86003950167429</v>
      </c>
      <c r="G130" s="43">
        <f t="shared" si="13"/>
        <v>381.96116881333427</v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28"/>
    </row>
    <row r="131" spans="2:18" ht="31.5" customHeight="1" x14ac:dyDescent="0.25">
      <c r="B131" s="24"/>
      <c r="C131" s="59">
        <v>44774</v>
      </c>
      <c r="D131" s="65"/>
      <c r="E131" s="43" cm="1">
        <f t="array" ref="E131">FORECAST(C131,$D$4:$D$75,$C$4:$C$75)*INDEX($J$4:$J$15,MONTH(C131))</f>
        <v>421.69977026755822</v>
      </c>
      <c r="F131" s="43">
        <f t="shared" si="12"/>
        <v>438.14920561172823</v>
      </c>
      <c r="G131" s="43">
        <f t="shared" si="13"/>
        <v>405.25033492338821</v>
      </c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28"/>
    </row>
    <row r="132" spans="2:18" ht="31.5" customHeight="1" x14ac:dyDescent="0.25">
      <c r="B132" s="24"/>
      <c r="C132" s="59">
        <v>44805</v>
      </c>
      <c r="D132" s="65"/>
      <c r="E132" s="43" cm="1">
        <f t="array" ref="E132">FORECAST(C132,$D$4:$D$75,$C$4:$C$75)*INDEX($J$4:$J$15,MONTH(C132))</f>
        <v>387.72828647688442</v>
      </c>
      <c r="F132" s="43">
        <f t="shared" si="12"/>
        <v>404.17772182105443</v>
      </c>
      <c r="G132" s="43">
        <f t="shared" si="13"/>
        <v>371.27885113271441</v>
      </c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28"/>
    </row>
    <row r="133" spans="2:18" ht="31.5" customHeight="1" x14ac:dyDescent="0.25">
      <c r="B133" s="24"/>
      <c r="C133" s="59">
        <v>44835</v>
      </c>
      <c r="D133" s="65"/>
      <c r="E133" s="43" cm="1">
        <f t="array" ref="E133">FORECAST(C133,$D$4:$D$75,$C$4:$C$75)*INDEX($J$4:$J$15,MONTH(C133))</f>
        <v>280.41094653016972</v>
      </c>
      <c r="F133" s="43">
        <f t="shared" si="12"/>
        <v>296.86038187433974</v>
      </c>
      <c r="G133" s="43">
        <f t="shared" si="13"/>
        <v>263.96151118599971</v>
      </c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28"/>
    </row>
    <row r="134" spans="2:18" ht="31.5" customHeight="1" x14ac:dyDescent="0.25">
      <c r="B134" s="24"/>
      <c r="C134" s="59">
        <v>44866</v>
      </c>
      <c r="D134" s="65"/>
      <c r="E134" s="43" cm="1">
        <f t="array" ref="E134">FORECAST(C134,$D$4:$D$75,$C$4:$C$75)*INDEX($J$4:$J$15,MONTH(C134))</f>
        <v>277.29354203933178</v>
      </c>
      <c r="F134" s="43">
        <f t="shared" si="12"/>
        <v>293.7429773835018</v>
      </c>
      <c r="G134" s="43">
        <f t="shared" si="13"/>
        <v>260.84410669516177</v>
      </c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28"/>
    </row>
    <row r="135" spans="2:18" ht="31.5" customHeight="1" x14ac:dyDescent="0.25">
      <c r="B135" s="24"/>
      <c r="C135" s="59">
        <v>44896</v>
      </c>
      <c r="D135" s="65"/>
      <c r="E135" s="43" cm="1">
        <f t="array" ref="E135">FORECAST(C135,$D$4:$D$75,$C$4:$C$75)*INDEX($J$4:$J$15,MONTH(C135))</f>
        <v>428.37426023689716</v>
      </c>
      <c r="F135" s="43">
        <f t="shared" si="12"/>
        <v>444.82369558106717</v>
      </c>
      <c r="G135" s="43">
        <f t="shared" si="13"/>
        <v>411.92482489272714</v>
      </c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28"/>
    </row>
    <row r="136" spans="2:18" ht="31.5" customHeight="1" x14ac:dyDescent="0.25">
      <c r="B136" s="24"/>
      <c r="C136" s="59">
        <v>44927</v>
      </c>
      <c r="D136" s="65"/>
      <c r="E136" s="43" cm="1">
        <f t="array" ref="E136">FORECAST(C136,$D$4:$D$75,$C$4:$C$75)*INDEX($J$4:$J$15,MONTH(C136))</f>
        <v>434.31745379041803</v>
      </c>
      <c r="F136" s="43">
        <f t="shared" si="12"/>
        <v>450.76688913458804</v>
      </c>
      <c r="G136" s="43">
        <f t="shared" si="13"/>
        <v>417.86801844624802</v>
      </c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28"/>
    </row>
    <row r="137" spans="2:18" ht="31.5" customHeight="1" x14ac:dyDescent="0.25">
      <c r="B137" s="24"/>
      <c r="C137" s="59">
        <v>44958</v>
      </c>
      <c r="D137" s="65"/>
      <c r="E137" s="43" cm="1">
        <f t="array" ref="E137">FORECAST(C137,$D$4:$D$75,$C$4:$C$75)*INDEX($J$4:$J$15,MONTH(C137))</f>
        <v>294.7625050518422</v>
      </c>
      <c r="F137" s="43">
        <f t="shared" si="12"/>
        <v>311.21194039601221</v>
      </c>
      <c r="G137" s="43">
        <f t="shared" si="13"/>
        <v>278.31306970767218</v>
      </c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28"/>
    </row>
    <row r="138" spans="2:18" ht="31.5" customHeight="1" x14ac:dyDescent="0.25">
      <c r="B138" s="24"/>
      <c r="C138" s="59">
        <v>44986</v>
      </c>
      <c r="D138" s="65"/>
      <c r="E138" s="43" cm="1">
        <f t="array" ref="E138">FORECAST(C138,$D$4:$D$75,$C$4:$C$75)*INDEX($J$4:$J$15,MONTH(C138))</f>
        <v>298.85630217519514</v>
      </c>
      <c r="F138" s="43">
        <f t="shared" si="12"/>
        <v>315.30573751936515</v>
      </c>
      <c r="G138" s="43">
        <f t="shared" si="13"/>
        <v>282.40686683102513</v>
      </c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28"/>
    </row>
    <row r="139" spans="2:18" ht="31.5" customHeight="1" x14ac:dyDescent="0.25">
      <c r="B139" s="24"/>
      <c r="C139" s="59">
        <v>45017</v>
      </c>
      <c r="D139" s="65"/>
      <c r="E139" s="43" cm="1">
        <f t="array" ref="E139">FORECAST(C139,$D$4:$D$75,$C$4:$C$75)*INDEX($J$4:$J$15,MONTH(C139))</f>
        <v>295.33822048877454</v>
      </c>
      <c r="F139" s="43">
        <f t="shared" si="12"/>
        <v>311.78765583294455</v>
      </c>
      <c r="G139" s="43">
        <f t="shared" si="13"/>
        <v>278.88878514460453</v>
      </c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28"/>
    </row>
    <row r="140" spans="2:18" ht="31.5" customHeight="1" x14ac:dyDescent="0.25">
      <c r="B140" s="24"/>
      <c r="C140" s="59">
        <v>45047</v>
      </c>
      <c r="D140" s="65"/>
      <c r="E140" s="43" cm="1">
        <f t="array" ref="E140">FORECAST(C140,$D$4:$D$75,$C$4:$C$75)*INDEX($J$4:$J$15,MONTH(C140))</f>
        <v>445.2368020738453</v>
      </c>
      <c r="F140" s="43">
        <f t="shared" si="12"/>
        <v>461.68623741801531</v>
      </c>
      <c r="G140" s="43">
        <f t="shared" si="13"/>
        <v>428.78736672967528</v>
      </c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28"/>
    </row>
    <row r="141" spans="2:18" ht="31.5" customHeight="1" x14ac:dyDescent="0.25">
      <c r="B141" s="24"/>
      <c r="C141" s="59">
        <v>45078</v>
      </c>
      <c r="D141" s="65"/>
      <c r="E141" s="43" cm="1">
        <f t="array" ref="E141">FORECAST(C141,$D$4:$D$75,$C$4:$C$75)*INDEX($J$4:$J$15,MONTH(C141))</f>
        <v>410.24554003206072</v>
      </c>
      <c r="F141" s="43">
        <f t="shared" si="12"/>
        <v>426.69497537623073</v>
      </c>
      <c r="G141" s="43">
        <f t="shared" si="13"/>
        <v>393.7961046878907</v>
      </c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28"/>
    </row>
    <row r="142" spans="2:18" ht="31.5" customHeight="1" x14ac:dyDescent="0.25">
      <c r="B142" s="24"/>
      <c r="C142" s="59">
        <v>45108</v>
      </c>
      <c r="D142" s="65"/>
      <c r="E142" s="43" cm="1">
        <f t="array" ref="E142">FORECAST(C142,$D$4:$D$75,$C$4:$C$75)*INDEX($J$4:$J$15,MONTH(C142))</f>
        <v>423.98049277926475</v>
      </c>
      <c r="F142" s="43">
        <f t="shared" ref="F142:F171" si="14">E142+$L$4</f>
        <v>440.42992812343476</v>
      </c>
      <c r="G142" s="43">
        <f t="shared" si="13"/>
        <v>407.53105743509474</v>
      </c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28"/>
    </row>
    <row r="143" spans="2:18" ht="31.5" customHeight="1" x14ac:dyDescent="0.25">
      <c r="B143" s="24"/>
      <c r="C143" s="59">
        <v>45139</v>
      </c>
      <c r="D143" s="65"/>
      <c r="E143" s="43" cm="1">
        <f t="array" ref="E143">FORECAST(C143,$D$4:$D$75,$C$4:$C$75)*INDEX($J$4:$J$15,MONTH(C143))</f>
        <v>448.6176254427773</v>
      </c>
      <c r="F143" s="43">
        <f t="shared" si="14"/>
        <v>465.06706078694731</v>
      </c>
      <c r="G143" s="43">
        <f t="shared" ref="G143:G171" si="15">E143-$L$4</f>
        <v>432.16819009860728</v>
      </c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28"/>
    </row>
    <row r="144" spans="2:18" ht="31.5" customHeight="1" x14ac:dyDescent="0.25">
      <c r="B144" s="24"/>
      <c r="C144" s="59">
        <v>45170</v>
      </c>
      <c r="D144" s="65"/>
      <c r="E144" s="43" cm="1">
        <f t="array" ref="E144">FORECAST(C144,$D$4:$D$75,$C$4:$C$75)*INDEX($J$4:$J$15,MONTH(C144))</f>
        <v>412.34422953773577</v>
      </c>
      <c r="F144" s="43">
        <f t="shared" si="14"/>
        <v>428.79366488190578</v>
      </c>
      <c r="G144" s="43">
        <f t="shared" si="15"/>
        <v>395.89479419356576</v>
      </c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28"/>
    </row>
    <row r="145" spans="2:18" ht="31.5" customHeight="1" x14ac:dyDescent="0.25">
      <c r="B145" s="24"/>
      <c r="C145" s="59">
        <v>45200</v>
      </c>
      <c r="D145" s="65"/>
      <c r="E145" s="43" cm="1">
        <f t="array" ref="E145">FORECAST(C145,$D$4:$D$75,$C$4:$C$75)*INDEX($J$4:$J$15,MONTH(C145))</f>
        <v>298.12115324791785</v>
      </c>
      <c r="F145" s="43">
        <f t="shared" si="14"/>
        <v>314.57058859208786</v>
      </c>
      <c r="G145" s="43">
        <f t="shared" si="15"/>
        <v>281.67171790374783</v>
      </c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28"/>
    </row>
    <row r="146" spans="2:18" ht="31.5" customHeight="1" x14ac:dyDescent="0.25">
      <c r="B146" s="24"/>
      <c r="C146" s="59">
        <v>45231</v>
      </c>
      <c r="D146" s="65"/>
      <c r="E146" s="43" cm="1">
        <f t="array" ref="E146">FORECAST(C146,$D$4:$D$75,$C$4:$C$75)*INDEX($J$4:$J$15,MONTH(C146))</f>
        <v>294.71341749941229</v>
      </c>
      <c r="F146" s="43">
        <f t="shared" si="14"/>
        <v>311.1628528435823</v>
      </c>
      <c r="G146" s="43">
        <f t="shared" si="15"/>
        <v>278.26398215524227</v>
      </c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28"/>
    </row>
    <row r="147" spans="2:18" ht="31.5" customHeight="1" x14ac:dyDescent="0.25">
      <c r="B147" s="24"/>
      <c r="C147" s="59">
        <v>45261</v>
      </c>
      <c r="D147" s="65"/>
      <c r="E147" s="43" cm="1">
        <f t="array" ref="E147">FORECAST(C147,$D$4:$D$75,$C$4:$C$75)*INDEX($J$4:$J$15,MONTH(C147))</f>
        <v>455.1469497832822</v>
      </c>
      <c r="F147" s="43">
        <f t="shared" si="14"/>
        <v>471.59638512745221</v>
      </c>
      <c r="G147" s="43">
        <f t="shared" si="15"/>
        <v>438.69751443911218</v>
      </c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28"/>
    </row>
    <row r="148" spans="2:18" ht="31.5" customHeight="1" x14ac:dyDescent="0.25">
      <c r="B148" s="24"/>
      <c r="C148" s="59">
        <v>45292</v>
      </c>
      <c r="D148" s="65"/>
      <c r="E148" s="43" cm="1">
        <f t="array" ref="E148">FORECAST(C148,$D$4:$D$75,$C$4:$C$75)*INDEX($J$4:$J$15,MONTH(C148))</f>
        <v>461.31826075354223</v>
      </c>
      <c r="F148" s="43">
        <f t="shared" si="14"/>
        <v>477.76769609771225</v>
      </c>
      <c r="G148" s="43">
        <f t="shared" si="15"/>
        <v>444.86882540937222</v>
      </c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28"/>
    </row>
    <row r="149" spans="2:18" ht="31.5" customHeight="1" x14ac:dyDescent="0.25">
      <c r="B149" s="24"/>
      <c r="C149" s="59">
        <v>45323</v>
      </c>
      <c r="D149" s="65"/>
      <c r="E149" s="43" cm="1">
        <f t="array" ref="E149">FORECAST(C149,$D$4:$D$75,$C$4:$C$75)*INDEX($J$4:$J$15,MONTH(C149))</f>
        <v>312.9911604439975</v>
      </c>
      <c r="F149" s="43">
        <f t="shared" si="14"/>
        <v>329.44059578816751</v>
      </c>
      <c r="G149" s="43">
        <f t="shared" si="15"/>
        <v>296.54172509982749</v>
      </c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28"/>
    </row>
    <row r="150" spans="2:18" ht="31.5" customHeight="1" x14ac:dyDescent="0.25">
      <c r="B150" s="24"/>
      <c r="C150" s="59">
        <v>45352</v>
      </c>
      <c r="D150" s="65"/>
      <c r="E150" s="43" cm="1">
        <f t="array" ref="E150">FORECAST(C150,$D$4:$D$75,$C$4:$C$75)*INDEX($J$4:$J$15,MONTH(C150))</f>
        <v>317.30125719512779</v>
      </c>
      <c r="F150" s="43">
        <f t="shared" si="14"/>
        <v>333.7506925392978</v>
      </c>
      <c r="G150" s="43">
        <f t="shared" si="15"/>
        <v>300.85182185095778</v>
      </c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28"/>
    </row>
    <row r="151" spans="2:18" ht="31.5" customHeight="1" x14ac:dyDescent="0.25">
      <c r="B151" s="24"/>
      <c r="C151" s="59">
        <v>45383</v>
      </c>
      <c r="D151" s="65"/>
      <c r="E151" s="43" cm="1">
        <f t="array" ref="E151">FORECAST(C151,$D$4:$D$75,$C$4:$C$75)*INDEX($J$4:$J$15,MONTH(C151))</f>
        <v>313.47125405966659</v>
      </c>
      <c r="F151" s="43">
        <f t="shared" si="14"/>
        <v>329.9206894038366</v>
      </c>
      <c r="G151" s="43">
        <f t="shared" si="15"/>
        <v>297.02181871549658</v>
      </c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28"/>
    </row>
    <row r="152" spans="2:18" ht="31.5" customHeight="1" x14ac:dyDescent="0.25">
      <c r="B152" s="24"/>
      <c r="C152" s="59">
        <v>45413</v>
      </c>
      <c r="D152" s="65"/>
      <c r="E152" s="43" cm="1">
        <f t="array" ref="E152">FORECAST(C152,$D$4:$D$75,$C$4:$C$75)*INDEX($J$4:$J$15,MONTH(C152))</f>
        <v>472.43635243018332</v>
      </c>
      <c r="F152" s="43">
        <f t="shared" si="14"/>
        <v>488.88578777435333</v>
      </c>
      <c r="G152" s="43">
        <f t="shared" si="15"/>
        <v>455.98691708601331</v>
      </c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28"/>
    </row>
    <row r="153" spans="2:18" ht="31.5" customHeight="1" x14ac:dyDescent="0.25">
      <c r="B153" s="24"/>
      <c r="C153" s="59">
        <v>45444</v>
      </c>
      <c r="D153" s="65"/>
      <c r="E153" s="43" cm="1">
        <f t="array" ref="E153">FORECAST(C153,$D$4:$D$75,$C$4:$C$75)*INDEX($J$4:$J$15,MONTH(C153))</f>
        <v>435.17846119203779</v>
      </c>
      <c r="F153" s="43">
        <f t="shared" si="14"/>
        <v>451.6278965362078</v>
      </c>
      <c r="G153" s="43">
        <f t="shared" si="15"/>
        <v>418.72902584786777</v>
      </c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28"/>
    </row>
    <row r="154" spans="2:18" ht="31.5" customHeight="1" x14ac:dyDescent="0.25">
      <c r="B154" s="24"/>
      <c r="C154" s="59">
        <v>45474</v>
      </c>
      <c r="D154" s="65"/>
      <c r="E154" s="43" cm="1">
        <f t="array" ref="E154">FORECAST(C154,$D$4:$D$75,$C$4:$C$75)*INDEX($J$4:$J$15,MONTH(C154))</f>
        <v>449.62043589039996</v>
      </c>
      <c r="F154" s="43">
        <f t="shared" si="14"/>
        <v>466.06987123456997</v>
      </c>
      <c r="G154" s="43">
        <f t="shared" si="15"/>
        <v>433.17100054622995</v>
      </c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28"/>
    </row>
    <row r="155" spans="2:18" ht="31.5" customHeight="1" x14ac:dyDescent="0.25">
      <c r="B155" s="24"/>
      <c r="C155" s="59">
        <v>45505</v>
      </c>
      <c r="D155" s="65"/>
      <c r="E155" s="43" cm="1">
        <f t="array" ref="E155">FORECAST(C155,$D$4:$D$75,$C$4:$C$75)*INDEX($J$4:$J$15,MONTH(C155))</f>
        <v>475.60922816642164</v>
      </c>
      <c r="F155" s="43">
        <f t="shared" si="14"/>
        <v>492.05866351059166</v>
      </c>
      <c r="G155" s="43">
        <f t="shared" si="15"/>
        <v>459.15979282225163</v>
      </c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28"/>
    </row>
    <row r="156" spans="2:18" ht="31.5" customHeight="1" x14ac:dyDescent="0.25">
      <c r="B156" s="24"/>
      <c r="C156" s="59">
        <v>45536</v>
      </c>
      <c r="D156" s="65"/>
      <c r="E156" s="43" cm="1">
        <f t="array" ref="E156">FORECAST(C156,$D$4:$D$75,$C$4:$C$75)*INDEX($J$4:$J$15,MONTH(C156))</f>
        <v>437.02761353847984</v>
      </c>
      <c r="F156" s="43">
        <f t="shared" si="14"/>
        <v>453.47704888264985</v>
      </c>
      <c r="G156" s="43">
        <f t="shared" si="15"/>
        <v>420.57817819430983</v>
      </c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28"/>
    </row>
    <row r="157" spans="2:18" ht="31.5" customHeight="1" x14ac:dyDescent="0.25">
      <c r="B157" s="24"/>
      <c r="C157" s="59">
        <v>45566</v>
      </c>
      <c r="D157" s="65"/>
      <c r="E157" s="43" cm="1">
        <f t="array" ref="E157">FORECAST(C157,$D$4:$D$75,$C$4:$C$75)*INDEX($J$4:$J$15,MONTH(C157))</f>
        <v>315.87988107996119</v>
      </c>
      <c r="F157" s="43">
        <f t="shared" si="14"/>
        <v>332.32931642413121</v>
      </c>
      <c r="G157" s="43">
        <f t="shared" si="15"/>
        <v>299.43044573579118</v>
      </c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28"/>
    </row>
    <row r="158" spans="2:18" ht="31.5" customHeight="1" x14ac:dyDescent="0.25">
      <c r="B158" s="24"/>
      <c r="C158" s="59">
        <v>45597</v>
      </c>
      <c r="D158" s="65"/>
      <c r="E158" s="43" cm="1">
        <f t="array" ref="E158">FORECAST(C158,$D$4:$D$75,$C$4:$C$75)*INDEX($J$4:$J$15,MONTH(C158))</f>
        <v>312.18101864568439</v>
      </c>
      <c r="F158" s="43">
        <f t="shared" si="14"/>
        <v>328.6304539898544</v>
      </c>
      <c r="G158" s="43">
        <f t="shared" si="15"/>
        <v>295.73158330151438</v>
      </c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28"/>
    </row>
    <row r="159" spans="2:18" ht="31.5" customHeight="1" x14ac:dyDescent="0.25">
      <c r="B159" s="24"/>
      <c r="C159" s="59">
        <v>45627</v>
      </c>
      <c r="D159" s="65"/>
      <c r="E159" s="43" cm="1">
        <f t="array" ref="E159">FORECAST(C159,$D$4:$D$75,$C$4:$C$75)*INDEX($J$4:$J$15,MONTH(C159))</f>
        <v>481.99298916404143</v>
      </c>
      <c r="F159" s="43">
        <f t="shared" si="14"/>
        <v>498.44242450821145</v>
      </c>
      <c r="G159" s="43">
        <f t="shared" si="15"/>
        <v>465.54355381987142</v>
      </c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28"/>
    </row>
    <row r="160" spans="2:18" ht="31.5" customHeight="1" x14ac:dyDescent="0.25">
      <c r="B160" s="24"/>
      <c r="C160" s="59">
        <v>45658</v>
      </c>
      <c r="D160" s="65"/>
      <c r="E160" s="43" cm="1">
        <f t="array" ref="E160">FORECAST(C160,$D$4:$D$75,$C$4:$C$75)*INDEX($J$4:$J$15,MONTH(C160))</f>
        <v>488.39304253026404</v>
      </c>
      <c r="F160" s="43">
        <f t="shared" si="14"/>
        <v>504.84247787443405</v>
      </c>
      <c r="G160" s="43">
        <f t="shared" si="15"/>
        <v>471.94360718609403</v>
      </c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28"/>
    </row>
    <row r="161" spans="2:18" ht="31.5" customHeight="1" x14ac:dyDescent="0.25">
      <c r="B161" s="24"/>
      <c r="C161" s="59">
        <v>45689</v>
      </c>
      <c r="D161" s="65"/>
      <c r="E161" s="43" cm="1">
        <f t="array" ref="E161">FORECAST(C161,$D$4:$D$75,$C$4:$C$75)*INDEX($J$4:$J$15,MONTH(C161))</f>
        <v>331.26975735777512</v>
      </c>
      <c r="F161" s="43">
        <f t="shared" si="14"/>
        <v>347.71919270194513</v>
      </c>
      <c r="G161" s="43">
        <f t="shared" si="15"/>
        <v>314.82032201360511</v>
      </c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28"/>
    </row>
    <row r="162" spans="2:18" ht="31.5" customHeight="1" x14ac:dyDescent="0.25">
      <c r="B162" s="24"/>
      <c r="C162" s="59">
        <v>45717</v>
      </c>
      <c r="D162" s="65"/>
      <c r="E162" s="43" cm="1">
        <f t="array" ref="E162">FORECAST(C162,$D$4:$D$75,$C$4:$C$75)*INDEX($J$4:$J$15,MONTH(C162))</f>
        <v>335.6958161630933</v>
      </c>
      <c r="F162" s="43">
        <f t="shared" si="14"/>
        <v>352.14525150726331</v>
      </c>
      <c r="G162" s="43">
        <f t="shared" si="15"/>
        <v>319.24638081892329</v>
      </c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28"/>
    </row>
    <row r="163" spans="2:18" ht="31.5" customHeight="1" x14ac:dyDescent="0.25">
      <c r="B163" s="24"/>
      <c r="C163" s="59">
        <v>45748</v>
      </c>
      <c r="D163" s="65"/>
      <c r="E163" s="43" cm="1">
        <f t="array" ref="E163">FORECAST(C163,$D$4:$D$75,$C$4:$C$75)*INDEX($J$4:$J$15,MONTH(C163))</f>
        <v>331.55474382298786</v>
      </c>
      <c r="F163" s="43">
        <f t="shared" si="14"/>
        <v>348.00417916715787</v>
      </c>
      <c r="G163" s="43">
        <f t="shared" si="15"/>
        <v>315.10530847881785</v>
      </c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28"/>
    </row>
    <row r="164" spans="2:18" ht="31.5" customHeight="1" x14ac:dyDescent="0.25">
      <c r="B164" s="24"/>
      <c r="C164" s="59">
        <v>45778</v>
      </c>
      <c r="D164" s="65"/>
      <c r="E164" s="43" cm="1">
        <f t="array" ref="E164">FORECAST(C164,$D$4:$D$75,$C$4:$C$75)*INDEX($J$4:$J$15,MONTH(C164))</f>
        <v>499.56158707516522</v>
      </c>
      <c r="F164" s="43">
        <f t="shared" si="14"/>
        <v>516.01102241933529</v>
      </c>
      <c r="G164" s="43">
        <f t="shared" si="15"/>
        <v>483.11215173099521</v>
      </c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28"/>
    </row>
    <row r="165" spans="2:18" ht="31.5" customHeight="1" x14ac:dyDescent="0.25">
      <c r="B165" s="24"/>
      <c r="C165" s="59">
        <v>45809</v>
      </c>
      <c r="D165" s="65"/>
      <c r="E165" s="43" cm="1">
        <f t="array" ref="E165">FORECAST(C165,$D$4:$D$75,$C$4:$C$75)*INDEX($J$4:$J$15,MONTH(C165))</f>
        <v>460.04325961660453</v>
      </c>
      <c r="F165" s="43">
        <f t="shared" si="14"/>
        <v>476.49269496077454</v>
      </c>
      <c r="G165" s="43">
        <f t="shared" si="15"/>
        <v>443.59382427243452</v>
      </c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28"/>
    </row>
    <row r="166" spans="2:18" ht="31.5" customHeight="1" x14ac:dyDescent="0.25">
      <c r="B166" s="24"/>
      <c r="C166" s="59">
        <v>45839</v>
      </c>
      <c r="D166" s="65"/>
      <c r="E166" s="43" cm="1">
        <f t="array" ref="E166">FORECAST(C166,$D$4:$D$75,$C$4:$C$75)*INDEX($J$4:$J$15,MONTH(C166))</f>
        <v>475.19032451216088</v>
      </c>
      <c r="F166" s="43">
        <f t="shared" si="14"/>
        <v>491.6397598563309</v>
      </c>
      <c r="G166" s="43">
        <f t="shared" si="15"/>
        <v>458.74088916799087</v>
      </c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28"/>
    </row>
    <row r="167" spans="2:18" ht="31.5" customHeight="1" x14ac:dyDescent="0.25">
      <c r="B167" s="24"/>
      <c r="C167" s="59">
        <v>45870</v>
      </c>
      <c r="D167" s="65"/>
      <c r="E167" s="43" cm="1">
        <f t="array" ref="E167">FORECAST(C167,$D$4:$D$75,$C$4:$C$75)*INDEX($J$4:$J$15,MONTH(C167))</f>
        <v>502.52708334164066</v>
      </c>
      <c r="F167" s="43">
        <f t="shared" si="14"/>
        <v>518.97651868581067</v>
      </c>
      <c r="G167" s="43">
        <f t="shared" si="15"/>
        <v>486.07764799747065</v>
      </c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28"/>
    </row>
    <row r="168" spans="2:18" ht="31.5" customHeight="1" x14ac:dyDescent="0.25">
      <c r="B168" s="24"/>
      <c r="C168" s="59">
        <v>45901</v>
      </c>
      <c r="D168" s="65"/>
      <c r="E168" s="43" cm="1">
        <f t="array" ref="E168">FORECAST(C168,$D$4:$D$75,$C$4:$C$75)*INDEX($J$4:$J$15,MONTH(C168))</f>
        <v>461.64355659933113</v>
      </c>
      <c r="F168" s="43">
        <f t="shared" si="14"/>
        <v>478.09299194350115</v>
      </c>
      <c r="G168" s="43">
        <f t="shared" si="15"/>
        <v>445.19412125516112</v>
      </c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28"/>
    </row>
    <row r="169" spans="2:18" ht="31.5" customHeight="1" x14ac:dyDescent="0.25">
      <c r="B169" s="24"/>
      <c r="C169" s="59">
        <v>45931</v>
      </c>
      <c r="D169" s="65"/>
      <c r="E169" s="43" cm="1">
        <f t="array" ref="E169">FORECAST(C169,$D$4:$D$75,$C$4:$C$75)*INDEX($J$4:$J$15,MONTH(C169))</f>
        <v>333.59008779770932</v>
      </c>
      <c r="F169" s="43">
        <f t="shared" si="14"/>
        <v>350.03952314187933</v>
      </c>
      <c r="G169" s="43">
        <f t="shared" si="15"/>
        <v>317.1406524535393</v>
      </c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28"/>
    </row>
    <row r="170" spans="2:18" ht="31.5" customHeight="1" x14ac:dyDescent="0.25">
      <c r="B170" s="24"/>
      <c r="C170" s="59">
        <v>45962</v>
      </c>
      <c r="D170" s="65"/>
      <c r="E170" s="43" cm="1">
        <f t="array" ref="E170">FORECAST(C170,$D$4:$D$75,$C$4:$C$75)*INDEX($J$4:$J$15,MONTH(C170))</f>
        <v>329.60089410576455</v>
      </c>
      <c r="F170" s="43">
        <f t="shared" si="14"/>
        <v>346.05032944993457</v>
      </c>
      <c r="G170" s="43">
        <f t="shared" si="15"/>
        <v>313.15145876159454</v>
      </c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28"/>
    </row>
    <row r="171" spans="2:18" ht="31.5" customHeight="1" x14ac:dyDescent="0.25">
      <c r="B171" s="24"/>
      <c r="C171" s="59">
        <v>45992</v>
      </c>
      <c r="D171" s="66"/>
      <c r="E171" s="43" cm="1">
        <f t="array" ref="E171">FORECAST(C171,$D$4:$D$75,$C$4:$C$75)*INDEX($J$4:$J$15,MONTH(C171))</f>
        <v>508.76567871042653</v>
      </c>
      <c r="F171" s="43">
        <f t="shared" si="14"/>
        <v>525.2151140545966</v>
      </c>
      <c r="G171" s="43">
        <f t="shared" si="15"/>
        <v>492.31624336625651</v>
      </c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28"/>
    </row>
    <row r="172" spans="2:18" ht="15.6" x14ac:dyDescent="0.25">
      <c r="B172" s="44"/>
      <c r="C172" s="60"/>
      <c r="D172" s="45"/>
      <c r="E172" s="45"/>
      <c r="F172" s="45"/>
      <c r="G172" s="45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7"/>
    </row>
  </sheetData>
  <mergeCells count="1">
    <mergeCell ref="D76:D1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23DA-EC54-4200-A7C3-429B6BDA88D0}">
  <dimension ref="B2:M23"/>
  <sheetViews>
    <sheetView workbookViewId="0">
      <selection activeCell="R16" sqref="R16"/>
    </sheetView>
  </sheetViews>
  <sheetFormatPr defaultRowHeight="14.4" x14ac:dyDescent="0.3"/>
  <cols>
    <col min="3" max="3" width="13.33203125" customWidth="1"/>
    <col min="4" max="4" width="12" customWidth="1"/>
    <col min="5" max="5" width="14.44140625" customWidth="1"/>
    <col min="6" max="6" width="12.5546875" customWidth="1"/>
    <col min="10" max="10" width="13.6640625" customWidth="1"/>
  </cols>
  <sheetData>
    <row r="2" spans="2:10" ht="30.6" customHeight="1" x14ac:dyDescent="0.3">
      <c r="B2" s="63" t="s">
        <v>54</v>
      </c>
      <c r="C2" s="10" t="s">
        <v>53</v>
      </c>
      <c r="E2" s="49" t="s">
        <v>51</v>
      </c>
      <c r="F2" s="62" t="s">
        <v>52</v>
      </c>
    </row>
    <row r="3" spans="2:10" ht="15.6" x14ac:dyDescent="0.3">
      <c r="B3" s="8">
        <v>2012</v>
      </c>
      <c r="C3" s="11">
        <v>1500</v>
      </c>
      <c r="E3" s="49" cm="1">
        <f t="array" ref="E3:F3">LINEST(C3:C8,B3:B8)</f>
        <v>278.57142857142856</v>
      </c>
      <c r="F3" s="49">
        <v>-558990.47619047621</v>
      </c>
      <c r="I3" t="s">
        <v>0</v>
      </c>
    </row>
    <row r="4" spans="2:10" ht="15.6" x14ac:dyDescent="0.3">
      <c r="B4" s="8">
        <v>2013</v>
      </c>
      <c r="C4" s="11">
        <v>1800</v>
      </c>
      <c r="E4" s="49">
        <f>SLOPE(C3:C8,B3:B8)</f>
        <v>278.57142857142856</v>
      </c>
      <c r="F4" s="49">
        <f>INTERCEPT(C3:C8,B3:B8)</f>
        <v>-558990.47619047621</v>
      </c>
    </row>
    <row r="5" spans="2:10" ht="15.6" x14ac:dyDescent="0.3">
      <c r="B5" s="8">
        <v>2014</v>
      </c>
      <c r="C5" s="11">
        <v>2000</v>
      </c>
    </row>
    <row r="6" spans="2:10" ht="15.6" x14ac:dyDescent="0.3">
      <c r="B6" s="8">
        <v>2015</v>
      </c>
      <c r="C6" s="11">
        <v>2300</v>
      </c>
      <c r="E6" t="s">
        <v>1</v>
      </c>
    </row>
    <row r="7" spans="2:10" ht="16.2" thickBot="1" x14ac:dyDescent="0.35">
      <c r="B7" s="8">
        <v>2016</v>
      </c>
      <c r="C7" s="11">
        <v>2700</v>
      </c>
    </row>
    <row r="8" spans="2:10" ht="15.6" x14ac:dyDescent="0.3">
      <c r="B8" s="8">
        <v>2017</v>
      </c>
      <c r="C8" s="11">
        <v>2850</v>
      </c>
      <c r="E8" s="52" t="s">
        <v>2</v>
      </c>
      <c r="F8" s="52"/>
    </row>
    <row r="9" spans="2:10" ht="15.6" x14ac:dyDescent="0.3">
      <c r="B9" s="8">
        <v>2018</v>
      </c>
      <c r="C9">
        <f>$E$3*B9+$F$3</f>
        <v>3166.6666666666279</v>
      </c>
      <c r="D9">
        <f>B9*$F$23+$F$22</f>
        <v>3166.6666666666279</v>
      </c>
      <c r="E9" t="s">
        <v>3</v>
      </c>
      <c r="F9">
        <v>0.99486774621477292</v>
      </c>
    </row>
    <row r="10" spans="2:10" ht="15.6" x14ac:dyDescent="0.3">
      <c r="B10" s="8">
        <v>2019</v>
      </c>
      <c r="C10">
        <f t="shared" ref="C10:C16" si="0">$E$3*B10+$F$3</f>
        <v>3445.2380952379899</v>
      </c>
      <c r="D10">
        <f t="shared" ref="D10:D16" si="1">B10*$F$23+$F$22</f>
        <v>3445.2380952379899</v>
      </c>
      <c r="E10" t="s">
        <v>4</v>
      </c>
      <c r="F10">
        <v>0.98976183245846172</v>
      </c>
    </row>
    <row r="11" spans="2:10" ht="15.6" x14ac:dyDescent="0.3">
      <c r="B11" s="8">
        <v>2020</v>
      </c>
      <c r="C11">
        <f t="shared" si="0"/>
        <v>3723.8095238094684</v>
      </c>
      <c r="D11">
        <f t="shared" si="1"/>
        <v>3723.8095238094684</v>
      </c>
      <c r="E11" t="s">
        <v>5</v>
      </c>
      <c r="F11">
        <v>0.98720229057307707</v>
      </c>
    </row>
    <row r="12" spans="2:10" ht="15.6" x14ac:dyDescent="0.3">
      <c r="B12" s="8">
        <v>2021</v>
      </c>
      <c r="C12">
        <f t="shared" si="0"/>
        <v>4002.3809523809468</v>
      </c>
      <c r="D12">
        <f t="shared" si="1"/>
        <v>4002.3809523809468</v>
      </c>
      <c r="E12" t="s">
        <v>6</v>
      </c>
      <c r="F12">
        <v>59.261326022160141</v>
      </c>
    </row>
    <row r="13" spans="2:10" ht="16.2" thickBot="1" x14ac:dyDescent="0.35">
      <c r="B13" s="8">
        <v>2022</v>
      </c>
      <c r="C13">
        <f t="shared" si="0"/>
        <v>4280.9523809523089</v>
      </c>
      <c r="D13">
        <f t="shared" si="1"/>
        <v>4280.9523809523089</v>
      </c>
      <c r="E13" s="50" t="s">
        <v>7</v>
      </c>
      <c r="F13" s="50">
        <v>6</v>
      </c>
    </row>
    <row r="14" spans="2:10" ht="15.6" x14ac:dyDescent="0.3">
      <c r="B14" s="8">
        <v>2023</v>
      </c>
      <c r="C14">
        <f t="shared" si="0"/>
        <v>4559.5238095237873</v>
      </c>
      <c r="D14">
        <f t="shared" si="1"/>
        <v>4559.5238095237873</v>
      </c>
    </row>
    <row r="15" spans="2:10" ht="16.2" thickBot="1" x14ac:dyDescent="0.35">
      <c r="B15" s="8">
        <v>2024</v>
      </c>
      <c r="C15">
        <f t="shared" si="0"/>
        <v>4838.0952380951494</v>
      </c>
      <c r="D15">
        <f t="shared" si="1"/>
        <v>4838.0952380951494</v>
      </c>
      <c r="E15" t="s">
        <v>8</v>
      </c>
    </row>
    <row r="16" spans="2:10" ht="15.6" x14ac:dyDescent="0.3">
      <c r="B16" s="8">
        <v>2025</v>
      </c>
      <c r="C16">
        <f t="shared" si="0"/>
        <v>5116.6666666666279</v>
      </c>
      <c r="D16">
        <f t="shared" si="1"/>
        <v>5116.6666666666279</v>
      </c>
      <c r="E16" s="51"/>
      <c r="F16" s="51" t="s">
        <v>13</v>
      </c>
      <c r="G16" s="51" t="s">
        <v>14</v>
      </c>
      <c r="H16" s="51" t="s">
        <v>15</v>
      </c>
      <c r="I16" s="51" t="s">
        <v>16</v>
      </c>
      <c r="J16" s="51" t="s">
        <v>17</v>
      </c>
    </row>
    <row r="17" spans="5:13" x14ac:dyDescent="0.3">
      <c r="E17" t="s">
        <v>9</v>
      </c>
      <c r="F17">
        <v>1</v>
      </c>
      <c r="G17">
        <v>1358035.7142857143</v>
      </c>
      <c r="H17">
        <v>1358035.7142857143</v>
      </c>
      <c r="I17">
        <v>386.69491525423808</v>
      </c>
      <c r="J17">
        <v>3.9442451517414019E-5</v>
      </c>
    </row>
    <row r="18" spans="5:13" x14ac:dyDescent="0.3">
      <c r="E18" t="s">
        <v>10</v>
      </c>
      <c r="F18">
        <v>4</v>
      </c>
      <c r="G18">
        <v>14047.619047619019</v>
      </c>
      <c r="H18">
        <v>3511.9047619047547</v>
      </c>
    </row>
    <row r="19" spans="5:13" ht="15" thickBot="1" x14ac:dyDescent="0.35">
      <c r="E19" s="50" t="s">
        <v>11</v>
      </c>
      <c r="F19" s="50">
        <v>5</v>
      </c>
      <c r="G19" s="50">
        <v>1372083.3333333333</v>
      </c>
      <c r="H19" s="50"/>
      <c r="I19" s="50"/>
      <c r="J19" s="50"/>
    </row>
    <row r="20" spans="5:13" ht="15" thickBot="1" x14ac:dyDescent="0.35"/>
    <row r="21" spans="5:13" x14ac:dyDescent="0.3">
      <c r="E21" s="51"/>
      <c r="F21" s="51" t="s">
        <v>18</v>
      </c>
      <c r="G21" s="51" t="s">
        <v>6</v>
      </c>
      <c r="H21" s="51" t="s">
        <v>19</v>
      </c>
      <c r="I21" s="51" t="s">
        <v>20</v>
      </c>
      <c r="J21" s="51" t="s">
        <v>21</v>
      </c>
      <c r="K21" s="51" t="s">
        <v>22</v>
      </c>
      <c r="L21" s="51" t="s">
        <v>23</v>
      </c>
      <c r="M21" s="51" t="s">
        <v>24</v>
      </c>
    </row>
    <row r="22" spans="5:13" x14ac:dyDescent="0.3">
      <c r="E22" t="s">
        <v>12</v>
      </c>
      <c r="F22">
        <v>-558990.47619047621</v>
      </c>
      <c r="G22">
        <v>28537.752584293608</v>
      </c>
      <c r="H22">
        <v>-19.587753959929177</v>
      </c>
      <c r="I22">
        <v>4.0059360285549499E-5</v>
      </c>
      <c r="J22">
        <v>-638223.97966648382</v>
      </c>
      <c r="K22">
        <v>-479756.97271446855</v>
      </c>
      <c r="L22">
        <v>-638223.97966648382</v>
      </c>
      <c r="M22">
        <v>-479756.97271446855</v>
      </c>
    </row>
    <row r="23" spans="5:13" ht="15" thickBot="1" x14ac:dyDescent="0.35">
      <c r="E23" s="50" t="s">
        <v>25</v>
      </c>
      <c r="F23" s="50">
        <v>278.57142857142856</v>
      </c>
      <c r="G23" s="50">
        <v>14.166166457755716</v>
      </c>
      <c r="H23" s="50">
        <v>19.664559879494838</v>
      </c>
      <c r="I23" s="50">
        <v>3.9442451517414019E-5</v>
      </c>
      <c r="J23" s="50">
        <v>239.23984505037555</v>
      </c>
      <c r="K23" s="50">
        <v>317.90301209248156</v>
      </c>
      <c r="L23" s="50">
        <v>239.23984505037555</v>
      </c>
      <c r="M23" s="50">
        <v>317.90301209248156</v>
      </c>
    </row>
  </sheetData>
  <pageMargins left="0.7" right="0.7" top="0.75" bottom="0.75" header="0.3" footer="0.3"/>
  <ignoredErrors>
    <ignoredError sqref="E4:F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A14" zoomScale="78" zoomScaleNormal="85" workbookViewId="0">
      <selection activeCell="P27" sqref="P27"/>
    </sheetView>
  </sheetViews>
  <sheetFormatPr defaultRowHeight="14.4" x14ac:dyDescent="0.3"/>
  <cols>
    <col min="2" max="2" width="35.33203125" customWidth="1"/>
    <col min="9" max="16" width="14.5546875" bestFit="1" customWidth="1"/>
  </cols>
  <sheetData>
    <row r="1" spans="1:17" ht="15.6" x14ac:dyDescent="0.3">
      <c r="A1" s="67" t="s">
        <v>49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ht="15.6" x14ac:dyDescent="0.3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15.6" x14ac:dyDescent="0.3">
      <c r="A3" s="6"/>
      <c r="B3" s="7"/>
      <c r="C3" s="8">
        <v>2012</v>
      </c>
      <c r="D3" s="8">
        <v>2013</v>
      </c>
      <c r="E3" s="8">
        <v>2014</v>
      </c>
      <c r="F3" s="8">
        <v>2015</v>
      </c>
      <c r="G3" s="8">
        <v>2016</v>
      </c>
      <c r="H3" s="8">
        <v>2017</v>
      </c>
      <c r="I3" s="8">
        <v>2018</v>
      </c>
      <c r="J3" s="8">
        <v>2019</v>
      </c>
      <c r="K3" s="8">
        <v>2020</v>
      </c>
      <c r="L3" s="8">
        <v>2021</v>
      </c>
      <c r="M3" s="8">
        <v>2022</v>
      </c>
      <c r="N3" s="8">
        <v>2023</v>
      </c>
      <c r="O3" s="8">
        <v>2024</v>
      </c>
      <c r="P3" s="8">
        <v>2025</v>
      </c>
      <c r="Q3" s="9"/>
    </row>
    <row r="4" spans="1:17" ht="15.6" x14ac:dyDescent="0.3">
      <c r="A4" s="6"/>
      <c r="B4" s="10" t="s">
        <v>33</v>
      </c>
      <c r="C4" s="11">
        <v>1500</v>
      </c>
      <c r="D4" s="11">
        <v>1800</v>
      </c>
      <c r="E4" s="11">
        <v>2000</v>
      </c>
      <c r="F4" s="11">
        <v>2300</v>
      </c>
      <c r="G4" s="11">
        <v>2700</v>
      </c>
      <c r="H4" s="11">
        <v>2850</v>
      </c>
      <c r="I4" s="68"/>
      <c r="J4" s="68"/>
      <c r="K4" s="68"/>
      <c r="L4" s="68"/>
      <c r="M4" s="68"/>
      <c r="N4" s="68"/>
      <c r="O4" s="68"/>
      <c r="P4" s="68"/>
      <c r="Q4" s="9"/>
    </row>
    <row r="5" spans="1:17" ht="15.6" x14ac:dyDescent="0.3">
      <c r="A5" s="6"/>
      <c r="B5" s="12" t="s">
        <v>26</v>
      </c>
      <c r="C5" s="13">
        <f t="shared" ref="C5:H9" ca="1" si="0">C$5</f>
        <v>1500</v>
      </c>
      <c r="D5" s="13">
        <f t="shared" ca="1" si="0"/>
        <v>1800</v>
      </c>
      <c r="E5" s="13">
        <f t="shared" ca="1" si="0"/>
        <v>2000</v>
      </c>
      <c r="F5" s="13">
        <f t="shared" ca="1" si="0"/>
        <v>2300</v>
      </c>
      <c r="G5" s="13">
        <f t="shared" ca="1" si="0"/>
        <v>2700</v>
      </c>
      <c r="H5" s="13">
        <f t="shared" ca="1" si="0"/>
        <v>2850</v>
      </c>
      <c r="I5" s="14" cm="1">
        <f t="array" ref="I5:P5">TREND(C4:H4,C3:H3,I3:P3)</f>
        <v>3166.6666666666279</v>
      </c>
      <c r="J5" s="14">
        <v>3445.2380952379899</v>
      </c>
      <c r="K5" s="14">
        <v>3723.8095238094684</v>
      </c>
      <c r="L5" s="14">
        <v>4002.3809523809468</v>
      </c>
      <c r="M5" s="14">
        <v>4280.9523809523089</v>
      </c>
      <c r="N5" s="14">
        <v>4559.5238095237873</v>
      </c>
      <c r="O5" s="14">
        <v>4838.0952380951494</v>
      </c>
      <c r="P5" s="14">
        <v>5116.6666666666279</v>
      </c>
      <c r="Q5" s="9"/>
    </row>
    <row r="6" spans="1:17" ht="15.6" x14ac:dyDescent="0.3">
      <c r="A6" s="6"/>
      <c r="B6" s="12" t="s">
        <v>27</v>
      </c>
      <c r="C6" s="13">
        <f t="shared" ca="1" si="0"/>
        <v>1500</v>
      </c>
      <c r="D6" s="13">
        <f t="shared" ca="1" si="0"/>
        <v>1800</v>
      </c>
      <c r="E6" s="13">
        <f t="shared" ca="1" si="0"/>
        <v>2000</v>
      </c>
      <c r="F6" s="13">
        <f t="shared" ca="1" si="0"/>
        <v>2300</v>
      </c>
      <c r="G6" s="13">
        <f t="shared" ca="1" si="0"/>
        <v>2700</v>
      </c>
      <c r="H6" s="13">
        <f t="shared" ca="1" si="0"/>
        <v>2850</v>
      </c>
      <c r="I6" s="14" cm="1">
        <f t="array" ref="I6:P6">GROWTH(C4:H4,C3:H3,I3:P3)</f>
        <v>3375.429167751658</v>
      </c>
      <c r="J6" s="14">
        <v>3845.7292229660688</v>
      </c>
      <c r="K6" s="14">
        <v>4381.5563951609865</v>
      </c>
      <c r="L6" s="14">
        <v>4992.0406068447546</v>
      </c>
      <c r="M6" s="14">
        <v>5687.5838567107849</v>
      </c>
      <c r="N6" s="14">
        <v>6480.0374585825084</v>
      </c>
      <c r="O6" s="14">
        <v>7382.9039751365381</v>
      </c>
      <c r="P6" s="14">
        <v>8411.567287145006</v>
      </c>
      <c r="Q6" s="9"/>
    </row>
    <row r="7" spans="1:17" ht="15.6" x14ac:dyDescent="0.3">
      <c r="A7" s="6"/>
      <c r="B7" s="12" t="s">
        <v>28</v>
      </c>
      <c r="C7" s="13">
        <f t="shared" ca="1" si="0"/>
        <v>1500</v>
      </c>
      <c r="D7" s="13">
        <f t="shared" ca="1" si="0"/>
        <v>1800</v>
      </c>
      <c r="E7" s="13">
        <f t="shared" ca="1" si="0"/>
        <v>2000</v>
      </c>
      <c r="F7" s="13">
        <f t="shared" ca="1" si="0"/>
        <v>2300</v>
      </c>
      <c r="G7" s="13">
        <f t="shared" ca="1" si="0"/>
        <v>2700</v>
      </c>
      <c r="H7" s="13">
        <f t="shared" ca="1" si="0"/>
        <v>2850</v>
      </c>
      <c r="I7" s="14">
        <f>FORECAST(I3,$C$4:$H$4,$C$3:$H$3)</f>
        <v>3166.6666666666279</v>
      </c>
      <c r="J7" s="14">
        <f t="shared" ref="J7:P7" si="1">FORECAST(J3,$C$4:$H$4,$C$3:$H$3)</f>
        <v>3445.2380952379899</v>
      </c>
      <c r="K7" s="14">
        <f t="shared" si="1"/>
        <v>3723.8095238094684</v>
      </c>
      <c r="L7" s="14">
        <f t="shared" si="1"/>
        <v>4002.3809523809468</v>
      </c>
      <c r="M7" s="14">
        <f t="shared" si="1"/>
        <v>4280.9523809523089</v>
      </c>
      <c r="N7" s="14">
        <f t="shared" si="1"/>
        <v>4559.5238095237873</v>
      </c>
      <c r="O7" s="14">
        <f t="shared" si="1"/>
        <v>4838.0952380951494</v>
      </c>
      <c r="P7" s="14">
        <f t="shared" si="1"/>
        <v>5116.6666666666279</v>
      </c>
      <c r="Q7" s="9"/>
    </row>
    <row r="8" spans="1:17" ht="15.6" x14ac:dyDescent="0.3">
      <c r="A8" s="6"/>
      <c r="B8" s="12" t="s">
        <v>54</v>
      </c>
      <c r="C8" s="13">
        <f t="shared" ca="1" si="0"/>
        <v>1500</v>
      </c>
      <c r="D8" s="13">
        <f t="shared" ca="1" si="0"/>
        <v>1800</v>
      </c>
      <c r="E8" s="13">
        <f t="shared" ca="1" si="0"/>
        <v>2000</v>
      </c>
      <c r="F8" s="13">
        <f t="shared" ca="1" si="0"/>
        <v>2300</v>
      </c>
      <c r="G8" s="13">
        <f t="shared" ca="1" si="0"/>
        <v>2700</v>
      </c>
      <c r="H8" s="13">
        <f t="shared" ca="1" si="0"/>
        <v>2850</v>
      </c>
      <c r="I8" s="14">
        <v>3166.6666666666279</v>
      </c>
      <c r="J8" s="14">
        <v>3445.2380952379899</v>
      </c>
      <c r="K8" s="14">
        <v>3723.8095238094702</v>
      </c>
      <c r="L8" s="14">
        <v>4002.3809523809468</v>
      </c>
      <c r="M8" s="14">
        <v>4280.9523809523089</v>
      </c>
      <c r="N8" s="14">
        <v>4559.5238095237873</v>
      </c>
      <c r="O8" s="14">
        <v>4838.0952380951494</v>
      </c>
      <c r="P8" s="14">
        <v>5116.6666666666279</v>
      </c>
      <c r="Q8" s="9"/>
    </row>
    <row r="9" spans="1:17" ht="16.2" customHeight="1" x14ac:dyDescent="0.3">
      <c r="A9" s="6"/>
      <c r="B9" s="12" t="s">
        <v>29</v>
      </c>
      <c r="C9" s="13">
        <f t="shared" ca="1" si="0"/>
        <v>1500</v>
      </c>
      <c r="D9" s="13">
        <f t="shared" ca="1" si="0"/>
        <v>1800</v>
      </c>
      <c r="E9" s="13">
        <f t="shared" ca="1" si="0"/>
        <v>2000</v>
      </c>
      <c r="F9" s="13">
        <f t="shared" ca="1" si="0"/>
        <v>2300</v>
      </c>
      <c r="G9" s="13">
        <f t="shared" ca="1" si="0"/>
        <v>2700</v>
      </c>
      <c r="H9" s="13">
        <f t="shared" ca="1" si="0"/>
        <v>2850</v>
      </c>
      <c r="I9" s="14">
        <v>3166.6666666666279</v>
      </c>
      <c r="J9" s="14">
        <v>3445.2380952379899</v>
      </c>
      <c r="K9" s="14">
        <v>3723.8095238094684</v>
      </c>
      <c r="L9" s="14">
        <v>4002.3809523809468</v>
      </c>
      <c r="M9" s="14">
        <v>4280.9523809523089</v>
      </c>
      <c r="N9" s="14">
        <v>4559.5238095237873</v>
      </c>
      <c r="O9" s="14">
        <v>4838.0952380951494</v>
      </c>
      <c r="P9" s="14">
        <v>5116.6666666666279</v>
      </c>
      <c r="Q9" s="9"/>
    </row>
    <row r="10" spans="1:17" ht="15.6" x14ac:dyDescent="0.3">
      <c r="A10" s="6"/>
      <c r="B10" s="12" t="s">
        <v>30</v>
      </c>
      <c r="C10" s="13">
        <f t="shared" ref="C10:H12" ca="1" si="2">C$5</f>
        <v>1500</v>
      </c>
      <c r="D10" s="13">
        <f t="shared" ca="1" si="2"/>
        <v>1800</v>
      </c>
      <c r="E10" s="13">
        <f t="shared" ca="1" si="2"/>
        <v>2000</v>
      </c>
      <c r="F10" s="13">
        <f t="shared" ca="1" si="2"/>
        <v>2300</v>
      </c>
      <c r="G10" s="13">
        <f t="shared" ca="1" si="2"/>
        <v>2700</v>
      </c>
      <c r="H10" s="13">
        <f t="shared" ca="1" si="2"/>
        <v>2850</v>
      </c>
      <c r="I10" s="56">
        <v>3147.4135439576498</v>
      </c>
      <c r="J10" s="56">
        <v>3420.1175466958084</v>
      </c>
      <c r="K10" s="56">
        <v>3693.4447673528248</v>
      </c>
      <c r="L10" s="56">
        <v>3966.2726864262049</v>
      </c>
      <c r="M10" s="56">
        <v>4238.9766891643658</v>
      </c>
      <c r="N10" s="56">
        <v>4511.6806919025257</v>
      </c>
      <c r="O10" s="56">
        <v>4785.0079125595439</v>
      </c>
      <c r="P10" s="56">
        <v>5057.8358316329231</v>
      </c>
      <c r="Q10" s="9"/>
    </row>
    <row r="11" spans="1:17" ht="31.2" x14ac:dyDescent="0.3">
      <c r="A11" s="6"/>
      <c r="B11" s="12" t="s">
        <v>31</v>
      </c>
      <c r="C11" s="13">
        <f t="shared" ca="1" si="2"/>
        <v>1500</v>
      </c>
      <c r="D11" s="13">
        <f t="shared" ca="1" si="2"/>
        <v>1800</v>
      </c>
      <c r="E11" s="13">
        <f t="shared" ca="1" si="2"/>
        <v>2000</v>
      </c>
      <c r="F11" s="13">
        <f t="shared" ca="1" si="2"/>
        <v>2300</v>
      </c>
      <c r="G11" s="13">
        <f t="shared" ca="1" si="2"/>
        <v>2700</v>
      </c>
      <c r="H11" s="13">
        <f t="shared" ca="1" si="2"/>
        <v>2850</v>
      </c>
      <c r="I11" s="56">
        <v>3328.3573327435174</v>
      </c>
      <c r="J11" s="56">
        <v>3617.5107708258492</v>
      </c>
      <c r="K11" s="56">
        <v>3890.8379914828656</v>
      </c>
      <c r="L11" s="56">
        <v>4163.6659105562458</v>
      </c>
      <c r="M11" s="56">
        <v>4436.3699132944057</v>
      </c>
      <c r="N11" s="56">
        <v>4709.0739160325666</v>
      </c>
      <c r="O11" s="56">
        <v>4982.4011366895838</v>
      </c>
      <c r="P11" s="56">
        <v>5255.229055762964</v>
      </c>
      <c r="Q11" s="9"/>
    </row>
    <row r="12" spans="1:17" ht="31.2" x14ac:dyDescent="0.3">
      <c r="A12" s="6"/>
      <c r="B12" s="12" t="s">
        <v>32</v>
      </c>
      <c r="C12" s="13">
        <f t="shared" ca="1" si="2"/>
        <v>1500</v>
      </c>
      <c r="D12" s="13">
        <f t="shared" ca="1" si="2"/>
        <v>1800</v>
      </c>
      <c r="E12" s="13">
        <f t="shared" ca="1" si="2"/>
        <v>2000</v>
      </c>
      <c r="F12" s="13">
        <f t="shared" ca="1" si="2"/>
        <v>2300</v>
      </c>
      <c r="G12" s="13">
        <f t="shared" ca="1" si="2"/>
        <v>2700</v>
      </c>
      <c r="H12" s="13">
        <f t="shared" ca="1" si="2"/>
        <v>2850</v>
      </c>
      <c r="I12" s="56">
        <v>2999.3686258601174</v>
      </c>
      <c r="J12" s="56">
        <v>3222.724322565768</v>
      </c>
      <c r="K12" s="56">
        <v>3496.0515432227844</v>
      </c>
      <c r="L12" s="56">
        <v>3768.8794622961645</v>
      </c>
      <c r="M12" s="56">
        <v>4041.5834650343254</v>
      </c>
      <c r="N12" s="56">
        <v>4314.2874677724903</v>
      </c>
      <c r="O12" s="56">
        <v>4587.614688429504</v>
      </c>
      <c r="P12" s="56">
        <v>4860.4426075028832</v>
      </c>
      <c r="Q12" s="9"/>
    </row>
    <row r="13" spans="1:17" ht="15.6" x14ac:dyDescent="0.3">
      <c r="A13" s="54"/>
      <c r="B13" s="15"/>
      <c r="C13" s="16"/>
      <c r="D13" s="16"/>
      <c r="E13" s="16"/>
      <c r="F13" s="16"/>
      <c r="G13" s="16"/>
      <c r="H13" s="16"/>
      <c r="I13" s="17"/>
      <c r="J13" s="17"/>
      <c r="K13" s="17"/>
      <c r="L13" s="17"/>
      <c r="M13" s="17"/>
      <c r="N13" s="17"/>
      <c r="O13" s="17"/>
      <c r="P13" s="17"/>
      <c r="Q13" s="18"/>
    </row>
    <row r="14" spans="1:17" ht="15" x14ac:dyDescent="0.3">
      <c r="A14" s="53"/>
    </row>
    <row r="15" spans="1:17" ht="15" x14ac:dyDescent="0.3">
      <c r="A15" s="53"/>
    </row>
    <row r="16" spans="1:17" ht="15.6" x14ac:dyDescent="0.3">
      <c r="A16" s="55"/>
    </row>
  </sheetData>
  <mergeCells count="2">
    <mergeCell ref="A1:Q1"/>
    <mergeCell ref="I4:P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884431-1e1c-4ad8-be58-722778906f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1D9E2F96CD04BABF6D02DB6FA5679" ma:contentTypeVersion="5" ma:contentTypeDescription="Create a new document." ma:contentTypeScope="" ma:versionID="3ffabfa5bec3559f760a177c88e6274a">
  <xsd:schema xmlns:xsd="http://www.w3.org/2001/XMLSchema" xmlns:xs="http://www.w3.org/2001/XMLSchema" xmlns:p="http://schemas.microsoft.com/office/2006/metadata/properties" xmlns:ns2="43884431-1e1c-4ad8-be58-722778906f32" targetNamespace="http://schemas.microsoft.com/office/2006/metadata/properties" ma:root="true" ma:fieldsID="fe36daad4934cbd9425d1662dc0fec8b" ns2:_="">
    <xsd:import namespace="43884431-1e1c-4ad8-be58-722778906f3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84431-1e1c-4ad8-be58-722778906f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6CAA9-18CF-491A-A54D-0A66B11364A8}">
  <ds:schemaRefs>
    <ds:schemaRef ds:uri="http://schemas.microsoft.com/office/2006/metadata/properties"/>
    <ds:schemaRef ds:uri="http://schemas.microsoft.com/office/infopath/2007/PartnerControls"/>
    <ds:schemaRef ds:uri="43884431-1e1c-4ad8-be58-722778906f32"/>
  </ds:schemaRefs>
</ds:datastoreItem>
</file>

<file path=customXml/itemProps2.xml><?xml version="1.0" encoding="utf-8"?>
<ds:datastoreItem xmlns:ds="http://schemas.openxmlformats.org/officeDocument/2006/customXml" ds:itemID="{4588B8CE-D3AD-4EC1-813F-4990A73496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C04B4-C3C1-4673-B140-510F19D3E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884431-1e1c-4ad8-be58-722778906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by month</vt:lpstr>
      <vt:lpstr>Linear regression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Karina Yasinska</cp:lastModifiedBy>
  <dcterms:created xsi:type="dcterms:W3CDTF">2022-10-19T09:33:00Z</dcterms:created>
  <dcterms:modified xsi:type="dcterms:W3CDTF">2025-03-08T19:44:29Z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0x010100F441D9E2F96CD04BABF6D02DB6FA5679</vt:lpwstr>
  </property>
  <property fmtid="{D5CDD505-2E9C-101B-9397-08002B2CF9AE}" pid="3" name="Order">
    <vt:r8>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