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  <extLst>
    <ext uri="GoogleSheetsCustomDataVersion1">
      <go:sheetsCustomData xmlns:go="http://customooxmlschemas.google.com/" r:id="rId7" roundtripDataSignature="AMtx7mi8IR1UUR1OpzhTvfxyA6wEdQlHZg=="/>
    </ext>
  </extLst>
</workbook>
</file>

<file path=xl/sharedStrings.xml><?xml version="1.0" encoding="utf-8"?>
<sst xmlns="http://schemas.openxmlformats.org/spreadsheetml/2006/main" count="222" uniqueCount="188">
  <si>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</si>
  <si>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</si>
  <si>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>Функции в электронных таблицах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</si>
  <si>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</si>
  <si>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</si>
  <si>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</si>
  <si>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</si>
  <si>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</si>
  <si>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1. Оформите фрагмент для расчета площади квадрата по известной длине его стороны:</t>
  </si>
  <si>
    <t>Функции математические</t>
  </si>
  <si>
    <t>1.</t>
  </si>
  <si>
    <t>Введите двузначное число</t>
  </si>
  <si>
    <t xml:space="preserve">Введите длину стороны (в см) 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</si>
  <si>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</si>
  <si>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</si>
  <si>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</si>
  <si>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</si>
  <si>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</si>
  <si>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</si>
  <si>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</si>
  <si>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</si>
  <si>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</si>
  <si>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</si>
  <si>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</si>
  <si>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Число десятков в нем:</t>
  </si>
  <si>
    <t>см</t>
  </si>
  <si>
    <t>Сложение</t>
  </si>
  <si>
    <t>Число единиц в нем:</t>
  </si>
  <si>
    <t>площадь квадрата равна:</t>
  </si>
  <si>
    <t>Сумма его цифр:</t>
  </si>
  <si>
    <t>3+3</t>
  </si>
  <si>
    <t>– (знак "минус")</t>
  </si>
  <si>
    <t>Произведение его цифр:</t>
  </si>
  <si>
    <t>Вычитание</t>
  </si>
  <si>
    <t>3–1</t>
  </si>
  <si>
    <t>кв. см</t>
  </si>
  <si>
    <t>Отрицание</t>
  </si>
  <si>
    <t>2.  Дано ребро куба. Найти объем куба и площадь его боковой поверхности. Решение оформить в виде:</t>
  </si>
  <si>
    <t>–1</t>
  </si>
  <si>
    <t>Введите длину ребра</t>
  </si>
  <si>
    <t>* (звездочка)</t>
  </si>
  <si>
    <t xml:space="preserve">2. Дано двузначное число. Получить число, образованное при перестановке цифр заданного числа </t>
  </si>
  <si>
    <t>Умножение</t>
  </si>
  <si>
    <t>3*3</t>
  </si>
  <si>
    <t>/ (косая черта)</t>
  </si>
  <si>
    <t>Деление</t>
  </si>
  <si>
    <t>3/3</t>
  </si>
  <si>
    <t>Число после перестановки цифр:</t>
  </si>
  <si>
    <t>% (знак процента)</t>
  </si>
  <si>
    <t>Процент</t>
  </si>
  <si>
    <t>Объем куба равен</t>
  </si>
  <si>
    <t>^ (крышка)</t>
  </si>
  <si>
    <t>Возведение в степень</t>
  </si>
  <si>
    <t>3^2</t>
  </si>
  <si>
    <t>3. Дано трехзначное число. В нем зачеркнули первую слева цифру и приписали её в конце. Найти полученное число.</t>
  </si>
  <si>
    <t>куб. см</t>
  </si>
  <si>
    <t>Введите трехзначное число</t>
  </si>
  <si>
    <t>Площадь куба равна</t>
  </si>
  <si>
    <t>Полученное число: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</si>
  <si>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</si>
  <si>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</si>
  <si>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4. Дано трехзначное число. В нем зачеркнули последнюю справа цифру и приписали её в начале. Найти полученное число.</t>
  </si>
  <si>
    <t>Введите массу тела</t>
  </si>
  <si>
    <t>кг</t>
  </si>
  <si>
    <t>Плотность материала равна</t>
  </si>
  <si>
    <t>кг/куб. См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</si>
  <si>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</si>
  <si>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</si>
  <si>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байт</t>
  </si>
  <si>
    <t>5. Дано целое число, большее 99. Найти третью от конца его цифру (так, если данное число 2345, то искомая цифра - 3)</t>
  </si>
  <si>
    <t>Количество информации в битах:</t>
  </si>
  <si>
    <t>Введите число</t>
  </si>
  <si>
    <t>бит</t>
  </si>
  <si>
    <t>Количество информации в килобайтах:</t>
  </si>
  <si>
    <t>килобайт</t>
  </si>
  <si>
    <t>Функции для работы с датой и временем</t>
  </si>
  <si>
    <t>Количество информации в мегабайтах:</t>
  </si>
  <si>
    <t>6. С начала суток прошло n секунд (n - вещественное число). Определить</t>
  </si>
  <si>
    <t>Введите число секунд n</t>
  </si>
  <si>
    <t>мегабайт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</si>
  <si>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</si>
  <si>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</si>
  <si>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</si>
  <si>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</si>
  <si>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</si>
  <si>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</si>
  <si>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</si>
  <si>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</si>
  <si>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</si>
  <si>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</si>
  <si>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</si>
  <si>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</si>
  <si>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</si>
  <si>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</si>
  <si>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</si>
  <si>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</si>
  <si>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Златьев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</si>
  <si>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</si>
  <si>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</si>
  <si>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Имя сотрудника</t>
  </si>
  <si>
    <t>Поверхность земного шара</t>
  </si>
  <si>
    <t>Виктор</t>
  </si>
  <si>
    <t>Отчество сотрудника</t>
  </si>
  <si>
    <t>Николаевич</t>
  </si>
  <si>
    <t>Северное полушарие</t>
  </si>
  <si>
    <t>Фамилия, имя, отчество сотрудника</t>
  </si>
  <si>
    <t>Южное полушарие</t>
  </si>
  <si>
    <t>Земля в целом</t>
  </si>
  <si>
    <t>в млн. кв. м.</t>
  </si>
  <si>
    <t>в %</t>
  </si>
  <si>
    <t>2. В результатирующей ячейке получить число символов  в исходной строке текста</t>
  </si>
  <si>
    <t>Введите строку</t>
  </si>
  <si>
    <t>Информатика</t>
  </si>
  <si>
    <t>Суша</t>
  </si>
  <si>
    <t>Число символов в строке</t>
  </si>
  <si>
    <r>
      <rPr>
        <rFont val="Arial Cyr"/>
        <sz val="10.0"/>
      </rP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</si>
  <si>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</si>
  <si>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Полученное слово</t>
  </si>
  <si>
    <t>Вода</t>
  </si>
  <si>
    <r>
      <rPr>
        <rFont val="Arial Cyr"/>
        <sz val="10.0"/>
      </rP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</si>
  <si>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</si>
  <si>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</si>
  <si>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</si>
  <si>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</si>
  <si>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</si>
  <si>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</si>
  <si>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</si>
  <si>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</si>
  <si>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б</t>
  </si>
  <si>
    <t>мальчиков</t>
  </si>
  <si>
    <r>
      <rPr>
        <rFont val="Arial Cyr"/>
        <sz val="10.0"/>
      </rP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</si>
  <si>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</si>
  <si>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информатор</t>
  </si>
  <si>
    <t>девочек</t>
  </si>
  <si>
    <t>Второе слово</t>
  </si>
  <si>
    <t>Операция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</si>
  <si>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</si>
  <si>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Определения суммы через 1,2,…,12 мес.</t>
  </si>
  <si>
    <t>Первое полученное слово</t>
  </si>
  <si>
    <t>Январь</t>
  </si>
  <si>
    <t>Февраль</t>
  </si>
  <si>
    <t>Март</t>
  </si>
  <si>
    <t>Второе полученное слово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</si>
  <si>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</si>
  <si>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</si>
  <si>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</si>
  <si>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</si>
  <si>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</si>
  <si>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</si>
  <si>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</si>
  <si>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</si>
  <si>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</si>
  <si>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6. Получить текст, состоящий из фамилии и инициалов в виде Иванов Н.И.</t>
  </si>
  <si>
    <t>Иванов</t>
  </si>
  <si>
    <t>Н.</t>
  </si>
  <si>
    <t>И.</t>
  </si>
  <si>
    <t>Фамилия и инициалы сотрудника:</t>
  </si>
  <si>
    <t>Задачи с данными типа дата</t>
  </si>
  <si>
    <t>Прирост суммы вклада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</si>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</sst>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[$-419]DD/MM/YYYY"/>
  </numFmts>
  <fonts count="9">
    <font>
      <sz val="10.0"/>
      <color rgb="FF000000"/>
      <name val="Arimo"/>
    </font>
    <font>
      <sz val="11.0"/>
      <color theme="1"/>
      <name val="Arimo"/>
    </font>
    <font>
      <sz val="10.0"/>
      <color theme="1"/>
      <name val="Arimo"/>
    </font>
    <font>
      <b/>
      <sz val="14.0"/>
      <color theme="1"/>
      <name val="Times New Roman"/>
    </font>
    <font>
      <color theme="1"/>
      <name val="Calibri"/>
    </font>
    <font/>
    <font>
      <b/>
      <sz val="10.0"/>
      <color theme="1"/>
      <name val="Arimo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2" fillId="0" fontId="5" numFmtId="0" xfId="0" applyBorder="1" applyFont="1"/>
    <xf borderId="1" fillId="0" fontId="2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2" fontId="6" numFmtId="0" xfId="0" applyAlignment="1" applyBorder="1" applyFill="1" applyFont="1">
      <alignment horizontal="center" shrinkToFit="0" vertical="center" wrapText="1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0" fontId="2" numFmtId="49" xfId="0" applyAlignment="1" applyBorder="1" applyFont="1" applyNumberFormat="1">
      <alignment shrinkToFit="0" vertical="center" wrapText="1"/>
    </xf>
    <xf borderId="4" fillId="0" fontId="2" numFmtId="9" xfId="0" applyAlignment="1" applyBorder="1" applyFont="1" applyNumberFormat="1">
      <alignment horizontal="left" shrinkToFit="0" vertical="center" wrapText="1"/>
    </xf>
    <xf borderId="7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center" wrapText="1"/>
    </xf>
    <xf borderId="4" fillId="0" fontId="2" numFmtId="11" xfId="0" applyAlignment="1" applyBorder="1" applyFont="1" applyNumberForma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horizontal="left" shrinkToFit="0" vertical="bottom" wrapText="0"/>
    </xf>
    <xf borderId="4" fillId="0" fontId="2" numFmtId="4" xfId="0" applyAlignment="1" applyBorder="1" applyFont="1" applyNumberFormat="1">
      <alignment horizontal="left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1"/>
    </xf>
    <xf borderId="8" fillId="3" fontId="2" numFmtId="0" xfId="0" applyAlignment="1" applyBorder="1" applyFill="1" applyFont="1">
      <alignment shrinkToFit="0" vertical="bottom" wrapText="0"/>
    </xf>
    <xf borderId="4" fillId="0" fontId="2" numFmtId="4" xfId="0" applyAlignment="1" applyBorder="1" applyFont="1" applyNumberFormat="1">
      <alignment horizontal="left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shrinkToFit="0" vertical="center" wrapText="0"/>
    </xf>
    <xf borderId="4" fillId="0" fontId="2" numFmtId="10" xfId="0" applyAlignment="1" applyBorder="1" applyFont="1" applyNumberForma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shrinkToFit="0" vertical="bottom" wrapText="0"/>
    </xf>
    <xf borderId="15" fillId="0" fontId="5" numFmtId="0" xfId="0" applyBorder="1" applyFont="1"/>
    <xf borderId="13" fillId="0" fontId="2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1485900</xdr:colOff>
      <xdr:row>9</xdr:row>
      <xdr:rowOff>114300</xdr:rowOff>
    </xdr:from>
    <xdr:ext cx="1352550" cy="62865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04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10" width="10.29"/>
    <col customWidth="1" min="11" max="26" width="8.71"/>
  </cols>
  <sheetData>
    <row r="1" ht="12.75" customHeight="1"/>
    <row r="2" ht="29.25" customHeight="1">
      <c r="A2" s="3" t="s">
        <v>0</v>
      </c>
    </row>
    <row r="3" ht="53.25" customHeight="1">
      <c r="A3" s="3" t="s">
        <v>1</v>
      </c>
    </row>
    <row r="4" ht="8.25" customHeight="1"/>
    <row r="5" ht="12.75" customHeight="1">
      <c r="A5" s="3" t="s">
        <v>3</v>
      </c>
    </row>
    <row r="6" ht="12.75" customHeight="1"/>
    <row r="7" ht="12.75" customHeight="1">
      <c r="A7" s="3" t="s">
        <v>4</v>
      </c>
    </row>
    <row r="8" ht="12.75" customHeight="1"/>
    <row r="9" ht="12.75" customHeight="1">
      <c r="A9" s="3" t="s">
        <v>5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3" t="s">
        <v>6</v>
      </c>
    </row>
    <row r="16" ht="12.75" customHeight="1"/>
    <row r="17" ht="12.75" customHeight="1">
      <c r="A17" s="7" t="s">
        <v>7</v>
      </c>
    </row>
    <row r="18" ht="53.25" customHeight="1">
      <c r="A18" s="3" t="s">
        <v>13</v>
      </c>
    </row>
    <row r="19" ht="12.75" customHeight="1"/>
    <row r="20" ht="12.75" customHeight="1">
      <c r="A20" s="7" t="s">
        <v>14</v>
      </c>
    </row>
    <row r="21" ht="24.75" customHeight="1">
      <c r="A21" s="3" t="s">
        <v>15</v>
      </c>
    </row>
    <row r="22" ht="12.75" customHeight="1"/>
    <row r="23" ht="12.75" customHeight="1">
      <c r="A23" s="7" t="s">
        <v>16</v>
      </c>
    </row>
    <row r="24" ht="15.0" customHeight="1">
      <c r="A24" s="3" t="s">
        <v>17</v>
      </c>
    </row>
    <row r="25" ht="12.75" customHeight="1"/>
    <row r="26" ht="12.75" customHeight="1">
      <c r="A26" s="7" t="s">
        <v>18</v>
      </c>
    </row>
    <row r="27" ht="26.25" customHeight="1">
      <c r="A27" s="3" t="s">
        <v>19</v>
      </c>
    </row>
    <row r="28" ht="12.75" customHeight="1"/>
    <row r="29" ht="12.75" customHeight="1">
      <c r="A29" s="12" t="s">
        <v>20</v>
      </c>
      <c r="B29" s="12" t="s">
        <v>21</v>
      </c>
      <c r="C29" s="12" t="s">
        <v>22</v>
      </c>
    </row>
    <row r="30" ht="12.75" customHeight="1">
      <c r="A30" s="14" t="s">
        <v>23</v>
      </c>
      <c r="B30" s="16" t="s">
        <v>26</v>
      </c>
      <c r="C30" s="16" t="s">
        <v>30</v>
      </c>
    </row>
    <row r="31" ht="12.75" customHeight="1">
      <c r="A31" s="17" t="s">
        <v>31</v>
      </c>
      <c r="B31" s="16" t="s">
        <v>33</v>
      </c>
      <c r="C31" s="16" t="s">
        <v>34</v>
      </c>
    </row>
    <row r="32" ht="12.75" customHeight="1">
      <c r="A32" s="18"/>
      <c r="B32" s="16" t="s">
        <v>36</v>
      </c>
      <c r="C32" s="16" t="s">
        <v>38</v>
      </c>
    </row>
    <row r="33" ht="12.75" customHeight="1">
      <c r="A33" s="14" t="s">
        <v>40</v>
      </c>
      <c r="B33" s="16" t="s">
        <v>42</v>
      </c>
      <c r="C33" s="16" t="s">
        <v>43</v>
      </c>
    </row>
    <row r="34" ht="12.75" customHeight="1">
      <c r="A34" s="14" t="s">
        <v>44</v>
      </c>
      <c r="B34" s="16" t="s">
        <v>45</v>
      </c>
      <c r="C34" s="19" t="s">
        <v>46</v>
      </c>
    </row>
    <row r="35" ht="12.75" customHeight="1">
      <c r="A35" s="14" t="s">
        <v>48</v>
      </c>
      <c r="B35" s="16" t="s">
        <v>49</v>
      </c>
      <c r="C35" s="20">
        <v>0.2</v>
      </c>
    </row>
    <row r="36" ht="12.75" customHeight="1">
      <c r="A36" s="14" t="s">
        <v>51</v>
      </c>
      <c r="B36" s="16" t="s">
        <v>52</v>
      </c>
      <c r="C36" s="16" t="s">
        <v>53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7:J7"/>
    <mergeCell ref="A2:J2"/>
    <mergeCell ref="A3:J3"/>
    <mergeCell ref="A5:J5"/>
    <mergeCell ref="A9:J9"/>
    <mergeCell ref="A15:J15"/>
    <mergeCell ref="A18:J18"/>
    <mergeCell ref="A21:J21"/>
    <mergeCell ref="A24:J24"/>
    <mergeCell ref="A27:J27"/>
    <mergeCell ref="A31:A3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13" width="10.29"/>
    <col customWidth="1" min="14" max="26" width="8.71"/>
  </cols>
  <sheetData>
    <row r="1" ht="12.75" customHeight="1">
      <c r="A1" s="1"/>
      <c r="C1" s="2"/>
      <c r="D1" s="4"/>
      <c r="E1" s="4"/>
    </row>
    <row r="2" ht="12.75" customHeight="1">
      <c r="A2" s="6" t="s">
        <v>8</v>
      </c>
      <c r="C2" s="2"/>
      <c r="D2" s="4"/>
      <c r="E2" s="4"/>
    </row>
    <row r="3" ht="12.75" customHeight="1">
      <c r="C3" s="2"/>
      <c r="D3" s="4"/>
      <c r="E3" s="4"/>
    </row>
    <row r="4" ht="12.75" customHeight="1">
      <c r="A4" s="10" t="s">
        <v>12</v>
      </c>
      <c r="B4" s="9"/>
      <c r="C4" s="11"/>
      <c r="D4" s="13">
        <v>32.0</v>
      </c>
      <c r="E4" s="15" t="s">
        <v>25</v>
      </c>
    </row>
    <row r="5" ht="12.75" customHeight="1">
      <c r="A5" s="10" t="s">
        <v>28</v>
      </c>
      <c r="B5" s="9"/>
      <c r="C5" s="11"/>
      <c r="D5" s="13">
        <f>D4^2</f>
        <v>1024</v>
      </c>
      <c r="E5" s="15" t="s">
        <v>35</v>
      </c>
    </row>
    <row r="6" ht="12.75" customHeight="1"/>
    <row r="7" ht="12.75" customHeight="1">
      <c r="A7" s="6" t="s">
        <v>37</v>
      </c>
    </row>
    <row r="8" ht="12.75" customHeight="1"/>
    <row r="9" ht="12.75" customHeight="1">
      <c r="A9" s="10" t="s">
        <v>39</v>
      </c>
      <c r="B9" s="9"/>
      <c r="C9" s="11"/>
      <c r="D9" s="13">
        <v>27.0</v>
      </c>
      <c r="E9" s="13" t="s">
        <v>25</v>
      </c>
    </row>
    <row r="10" ht="12.75" customHeight="1">
      <c r="A10" s="10" t="s">
        <v>50</v>
      </c>
      <c r="B10" s="9"/>
      <c r="C10" s="11"/>
      <c r="D10" s="13">
        <f>D9^3</f>
        <v>19683</v>
      </c>
      <c r="E10" s="13" t="s">
        <v>55</v>
      </c>
    </row>
    <row r="11" ht="12.75" customHeight="1">
      <c r="A11" s="10" t="s">
        <v>57</v>
      </c>
      <c r="B11" s="9"/>
      <c r="C11" s="11"/>
      <c r="D11" s="13">
        <f>6*(D9^2)</f>
        <v>4374</v>
      </c>
      <c r="E11" s="13" t="s">
        <v>35</v>
      </c>
    </row>
    <row r="12" ht="12.75" customHeight="1"/>
    <row r="13" ht="12.75" customHeight="1">
      <c r="A13" s="6" t="s">
        <v>59</v>
      </c>
    </row>
    <row r="14" ht="12.75" customHeight="1"/>
    <row r="15" ht="12.75" customHeight="1">
      <c r="A15" s="10" t="s">
        <v>60</v>
      </c>
      <c r="B15" s="9"/>
      <c r="C15" s="11"/>
      <c r="D15" s="13">
        <v>534.0</v>
      </c>
      <c r="E15" s="21" t="s">
        <v>55</v>
      </c>
    </row>
    <row r="16" ht="12.75" customHeight="1">
      <c r="A16" s="10" t="s">
        <v>62</v>
      </c>
      <c r="B16" s="9"/>
      <c r="C16" s="11"/>
      <c r="D16" s="13">
        <v>76.0</v>
      </c>
      <c r="E16" s="21" t="s">
        <v>63</v>
      </c>
    </row>
    <row r="17" ht="12.75" customHeight="1">
      <c r="A17" s="10" t="s">
        <v>64</v>
      </c>
      <c r="B17" s="9"/>
      <c r="C17" s="11"/>
      <c r="D17" s="13">
        <f>D16/D15</f>
        <v>0.1423220974</v>
      </c>
      <c r="E17" s="21" t="s">
        <v>65</v>
      </c>
    </row>
    <row r="18" ht="12.75" customHeight="1"/>
    <row r="19" ht="12.75" customHeight="1">
      <c r="A19" s="6" t="s">
        <v>66</v>
      </c>
    </row>
    <row r="20" ht="12.75" customHeight="1"/>
    <row r="21" ht="12.75" customHeight="1">
      <c r="A21" s="10" t="s">
        <v>67</v>
      </c>
      <c r="B21" s="9"/>
      <c r="C21" s="11"/>
      <c r="D21" s="13">
        <v>67654.0</v>
      </c>
      <c r="E21" s="21" t="s">
        <v>68</v>
      </c>
    </row>
    <row r="22" ht="12.75" customHeight="1">
      <c r="A22" s="10" t="s">
        <v>70</v>
      </c>
      <c r="B22" s="9"/>
      <c r="C22" s="11"/>
      <c r="D22" s="13">
        <f>D21*8</f>
        <v>541232</v>
      </c>
      <c r="E22" s="21" t="s">
        <v>72</v>
      </c>
    </row>
    <row r="23" ht="12.75" customHeight="1">
      <c r="A23" s="10" t="s">
        <v>73</v>
      </c>
      <c r="B23" s="9"/>
      <c r="C23" s="11"/>
      <c r="D23" s="13">
        <f>D21/1000</f>
        <v>67.654</v>
      </c>
      <c r="E23" s="21" t="s">
        <v>74</v>
      </c>
    </row>
    <row r="24" ht="12.75" customHeight="1">
      <c r="A24" s="10" t="s">
        <v>76</v>
      </c>
      <c r="B24" s="9"/>
      <c r="C24" s="11"/>
      <c r="D24" s="13">
        <f>D21/1000000</f>
        <v>0.067654</v>
      </c>
      <c r="E24" s="21" t="s">
        <v>79</v>
      </c>
    </row>
    <row r="25" ht="12.75" customHeight="1"/>
    <row r="26" ht="50.25" customHeight="1">
      <c r="A26" s="23" t="s">
        <v>80</v>
      </c>
    </row>
    <row r="27" ht="12.75" customHeight="1"/>
    <row r="28" ht="12.75" customHeight="1">
      <c r="A28" s="28" t="s">
        <v>81</v>
      </c>
      <c r="B28" s="28" t="s">
        <v>87</v>
      </c>
      <c r="C28" s="28" t="s">
        <v>88</v>
      </c>
      <c r="D28" s="28" t="s">
        <v>89</v>
      </c>
      <c r="E28" s="28" t="s">
        <v>90</v>
      </c>
      <c r="F28" s="28" t="s">
        <v>91</v>
      </c>
      <c r="G28" s="29"/>
    </row>
    <row r="29" ht="12.75" customHeight="1">
      <c r="A29" s="13"/>
      <c r="B29" s="13"/>
      <c r="C29" s="13"/>
      <c r="D29" s="13"/>
      <c r="E29" s="13"/>
      <c r="F29" s="13"/>
    </row>
    <row r="30" ht="12.75" customHeight="1"/>
    <row r="31" ht="12.75" customHeight="1">
      <c r="A31" s="30">
        <v>50000.0</v>
      </c>
      <c r="B31" s="30">
        <f t="shared" ref="B31:B32" si="1">A31*40%</f>
        <v>20000</v>
      </c>
      <c r="C31" s="30">
        <f t="shared" ref="C31:C32" si="2">A31*13%</f>
        <v>6500</v>
      </c>
      <c r="D31" s="30">
        <f t="shared" ref="D31:D32" si="3">A31*1%</f>
        <v>500</v>
      </c>
      <c r="E31" s="30">
        <f t="shared" ref="E31:E32" si="4">A31*1%</f>
        <v>500</v>
      </c>
      <c r="F31" s="30">
        <f t="shared" ref="F31:F32" si="5">A31-B31-C31-D31-E31</f>
        <v>22500</v>
      </c>
    </row>
    <row r="32" ht="12.75" customHeight="1">
      <c r="A32" s="30">
        <v>15000.0</v>
      </c>
      <c r="B32" s="30">
        <f t="shared" si="1"/>
        <v>6000</v>
      </c>
      <c r="C32" s="30">
        <f t="shared" si="2"/>
        <v>1950</v>
      </c>
      <c r="D32" s="30">
        <f t="shared" si="3"/>
        <v>150</v>
      </c>
      <c r="E32" s="30">
        <f t="shared" si="4"/>
        <v>150</v>
      </c>
      <c r="F32" s="30">
        <f t="shared" si="5"/>
        <v>6750</v>
      </c>
    </row>
    <row r="33" ht="12.75" customHeight="1"/>
    <row r="34" ht="70.5" customHeight="1">
      <c r="A34" s="23" t="s">
        <v>97</v>
      </c>
    </row>
    <row r="35" ht="12.75" customHeight="1"/>
    <row r="36" ht="39.75" customHeight="1">
      <c r="A36" s="23" t="s">
        <v>98</v>
      </c>
    </row>
    <row r="37" ht="12.75" customHeight="1"/>
    <row r="38" ht="24.75" customHeight="1">
      <c r="A38" s="32" t="s">
        <v>100</v>
      </c>
      <c r="B38" s="10" t="s">
        <v>104</v>
      </c>
      <c r="C38" s="11"/>
      <c r="D38" s="10" t="s">
        <v>106</v>
      </c>
      <c r="E38" s="11"/>
      <c r="F38" s="10" t="s">
        <v>107</v>
      </c>
      <c r="G38" s="11"/>
    </row>
    <row r="39" ht="12.75" customHeight="1">
      <c r="A39" s="13"/>
      <c r="B39" s="34" t="s">
        <v>108</v>
      </c>
      <c r="C39" s="34" t="s">
        <v>109</v>
      </c>
      <c r="D39" s="34" t="s">
        <v>108</v>
      </c>
      <c r="E39" s="34" t="s">
        <v>109</v>
      </c>
      <c r="F39" s="34" t="s">
        <v>108</v>
      </c>
      <c r="G39" s="34" t="s">
        <v>109</v>
      </c>
    </row>
    <row r="40" ht="12.75" customHeight="1">
      <c r="A40" s="34" t="s">
        <v>113</v>
      </c>
      <c r="B40" s="34">
        <v>100.41</v>
      </c>
      <c r="C40" s="35">
        <f>(B40*100%)/B42</f>
        <v>0.3936875123</v>
      </c>
      <c r="D40" s="34">
        <v>48.43</v>
      </c>
      <c r="E40" s="35">
        <f>(D40*100%)/D42</f>
        <v>0.1898843364</v>
      </c>
      <c r="F40" s="34">
        <f t="shared" ref="F40:F42" si="6">B40+D40</f>
        <v>148.84</v>
      </c>
      <c r="G40" s="35">
        <f>(F40*100%)/F42</f>
        <v>0.2917859243</v>
      </c>
    </row>
    <row r="41" ht="12.75" customHeight="1">
      <c r="A41" s="34" t="s">
        <v>118</v>
      </c>
      <c r="B41" s="34">
        <v>154.64</v>
      </c>
      <c r="C41" s="35">
        <f>(B41*100%)/B42</f>
        <v>0.6063124877</v>
      </c>
      <c r="D41" s="34">
        <v>206.62</v>
      </c>
      <c r="E41" s="35">
        <f>(D41*100%)/D42</f>
        <v>0.8101156636</v>
      </c>
      <c r="F41" s="34">
        <f t="shared" si="6"/>
        <v>361.26</v>
      </c>
      <c r="G41" s="35">
        <f>(F41*100%)/F42</f>
        <v>0.7082140757</v>
      </c>
    </row>
    <row r="42" ht="12.75" customHeight="1">
      <c r="A42" s="34" t="s">
        <v>120</v>
      </c>
      <c r="B42" s="34">
        <f t="shared" ref="B42:E42" si="7">B40+B41</f>
        <v>255.05</v>
      </c>
      <c r="C42" s="35">
        <f t="shared" si="7"/>
        <v>1</v>
      </c>
      <c r="D42" s="34">
        <f t="shared" si="7"/>
        <v>255.05</v>
      </c>
      <c r="E42" s="35">
        <f t="shared" si="7"/>
        <v>1</v>
      </c>
      <c r="F42" s="34">
        <f t="shared" si="6"/>
        <v>510.1</v>
      </c>
      <c r="G42" s="35">
        <f>G40+G41</f>
        <v>1</v>
      </c>
    </row>
    <row r="43" ht="12.75" customHeight="1"/>
    <row r="44" ht="12.75" customHeight="1">
      <c r="A44" s="6" t="s">
        <v>121</v>
      </c>
    </row>
    <row r="45" ht="12.75" customHeight="1"/>
    <row r="46" ht="12.75" customHeight="1">
      <c r="A46" s="10" t="s">
        <v>122</v>
      </c>
      <c r="B46" s="9"/>
      <c r="C46" s="9"/>
      <c r="D46" s="9"/>
      <c r="E46" s="11"/>
    </row>
    <row r="47" ht="12.75" customHeight="1">
      <c r="A47" s="15" t="s">
        <v>123</v>
      </c>
      <c r="B47" s="10" t="s">
        <v>124</v>
      </c>
      <c r="C47" s="11"/>
      <c r="D47" s="36" t="s">
        <v>125</v>
      </c>
      <c r="E47" s="37"/>
    </row>
    <row r="48" ht="12.75" customHeight="1">
      <c r="A48" s="15"/>
      <c r="B48" s="15" t="s">
        <v>126</v>
      </c>
      <c r="C48" s="15" t="s">
        <v>127</v>
      </c>
      <c r="D48" s="38"/>
      <c r="E48" s="39"/>
    </row>
    <row r="49" ht="12.75" customHeight="1">
      <c r="A49" s="15" t="s">
        <v>129</v>
      </c>
      <c r="B49" s="15">
        <f>B51-B50</f>
        <v>11</v>
      </c>
      <c r="C49" s="15">
        <v>14.0</v>
      </c>
      <c r="D49" s="8">
        <f>B49+C49</f>
        <v>25</v>
      </c>
      <c r="E49" s="11"/>
    </row>
    <row r="50" ht="12.75" customHeight="1">
      <c r="A50" s="15" t="s">
        <v>133</v>
      </c>
      <c r="B50" s="15">
        <v>13.0</v>
      </c>
      <c r="C50" s="15">
        <f>D50-B50</f>
        <v>13</v>
      </c>
      <c r="D50" s="8">
        <v>26.0</v>
      </c>
      <c r="E50" s="11"/>
    </row>
    <row r="51" ht="12.75" customHeight="1">
      <c r="A51" s="15" t="s">
        <v>120</v>
      </c>
      <c r="B51" s="15">
        <v>24.0</v>
      </c>
      <c r="C51" s="15">
        <f t="shared" ref="C51:D51" si="8">C49+C50</f>
        <v>27</v>
      </c>
      <c r="D51" s="8">
        <f t="shared" si="8"/>
        <v>51</v>
      </c>
      <c r="E51" s="11"/>
    </row>
    <row r="52" ht="12.75" customHeight="1"/>
    <row r="53" ht="23.25" customHeight="1">
      <c r="A53" s="23" t="s">
        <v>136</v>
      </c>
    </row>
    <row r="54" ht="12.75" customHeight="1"/>
    <row r="55" ht="12.75" customHeight="1">
      <c r="A55" s="4"/>
      <c r="B55" s="4"/>
      <c r="C55" s="4"/>
      <c r="D55" s="4"/>
      <c r="E55" s="4"/>
      <c r="F55" s="4"/>
      <c r="G55" s="4"/>
      <c r="H55" s="4"/>
      <c r="I55" s="4"/>
    </row>
    <row r="56" ht="14.25" customHeight="1">
      <c r="A56" s="40" t="s">
        <v>137</v>
      </c>
      <c r="B56" s="41" t="s">
        <v>139</v>
      </c>
      <c r="C56" s="41" t="s">
        <v>140</v>
      </c>
      <c r="D56" s="41" t="s">
        <v>141</v>
      </c>
      <c r="E56" s="41" t="s">
        <v>143</v>
      </c>
      <c r="F56" s="41" t="s">
        <v>144</v>
      </c>
      <c r="G56" s="41" t="s">
        <v>145</v>
      </c>
      <c r="H56" s="41" t="s">
        <v>146</v>
      </c>
      <c r="I56" s="41" t="s">
        <v>147</v>
      </c>
      <c r="J56" s="41" t="s">
        <v>148</v>
      </c>
      <c r="K56" s="41" t="s">
        <v>149</v>
      </c>
      <c r="L56" s="41" t="s">
        <v>150</v>
      </c>
      <c r="M56" s="41" t="s">
        <v>151</v>
      </c>
    </row>
    <row r="57" ht="12.75" customHeight="1">
      <c r="A57" s="42"/>
      <c r="B57" s="41">
        <v>1000.0</v>
      </c>
      <c r="C57" s="41">
        <f t="shared" ref="C57:M57" si="9">((B57/100)*1.2)+B57</f>
        <v>1012</v>
      </c>
      <c r="D57" s="41">
        <f t="shared" si="9"/>
        <v>1024.144</v>
      </c>
      <c r="E57" s="41">
        <f t="shared" si="9"/>
        <v>1036.433728</v>
      </c>
      <c r="F57" s="41">
        <f t="shared" si="9"/>
        <v>1048.870933</v>
      </c>
      <c r="G57" s="41">
        <f t="shared" si="9"/>
        <v>1061.457384</v>
      </c>
      <c r="H57" s="41">
        <f t="shared" si="9"/>
        <v>1074.194873</v>
      </c>
      <c r="I57" s="41">
        <f t="shared" si="9"/>
        <v>1087.085211</v>
      </c>
      <c r="J57" s="41">
        <f t="shared" si="9"/>
        <v>1100.130234</v>
      </c>
      <c r="K57" s="41">
        <f t="shared" si="9"/>
        <v>1113.331796</v>
      </c>
      <c r="L57" s="41">
        <f t="shared" si="9"/>
        <v>1126.691778</v>
      </c>
      <c r="M57" s="41">
        <f t="shared" si="9"/>
        <v>1140.212079</v>
      </c>
    </row>
    <row r="58" ht="12.75" customHeight="1">
      <c r="A58" s="43" t="s">
        <v>158</v>
      </c>
      <c r="B58" s="43">
        <f>B57-B57</f>
        <v>0</v>
      </c>
      <c r="C58" s="43">
        <f>C57-B57</f>
        <v>12</v>
      </c>
      <c r="D58" s="43">
        <f>D57-B57</f>
        <v>24.144</v>
      </c>
      <c r="E58" s="43">
        <f>E57-B57</f>
        <v>36.433728</v>
      </c>
      <c r="F58" s="43">
        <f>F57-B57</f>
        <v>48.87093274</v>
      </c>
      <c r="G58" s="43">
        <f>G57-B57</f>
        <v>61.45738393</v>
      </c>
      <c r="H58" s="43">
        <f>H57-B57</f>
        <v>74.19487254</v>
      </c>
      <c r="I58" s="43">
        <f>I57-B57</f>
        <v>87.08521101</v>
      </c>
      <c r="J58" s="43">
        <f>J57-B57</f>
        <v>100.1302335</v>
      </c>
      <c r="K58" s="43">
        <f>K57-B57</f>
        <v>113.3317963</v>
      </c>
      <c r="L58" s="43">
        <f>L57-B57</f>
        <v>126.6917779</v>
      </c>
      <c r="M58" s="43">
        <f>M57-B57</f>
        <v>140.2120792</v>
      </c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9">
    <mergeCell ref="G58:G59"/>
    <mergeCell ref="H58:H59"/>
    <mergeCell ref="I58:I59"/>
    <mergeCell ref="B58:B59"/>
    <mergeCell ref="J58:J59"/>
    <mergeCell ref="L58:L59"/>
    <mergeCell ref="M58:M59"/>
    <mergeCell ref="K58:K59"/>
    <mergeCell ref="D50:E50"/>
    <mergeCell ref="D51:E51"/>
    <mergeCell ref="A53:K53"/>
    <mergeCell ref="A4:C4"/>
    <mergeCell ref="A5:C5"/>
    <mergeCell ref="A9:C9"/>
    <mergeCell ref="A10:C10"/>
    <mergeCell ref="A11:C11"/>
    <mergeCell ref="A15:C15"/>
    <mergeCell ref="A16:C16"/>
    <mergeCell ref="A36:K36"/>
    <mergeCell ref="B38:C38"/>
    <mergeCell ref="D38:E38"/>
    <mergeCell ref="F38:G38"/>
    <mergeCell ref="A17:C17"/>
    <mergeCell ref="A21:C21"/>
    <mergeCell ref="A22:C22"/>
    <mergeCell ref="A23:C23"/>
    <mergeCell ref="A24:C24"/>
    <mergeCell ref="A26:K26"/>
    <mergeCell ref="A34:K34"/>
    <mergeCell ref="D49:E49"/>
    <mergeCell ref="A46:E46"/>
    <mergeCell ref="B47:C47"/>
    <mergeCell ref="D47:E48"/>
    <mergeCell ref="A56:A57"/>
    <mergeCell ref="A58:A59"/>
    <mergeCell ref="C58:C59"/>
    <mergeCell ref="D58:D59"/>
    <mergeCell ref="E58:E59"/>
    <mergeCell ref="F58:F59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71"/>
    <col customWidth="1" min="3" max="4" width="10.29"/>
    <col customWidth="1" min="5" max="5" width="12.0"/>
    <col customWidth="1" min="6" max="16" width="10.29"/>
    <col customWidth="1" min="1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5" t="s">
        <v>2</v>
      </c>
      <c r="B18" s="5"/>
      <c r="C18" s="5"/>
      <c r="D18" s="5"/>
      <c r="E18" s="5"/>
    </row>
    <row r="19" ht="12.75" customHeight="1">
      <c r="A19" s="5" t="s">
        <v>9</v>
      </c>
      <c r="B19" s="5"/>
      <c r="C19" s="5"/>
      <c r="D19" s="5"/>
      <c r="E19" s="5"/>
    </row>
    <row r="20" ht="12.75" customHeight="1"/>
    <row r="21" ht="12.75" customHeight="1">
      <c r="A21" s="6" t="s">
        <v>10</v>
      </c>
    </row>
    <row r="22" ht="12.75" customHeight="1">
      <c r="A22" s="8" t="s">
        <v>11</v>
      </c>
      <c r="B22" s="9"/>
      <c r="C22" s="11"/>
      <c r="D22" s="13">
        <v>58.0</v>
      </c>
    </row>
    <row r="23" ht="12.75" customHeight="1">
      <c r="A23" s="8" t="s">
        <v>24</v>
      </c>
      <c r="B23" s="9"/>
      <c r="C23" s="11"/>
      <c r="D23" s="13">
        <f>ROUNDDOWN(D22/10,0)</f>
        <v>5</v>
      </c>
    </row>
    <row r="24" ht="12.75" customHeight="1">
      <c r="A24" s="8" t="s">
        <v>27</v>
      </c>
      <c r="B24" s="9"/>
      <c r="C24" s="11"/>
      <c r="D24" s="13">
        <f>MOD(D22,10)</f>
        <v>8</v>
      </c>
    </row>
    <row r="25" ht="12.75" customHeight="1">
      <c r="A25" s="8" t="s">
        <v>29</v>
      </c>
      <c r="B25" s="9"/>
      <c r="C25" s="11"/>
      <c r="D25" s="13">
        <f>SUM(D23,D24)</f>
        <v>13</v>
      </c>
    </row>
    <row r="26" ht="12.75" customHeight="1">
      <c r="A26" s="8" t="s">
        <v>32</v>
      </c>
      <c r="B26" s="9"/>
      <c r="C26" s="11"/>
      <c r="D26" s="13">
        <f>PRODUCT(D23,D24)</f>
        <v>40</v>
      </c>
    </row>
    <row r="27" ht="12.75" customHeight="1"/>
    <row r="28" ht="12.75" customHeight="1">
      <c r="A28" s="6" t="s">
        <v>41</v>
      </c>
    </row>
    <row r="29" ht="12.75" customHeight="1"/>
    <row r="30" ht="12.75" customHeight="1">
      <c r="A30" s="8" t="s">
        <v>11</v>
      </c>
      <c r="B30" s="9"/>
      <c r="C30" s="11"/>
      <c r="D30" s="13">
        <v>38.0</v>
      </c>
    </row>
    <row r="31" ht="12.75" customHeight="1">
      <c r="A31" s="8" t="s">
        <v>47</v>
      </c>
      <c r="B31" s="9"/>
      <c r="C31" s="11"/>
      <c r="D31" s="13">
        <f>(MOD(D30,10)*10)+ROUNDDOWN(D30/10,0)</f>
        <v>83</v>
      </c>
    </row>
    <row r="32" ht="12.75" customHeight="1"/>
    <row r="33" ht="12.75" customHeight="1">
      <c r="A33" s="6" t="s">
        <v>54</v>
      </c>
    </row>
    <row r="34" ht="12.75" customHeight="1"/>
    <row r="35" ht="12.75" customHeight="1">
      <c r="A35" s="8" t="s">
        <v>56</v>
      </c>
      <c r="B35" s="9"/>
      <c r="C35" s="11"/>
      <c r="D35" s="13">
        <v>692.0</v>
      </c>
    </row>
    <row r="36" ht="12.75" customHeight="1">
      <c r="A36" s="8" t="s">
        <v>58</v>
      </c>
      <c r="B36" s="9"/>
      <c r="C36" s="11"/>
      <c r="D36" s="13">
        <f>(MOD(D35,100)*10)+(ROUNDDOWN(D35/100,0))</f>
        <v>926</v>
      </c>
    </row>
    <row r="37" ht="12.75" customHeight="1"/>
    <row r="38" ht="12.75" customHeight="1">
      <c r="A38" s="6" t="s">
        <v>61</v>
      </c>
    </row>
    <row r="39" ht="12.75" customHeight="1"/>
    <row r="40" ht="12.75" customHeight="1">
      <c r="A40" s="8" t="s">
        <v>56</v>
      </c>
      <c r="B40" s="9"/>
      <c r="C40" s="11"/>
      <c r="D40" s="13">
        <v>742.0</v>
      </c>
    </row>
    <row r="41" ht="12.75" customHeight="1">
      <c r="A41" s="8" t="s">
        <v>58</v>
      </c>
      <c r="B41" s="9"/>
      <c r="C41" s="11"/>
      <c r="D41" s="13">
        <f>MOD(D40,100)*10+ROUNDDOWN(D40/100,0)</f>
        <v>427</v>
      </c>
    </row>
    <row r="42" ht="12.75" customHeight="1"/>
    <row r="43" ht="12.75" customHeight="1">
      <c r="A43" s="6" t="s">
        <v>69</v>
      </c>
    </row>
    <row r="44" ht="12.75" customHeight="1"/>
    <row r="45" ht="12.75" customHeight="1">
      <c r="A45" s="8" t="s">
        <v>71</v>
      </c>
      <c r="B45" s="9"/>
      <c r="C45" s="11"/>
      <c r="D45" s="13">
        <v>5894067.0</v>
      </c>
    </row>
    <row r="46" ht="12.75" customHeight="1">
      <c r="A46" s="8" t="s">
        <v>58</v>
      </c>
      <c r="B46" s="9"/>
      <c r="C46" s="11"/>
      <c r="D46" s="13">
        <f>MOD( (FLOOR.MATH(D45/100)),10)</f>
        <v>0</v>
      </c>
    </row>
    <row r="47" ht="12.75" customHeight="1"/>
    <row r="48" ht="12.75" customHeight="1">
      <c r="A48" s="5" t="s">
        <v>75</v>
      </c>
    </row>
    <row r="49" ht="12.75" customHeight="1"/>
    <row r="50" ht="12.75" customHeight="1">
      <c r="A50" s="6" t="s">
        <v>77</v>
      </c>
    </row>
    <row r="51" ht="12.75" customHeight="1"/>
    <row r="52" ht="16.5" customHeight="1">
      <c r="A52" s="22" t="s">
        <v>78</v>
      </c>
      <c r="B52" s="9"/>
      <c r="C52" s="11"/>
      <c r="D52" s="24">
        <v>9287.0</v>
      </c>
    </row>
    <row r="53" ht="26.25" customHeight="1">
      <c r="A53" s="25" t="s">
        <v>82</v>
      </c>
      <c r="B53" s="9"/>
      <c r="C53" s="11"/>
      <c r="D53" s="26">
        <f>ROUNDDOWN(D52/3600,0)</f>
        <v>2</v>
      </c>
      <c r="F53" s="23" t="s">
        <v>83</v>
      </c>
    </row>
    <row r="54" ht="28.5" customHeight="1">
      <c r="A54" s="25" t="s">
        <v>84</v>
      </c>
      <c r="B54" s="9"/>
      <c r="C54" s="11"/>
      <c r="D54" s="27">
        <f>MOD(D52,3600)</f>
        <v>2087</v>
      </c>
      <c r="F54" s="23" t="s">
        <v>85</v>
      </c>
    </row>
    <row r="55" ht="39.75" customHeight="1">
      <c r="A55" s="25" t="s">
        <v>86</v>
      </c>
      <c r="B55" s="9"/>
      <c r="C55" s="11"/>
      <c r="D55" s="26">
        <f>FLOOR.MATH(D54/60)</f>
        <v>34</v>
      </c>
      <c r="F55" s="23"/>
    </row>
    <row r="56" ht="27.0" customHeight="1">
      <c r="A56" s="25" t="s">
        <v>92</v>
      </c>
      <c r="B56" s="9"/>
      <c r="C56" s="11"/>
      <c r="D56" s="31">
        <f>MOD(D54,60)</f>
        <v>47</v>
      </c>
      <c r="F56" s="23"/>
    </row>
    <row r="57" ht="39.0" customHeight="1">
      <c r="A57" s="25" t="s">
        <v>93</v>
      </c>
      <c r="B57" s="9"/>
      <c r="C57" s="11"/>
      <c r="D57" s="26">
        <f>ROUNDDOWN(D56,0)</f>
        <v>47</v>
      </c>
      <c r="F57" s="23"/>
    </row>
    <row r="58" ht="12.75" customHeight="1"/>
    <row r="59" ht="12.75" customHeight="1">
      <c r="A59" s="5" t="s">
        <v>94</v>
      </c>
    </row>
    <row r="60" ht="12.75" customHeight="1">
      <c r="A60" s="5"/>
    </row>
    <row r="61" ht="12.75" customHeight="1">
      <c r="A61" s="6" t="s">
        <v>10</v>
      </c>
    </row>
    <row r="62" ht="12.75" customHeight="1">
      <c r="A62" s="8" t="s">
        <v>95</v>
      </c>
      <c r="B62" s="11"/>
      <c r="C62" s="8" t="s">
        <v>96</v>
      </c>
      <c r="D62" s="11"/>
    </row>
    <row r="63" ht="12.75" customHeight="1">
      <c r="A63" s="8" t="s">
        <v>99</v>
      </c>
      <c r="B63" s="11"/>
      <c r="C63" s="8" t="s">
        <v>101</v>
      </c>
      <c r="D63" s="11"/>
    </row>
    <row r="64" ht="12.75" customHeight="1">
      <c r="A64" s="8" t="s">
        <v>102</v>
      </c>
      <c r="B64" s="11"/>
      <c r="C64" s="8" t="s">
        <v>103</v>
      </c>
      <c r="D64" s="11"/>
    </row>
    <row r="65" ht="27.75" customHeight="1">
      <c r="A65" s="33" t="s">
        <v>105</v>
      </c>
      <c r="B65" s="11"/>
      <c r="C65" s="33" t="str">
        <f>TEXTJOIN( , ,C62," ", C63," ", C64)</f>
        <v>Златьев Виктор Николаевич</v>
      </c>
      <c r="D65" s="11"/>
    </row>
    <row r="66" ht="12.75" customHeight="1"/>
    <row r="67" ht="12.75" customHeight="1">
      <c r="A67" s="6" t="s">
        <v>110</v>
      </c>
    </row>
    <row r="68" ht="12.75" customHeight="1">
      <c r="A68" s="8" t="s">
        <v>111</v>
      </c>
      <c r="B68" s="11"/>
      <c r="C68" s="8" t="s">
        <v>112</v>
      </c>
      <c r="D68" s="11"/>
    </row>
    <row r="69" ht="12.75" customHeight="1">
      <c r="A69" s="8" t="s">
        <v>114</v>
      </c>
      <c r="B69" s="11"/>
      <c r="C69" s="8">
        <f>LEN(C68)</f>
        <v>11</v>
      </c>
      <c r="D69" s="11"/>
    </row>
    <row r="70" ht="12.75" customHeight="1"/>
    <row r="71" ht="12.75" customHeight="1">
      <c r="A71" s="6" t="s">
        <v>115</v>
      </c>
    </row>
    <row r="72" ht="12.75" customHeight="1">
      <c r="A72" s="8" t="s">
        <v>116</v>
      </c>
      <c r="B72" s="11"/>
      <c r="C72" s="8" t="s">
        <v>112</v>
      </c>
      <c r="D72" s="11"/>
    </row>
    <row r="73" ht="12.75" customHeight="1">
      <c r="A73" s="8" t="s">
        <v>117</v>
      </c>
      <c r="B73" s="11"/>
      <c r="C73" s="8" t="str">
        <f>REPLACE(REPLACE(C72,1,2,""),5,4,"")</f>
        <v>форма</v>
      </c>
      <c r="D73" s="11"/>
    </row>
    <row r="74" ht="12.75" customHeight="1"/>
    <row r="75" ht="12.75" customHeight="1">
      <c r="A75" s="6" t="s">
        <v>119</v>
      </c>
    </row>
    <row r="76" ht="12.75" customHeight="1">
      <c r="A76" s="8" t="s">
        <v>116</v>
      </c>
      <c r="B76" s="11"/>
      <c r="C76" s="8" t="s">
        <v>112</v>
      </c>
      <c r="D76" s="11"/>
      <c r="E76" s="6" t="str">
        <f>REPLACE(REPLACE(C76,1,9, ),2,1, )</f>
        <v>к</v>
      </c>
      <c r="F76" s="6" t="str">
        <f>REPLACE(REPLACE(C76,1,3, ),2,7, )</f>
        <v>о</v>
      </c>
      <c r="G76" s="6" t="str">
        <f>REPLACE(REPLACE(C76,1,5, ),2,5, )</f>
        <v>м</v>
      </c>
      <c r="H76" s="6" t="str">
        <f>REPLACE(REPLACE(C76,1,8, ) ,2,2, )</f>
        <v>и</v>
      </c>
      <c r="I76" s="6" t="str">
        <f>REPLACE(REPLACE(REPLACE(C76,1,1, ) ,2,4, ) ,4,3, )</f>
        <v>нат</v>
      </c>
      <c r="K76" s="6" t="str">
        <f>REPLACE(J76,2,1, )</f>
        <v/>
      </c>
    </row>
    <row r="77" ht="12.75" customHeight="1">
      <c r="A77" s="8" t="s">
        <v>117</v>
      </c>
      <c r="B77" s="11"/>
      <c r="C77" s="8" t="str">
        <f>TEXTJOIN( , ,E76,F76,G76,E77,H76,I76)</f>
        <v>комбинат</v>
      </c>
      <c r="D77" s="11"/>
      <c r="E77" s="6" t="s">
        <v>128</v>
      </c>
    </row>
    <row r="78" ht="12.75" customHeight="1"/>
    <row r="79" ht="12.75" customHeight="1">
      <c r="A79" s="6" t="s">
        <v>130</v>
      </c>
    </row>
    <row r="80" ht="12.75" customHeight="1">
      <c r="A80" s="8" t="s">
        <v>131</v>
      </c>
      <c r="B80" s="11"/>
      <c r="C80" s="8" t="s">
        <v>132</v>
      </c>
      <c r="D80" s="11"/>
      <c r="E80" s="6" t="str">
        <f>REPLACE(C80,8,3, )</f>
        <v>информа</v>
      </c>
      <c r="F80" s="6" t="str">
        <f>REPLACE(C80,1,7, )</f>
        <v>тор</v>
      </c>
    </row>
    <row r="81" ht="12.75" customHeight="1">
      <c r="A81" s="8" t="s">
        <v>134</v>
      </c>
      <c r="B81" s="11"/>
      <c r="C81" s="8" t="s">
        <v>135</v>
      </c>
      <c r="D81" s="11"/>
      <c r="E81" s="6" t="str">
        <f>REPLACE(C81,6,3, )</f>
        <v>Опера</v>
      </c>
      <c r="F81" s="6" t="str">
        <f>REPLACE(C81,1,5, )</f>
        <v>ция</v>
      </c>
    </row>
    <row r="82" ht="12.75" customHeight="1">
      <c r="A82" s="8" t="s">
        <v>138</v>
      </c>
      <c r="B82" s="11"/>
      <c r="C82" s="8" t="str">
        <f>TEXTJOIN( , ,E80,F81)</f>
        <v>информация</v>
      </c>
      <c r="D82" s="11"/>
    </row>
    <row r="83" ht="12.75" customHeight="1">
      <c r="A83" s="8" t="s">
        <v>142</v>
      </c>
      <c r="B83" s="11"/>
      <c r="C83" s="8" t="str">
        <f>TEXTJOIN( , ,E81,F80)</f>
        <v>Оператор</v>
      </c>
      <c r="D83" s="11"/>
    </row>
    <row r="84" ht="12.75" customHeight="1"/>
    <row r="85" ht="12.75" customHeight="1">
      <c r="A85" s="6" t="s">
        <v>152</v>
      </c>
    </row>
    <row r="86" ht="12.75" customHeight="1">
      <c r="A86" s="8" t="s">
        <v>95</v>
      </c>
      <c r="B86" s="11"/>
      <c r="C86" s="8" t="s">
        <v>153</v>
      </c>
      <c r="D86" s="11"/>
    </row>
    <row r="87" ht="12.75" customHeight="1">
      <c r="A87" s="8" t="s">
        <v>99</v>
      </c>
      <c r="B87" s="11"/>
      <c r="C87" s="8" t="s">
        <v>154</v>
      </c>
      <c r="D87" s="11"/>
    </row>
    <row r="88" ht="12.75" customHeight="1">
      <c r="A88" s="8" t="s">
        <v>102</v>
      </c>
      <c r="B88" s="11"/>
      <c r="C88" s="8" t="s">
        <v>155</v>
      </c>
      <c r="D88" s="11"/>
    </row>
    <row r="89" ht="12.75" customHeight="1">
      <c r="A89" s="33" t="s">
        <v>156</v>
      </c>
      <c r="B89" s="11"/>
      <c r="C89" s="8" t="str">
        <f>TEXTJOIN( , ,C86, C87, C88)</f>
        <v>ИвановН.И.</v>
      </c>
      <c r="D89" s="11"/>
    </row>
    <row r="90" ht="12.75" customHeight="1"/>
    <row r="91" ht="12.75" customHeight="1">
      <c r="A91" s="5" t="s">
        <v>157</v>
      </c>
    </row>
    <row r="92" ht="12.75" customHeight="1"/>
    <row r="93" ht="12.75" customHeight="1">
      <c r="A93" s="6" t="s">
        <v>10</v>
      </c>
    </row>
    <row r="94" ht="12.75" customHeight="1">
      <c r="A94" s="8" t="s">
        <v>159</v>
      </c>
      <c r="B94" s="11"/>
      <c r="C94" s="44">
        <f>DATE(2001,11,25)</f>
        <v>37220</v>
      </c>
      <c r="D94" s="11"/>
    </row>
    <row r="95" ht="12.75" customHeight="1">
      <c r="A95" s="8" t="s">
        <v>160</v>
      </c>
      <c r="B95" s="11"/>
      <c r="C95" s="8">
        <f>DAY(C94)</f>
        <v>25</v>
      </c>
      <c r="D95" s="11"/>
    </row>
    <row r="96" ht="12.75" customHeight="1">
      <c r="A96" s="8" t="s">
        <v>161</v>
      </c>
      <c r="B96" s="11"/>
      <c r="C96" s="8">
        <f>MONTH(C94)</f>
        <v>11</v>
      </c>
      <c r="D96" s="11"/>
    </row>
    <row r="97" ht="12.75" customHeight="1">
      <c r="A97" s="8" t="s">
        <v>162</v>
      </c>
      <c r="B97" s="11"/>
      <c r="C97" s="8">
        <f>YEAR(C94)</f>
        <v>2001</v>
      </c>
      <c r="D97" s="11"/>
    </row>
    <row r="98" ht="12.75" customHeight="1"/>
    <row r="99" ht="12.75" customHeight="1">
      <c r="A99" s="6" t="s">
        <v>163</v>
      </c>
    </row>
    <row r="100" ht="12.75" customHeight="1">
      <c r="A100" s="8" t="s">
        <v>159</v>
      </c>
      <c r="B100" s="11"/>
      <c r="C100" s="45">
        <v>40920.0</v>
      </c>
      <c r="D100" s="11"/>
    </row>
    <row r="101" ht="26.25" customHeight="1">
      <c r="A101" s="33" t="s">
        <v>164</v>
      </c>
      <c r="B101" s="11"/>
      <c r="C101" s="45" t="str">
        <f>WORKDAY.INTL(C100,100, )</f>
        <v>#VALUE!</v>
      </c>
      <c r="D101" s="11"/>
      <c r="F101" s="46" t="s">
        <v>165</v>
      </c>
    </row>
    <row r="102" ht="12.75" customHeight="1"/>
    <row r="103" ht="12.75" customHeight="1">
      <c r="A103" s="6" t="s">
        <v>166</v>
      </c>
      <c r="F103" s="47"/>
    </row>
    <row r="104" ht="12.75" customHeight="1">
      <c r="A104" s="33" t="s">
        <v>167</v>
      </c>
      <c r="B104" s="11"/>
      <c r="C104" s="44">
        <f>DATE(2001,11,25)</f>
        <v>37220</v>
      </c>
      <c r="D104" s="11"/>
      <c r="E104" s="48">
        <f>TODAY()</f>
        <v>43768</v>
      </c>
    </row>
    <row r="105" ht="27.75" customHeight="1">
      <c r="A105" s="33" t="s">
        <v>168</v>
      </c>
      <c r="B105" s="11"/>
      <c r="C105" s="8">
        <f>DAYS(E104,C104)</f>
        <v>6548</v>
      </c>
      <c r="D105" s="11"/>
    </row>
    <row r="106" ht="12.75" customHeight="1"/>
    <row r="107" ht="12.75" customHeight="1">
      <c r="A107" s="5" t="s">
        <v>169</v>
      </c>
    </row>
    <row r="108" ht="12.75" customHeight="1"/>
    <row r="109" ht="30.0" customHeight="1">
      <c r="A109" s="3" t="s">
        <v>170</v>
      </c>
    </row>
    <row r="110" ht="12.75" customHeight="1"/>
    <row r="111" ht="12.75" customHeight="1">
      <c r="A111" s="8" t="s">
        <v>171</v>
      </c>
      <c r="B111" s="9"/>
      <c r="C111" s="11"/>
      <c r="D111" s="13">
        <v>15.0</v>
      </c>
    </row>
    <row r="112" ht="12.75" customHeight="1">
      <c r="A112" s="8" t="s">
        <v>172</v>
      </c>
      <c r="B112" s="9"/>
      <c r="C112" s="11"/>
      <c r="D112" s="13">
        <v>20.0</v>
      </c>
    </row>
    <row r="113" ht="12.75" customHeight="1">
      <c r="A113" s="8" t="s">
        <v>173</v>
      </c>
      <c r="B113" s="9"/>
      <c r="C113" s="11"/>
      <c r="D113" s="13">
        <v>25.0</v>
      </c>
    </row>
    <row r="114" ht="12.75" customHeight="1">
      <c r="A114" s="8" t="s">
        <v>174</v>
      </c>
      <c r="B114" s="9"/>
      <c r="C114" s="11"/>
      <c r="D114" s="13">
        <v>17.0</v>
      </c>
    </row>
    <row r="115" ht="12.75" customHeight="1">
      <c r="A115" s="8" t="s">
        <v>175</v>
      </c>
      <c r="B115" s="9"/>
      <c r="C115" s="11"/>
      <c r="D115" s="13">
        <v>8.0</v>
      </c>
    </row>
    <row r="116" ht="12.75" customHeight="1">
      <c r="A116" s="8" t="s">
        <v>176</v>
      </c>
      <c r="B116" s="9"/>
      <c r="C116" s="11"/>
      <c r="D116" s="13">
        <f>SUM(D111,D112,D113)</f>
        <v>60</v>
      </c>
    </row>
    <row r="117" ht="12.75" customHeight="1">
      <c r="A117" s="8" t="s">
        <v>177</v>
      </c>
      <c r="B117" s="9"/>
      <c r="C117" s="11"/>
      <c r="D117" s="13">
        <f>SUM(D116,D115,D114)</f>
        <v>85</v>
      </c>
    </row>
    <row r="118" ht="12.75" customHeight="1"/>
    <row r="119" ht="12.75" customHeight="1">
      <c r="A119" s="3" t="s">
        <v>178</v>
      </c>
    </row>
    <row r="120" ht="12.75" customHeight="1"/>
    <row r="121" ht="12.75" customHeight="1">
      <c r="A121" s="49" t="s">
        <v>179</v>
      </c>
      <c r="B121" s="9"/>
      <c r="C121" s="11"/>
      <c r="D121" s="50" t="s">
        <v>180</v>
      </c>
    </row>
    <row r="122" ht="12.75" customHeight="1">
      <c r="A122" s="8" t="s">
        <v>139</v>
      </c>
      <c r="B122" s="9"/>
      <c r="C122" s="11"/>
      <c r="D122" s="13">
        <v>5000.0</v>
      </c>
    </row>
    <row r="123" ht="12.75" customHeight="1">
      <c r="A123" s="8" t="s">
        <v>140</v>
      </c>
      <c r="B123" s="9"/>
      <c r="C123" s="11"/>
      <c r="D123" s="13">
        <v>6000.0</v>
      </c>
    </row>
    <row r="124" ht="12.75" customHeight="1">
      <c r="A124" s="8" t="s">
        <v>141</v>
      </c>
      <c r="B124" s="9"/>
      <c r="C124" s="11"/>
      <c r="D124" s="13">
        <v>4000.0</v>
      </c>
    </row>
    <row r="125" ht="12.75" customHeight="1">
      <c r="A125" s="8" t="s">
        <v>143</v>
      </c>
      <c r="B125" s="9"/>
      <c r="C125" s="11"/>
      <c r="D125" s="13">
        <v>7000.0</v>
      </c>
    </row>
    <row r="126" ht="12.75" customHeight="1">
      <c r="A126" s="8" t="s">
        <v>144</v>
      </c>
      <c r="B126" s="9"/>
      <c r="C126" s="11"/>
      <c r="D126" s="13">
        <v>7000.0</v>
      </c>
    </row>
    <row r="127" ht="12.75" customHeight="1">
      <c r="A127" s="8" t="s">
        <v>145</v>
      </c>
      <c r="B127" s="9"/>
      <c r="C127" s="11"/>
      <c r="D127" s="13">
        <v>8000.0</v>
      </c>
    </row>
    <row r="128" ht="12.75" customHeight="1">
      <c r="A128" s="8" t="s">
        <v>146</v>
      </c>
      <c r="B128" s="9"/>
      <c r="C128" s="11"/>
      <c r="D128" s="13">
        <v>7500.0</v>
      </c>
    </row>
    <row r="129" ht="12.75" customHeight="1">
      <c r="A129" s="8" t="s">
        <v>147</v>
      </c>
      <c r="B129" s="9"/>
      <c r="C129" s="11"/>
      <c r="D129" s="13">
        <v>9000.0</v>
      </c>
    </row>
    <row r="130" ht="12.75" customHeight="1">
      <c r="A130" s="8" t="s">
        <v>148</v>
      </c>
      <c r="B130" s="9"/>
      <c r="C130" s="11"/>
      <c r="D130" s="13">
        <v>11000.0</v>
      </c>
    </row>
    <row r="131" ht="12.75" customHeight="1">
      <c r="A131" s="8" t="s">
        <v>149</v>
      </c>
      <c r="B131" s="9"/>
      <c r="C131" s="11"/>
      <c r="D131" s="13">
        <v>10000.0</v>
      </c>
    </row>
    <row r="132" ht="12.75" customHeight="1">
      <c r="A132" s="8" t="s">
        <v>150</v>
      </c>
      <c r="B132" s="9"/>
      <c r="C132" s="11"/>
      <c r="D132" s="13">
        <v>11000.0</v>
      </c>
    </row>
    <row r="133" ht="12.75" customHeight="1">
      <c r="A133" s="8" t="s">
        <v>151</v>
      </c>
      <c r="B133" s="9"/>
      <c r="C133" s="11"/>
      <c r="D133" s="13">
        <v>10500.0</v>
      </c>
    </row>
    <row r="134" ht="12.75" customHeight="1">
      <c r="A134" s="8"/>
      <c r="B134" s="9"/>
      <c r="C134" s="11"/>
      <c r="D134" s="13"/>
    </row>
    <row r="135" ht="12.75" customHeight="1">
      <c r="A135" s="8" t="s">
        <v>181</v>
      </c>
      <c r="B135" s="9"/>
      <c r="C135" s="11"/>
      <c r="D135" s="13">
        <f>SUM(D122,D123,D124)</f>
        <v>15000</v>
      </c>
    </row>
    <row r="136" ht="12.75" customHeight="1">
      <c r="A136" s="8" t="s">
        <v>182</v>
      </c>
      <c r="B136" s="9"/>
      <c r="C136" s="11"/>
      <c r="D136" s="13">
        <f>SUM(D125,D126,D127)</f>
        <v>22000</v>
      </c>
    </row>
    <row r="137" ht="12.75" customHeight="1">
      <c r="A137" s="8" t="s">
        <v>183</v>
      </c>
      <c r="B137" s="9"/>
      <c r="C137" s="11"/>
      <c r="D137" s="13">
        <f>SUM(D135,D136)</f>
        <v>37000</v>
      </c>
    </row>
    <row r="138" ht="12.75" customHeight="1">
      <c r="A138" s="8" t="s">
        <v>184</v>
      </c>
      <c r="B138" s="9"/>
      <c r="C138" s="11"/>
      <c r="D138" s="13">
        <f>SUM(D128,D129,D130)</f>
        <v>27500</v>
      </c>
    </row>
    <row r="139" ht="12.75" customHeight="1">
      <c r="A139" s="8" t="s">
        <v>185</v>
      </c>
      <c r="B139" s="9"/>
      <c r="C139" s="11"/>
      <c r="D139" s="13">
        <f>SUM(D131,D132,D133)</f>
        <v>31500</v>
      </c>
    </row>
    <row r="140" ht="12.75" customHeight="1">
      <c r="A140" s="8" t="s">
        <v>186</v>
      </c>
      <c r="B140" s="9"/>
      <c r="C140" s="11"/>
      <c r="D140" s="13">
        <f>SUM(D138,D139)</f>
        <v>59000</v>
      </c>
    </row>
    <row r="141" ht="12.75" customHeight="1">
      <c r="A141" s="8" t="s">
        <v>187</v>
      </c>
      <c r="B141" s="9"/>
      <c r="C141" s="11"/>
      <c r="D141" s="13">
        <f>SUM(D140,D137)</f>
        <v>96000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56:C56"/>
    <mergeCell ref="A57:C57"/>
    <mergeCell ref="A53:C53"/>
    <mergeCell ref="A52:C52"/>
    <mergeCell ref="A65:B65"/>
    <mergeCell ref="A68:B68"/>
    <mergeCell ref="A69:B69"/>
    <mergeCell ref="A72:B72"/>
    <mergeCell ref="A64:B64"/>
    <mergeCell ref="A23:C23"/>
    <mergeCell ref="A24:C24"/>
    <mergeCell ref="A25:C25"/>
    <mergeCell ref="A26:C26"/>
    <mergeCell ref="A30:C30"/>
    <mergeCell ref="A31:C31"/>
    <mergeCell ref="A35:C35"/>
    <mergeCell ref="A36:C36"/>
    <mergeCell ref="A40:C40"/>
    <mergeCell ref="A41:C41"/>
    <mergeCell ref="A45:C45"/>
    <mergeCell ref="A46:C46"/>
    <mergeCell ref="A22:C22"/>
    <mergeCell ref="A54:C54"/>
    <mergeCell ref="A55:C55"/>
    <mergeCell ref="F53:K53"/>
    <mergeCell ref="F54:K54"/>
    <mergeCell ref="F55:K55"/>
    <mergeCell ref="F56:K56"/>
    <mergeCell ref="F57:K57"/>
    <mergeCell ref="A62:B62"/>
    <mergeCell ref="C62:D62"/>
    <mergeCell ref="C63:D63"/>
    <mergeCell ref="A63:B63"/>
    <mergeCell ref="C64:D64"/>
    <mergeCell ref="C65:D65"/>
    <mergeCell ref="C68:D68"/>
    <mergeCell ref="C69:D69"/>
    <mergeCell ref="C86:D86"/>
    <mergeCell ref="A86:B86"/>
    <mergeCell ref="A87:B87"/>
    <mergeCell ref="A88:B88"/>
    <mergeCell ref="A89:B89"/>
    <mergeCell ref="C88:D88"/>
    <mergeCell ref="C89:D89"/>
    <mergeCell ref="C81:D81"/>
    <mergeCell ref="C82:D82"/>
    <mergeCell ref="C83:D83"/>
    <mergeCell ref="C87:D87"/>
    <mergeCell ref="C76:D76"/>
    <mergeCell ref="A137:C137"/>
    <mergeCell ref="A136:C136"/>
    <mergeCell ref="A129:C129"/>
    <mergeCell ref="A130:C130"/>
    <mergeCell ref="A131:C131"/>
    <mergeCell ref="A132:C132"/>
    <mergeCell ref="A133:C133"/>
    <mergeCell ref="A134:C134"/>
    <mergeCell ref="A126:C126"/>
    <mergeCell ref="A127:C127"/>
    <mergeCell ref="A138:C138"/>
    <mergeCell ref="A139:C139"/>
    <mergeCell ref="A140:C140"/>
    <mergeCell ref="A141:C141"/>
    <mergeCell ref="A128:C128"/>
    <mergeCell ref="A135:C135"/>
    <mergeCell ref="C104:D104"/>
    <mergeCell ref="A105:B105"/>
    <mergeCell ref="C105:D105"/>
    <mergeCell ref="A82:B82"/>
    <mergeCell ref="A83:B83"/>
    <mergeCell ref="C94:D94"/>
    <mergeCell ref="F101:P101"/>
    <mergeCell ref="A109:N109"/>
    <mergeCell ref="C101:D101"/>
    <mergeCell ref="C95:D95"/>
    <mergeCell ref="A94:B94"/>
    <mergeCell ref="A96:B96"/>
    <mergeCell ref="A95:B95"/>
    <mergeCell ref="C96:D96"/>
    <mergeCell ref="A97:B97"/>
    <mergeCell ref="C97:D97"/>
    <mergeCell ref="A100:B100"/>
    <mergeCell ref="C100:D100"/>
    <mergeCell ref="A119:N119"/>
    <mergeCell ref="A117:C117"/>
    <mergeCell ref="A121:C121"/>
    <mergeCell ref="A122:C122"/>
    <mergeCell ref="A123:C123"/>
    <mergeCell ref="A124:C124"/>
    <mergeCell ref="A125:C125"/>
    <mergeCell ref="A80:B80"/>
    <mergeCell ref="C80:D80"/>
    <mergeCell ref="A73:B73"/>
    <mergeCell ref="C72:D72"/>
    <mergeCell ref="C73:D73"/>
    <mergeCell ref="A76:B76"/>
    <mergeCell ref="A77:B77"/>
    <mergeCell ref="A81:B81"/>
    <mergeCell ref="C77:D77"/>
    <mergeCell ref="A101:B101"/>
    <mergeCell ref="A104:B104"/>
    <mergeCell ref="A111:C111"/>
    <mergeCell ref="A112:C112"/>
    <mergeCell ref="A113:C113"/>
    <mergeCell ref="A114:C114"/>
    <mergeCell ref="A115:C115"/>
    <mergeCell ref="A116:C116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