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drawings/drawing4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4th Year_COLLEGE\PRINCIPLES OF REINFORCED-PRESTRESSED CONCRETE\COMPUTER PROGRAMMING\"/>
    </mc:Choice>
  </mc:AlternateContent>
  <bookViews>
    <workbookView xWindow="-108" yWindow="-108" windowWidth="23256" windowHeight="12456" activeTab="3"/>
  </bookViews>
  <sheets>
    <sheet name="STAGE 1" sheetId="12" r:id="rId1"/>
    <sheet name="STAGE 2" sheetId="13" r:id="rId2"/>
    <sheet name="ANALYSIS" sheetId="8" r:id="rId3"/>
    <sheet name="DESIGN" sheetId="4" r:id="rId4"/>
  </sheets>
  <definedNames>
    <definedName name="ColumnTitle1" localSheetId="2">#REF!</definedName>
    <definedName name="ColumnTitle1" localSheetId="0">#REF!</definedName>
    <definedName name="ColumnTitle1" localSheetId="1">#REF!</definedName>
    <definedName name="ColumnTitle1">#REF!</definedName>
    <definedName name="Company_Name">#REF!</definedName>
    <definedName name="Email">#REF!</definedName>
    <definedName name="Phone">#REF!</definedName>
    <definedName name="_xlnm.Print_Area" localSheetId="2">ANALYSIS!$A$1:$BB$43</definedName>
    <definedName name="_xlnm.Print_Area" localSheetId="3">DESIGN!#REF!</definedName>
    <definedName name="_xlnm.Print_Area" localSheetId="0">'STAGE 1'!$A$1:$BB$57</definedName>
    <definedName name="_xlnm.Print_Area" localSheetId="1">'STAGE 2'!$A$1:$BA$79</definedName>
    <definedName name="RowTitleRegion1..D8">#REF!</definedName>
    <definedName name="STAGE1" localSheetId="0">#REF!</definedName>
    <definedName name="STAGE1" localSheetId="1">#REF!</definedName>
    <definedName name="STAGE1">#REF!</definedName>
    <definedName name="STAGE1.1" localSheetId="0">#REF!</definedName>
    <definedName name="STAGE1.1" localSheetId="1">#REF!</definedName>
    <definedName name="STAGE1.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4" l="1"/>
  <c r="O33" i="4"/>
  <c r="O39" i="4" s="1"/>
  <c r="O29" i="4"/>
  <c r="A9" i="4"/>
  <c r="F7" i="4"/>
  <c r="O6" i="4"/>
  <c r="F8" i="4" s="1"/>
  <c r="H29" i="4" l="1"/>
  <c r="H39" i="4" s="1"/>
  <c r="O14" i="4"/>
  <c r="O15" i="4" s="1"/>
  <c r="O16" i="4" s="1"/>
  <c r="H50" i="4" l="1"/>
  <c r="P41" i="4"/>
  <c r="O50" i="4" l="1"/>
  <c r="J86" i="4" s="1"/>
  <c r="H61" i="4"/>
  <c r="H66" i="4" s="1"/>
  <c r="O58" i="4" s="1"/>
  <c r="O64" i="4" l="1"/>
  <c r="J75" i="4" s="1"/>
  <c r="I77" i="4" s="1"/>
  <c r="O60" i="4"/>
  <c r="F7" i="12" l="1"/>
  <c r="J37" i="13" l="1"/>
  <c r="J44" i="13" l="1"/>
  <c r="J46" i="12"/>
  <c r="J37" i="12"/>
  <c r="J55" i="12" l="1"/>
  <c r="F8" i="13"/>
  <c r="J51" i="13" s="1"/>
  <c r="J64" i="13" l="1"/>
  <c r="J74" i="13" s="1"/>
  <c r="J93" i="13" s="1"/>
  <c r="J53" i="13"/>
  <c r="A9" i="13"/>
  <c r="J84" i="13" l="1"/>
  <c r="J96" i="13" s="1"/>
  <c r="A9" i="8" l="1"/>
  <c r="H38" i="8" l="1"/>
  <c r="H61" i="8" s="1"/>
  <c r="O45" i="8"/>
  <c r="O42" i="8"/>
  <c r="O38" i="8"/>
  <c r="F7" i="8"/>
  <c r="H48" i="8" l="1"/>
  <c r="O48" i="8"/>
  <c r="P50" i="8" l="1"/>
  <c r="H66" i="8" l="1"/>
  <c r="O59" i="8" s="1"/>
  <c r="O66" i="8" s="1"/>
  <c r="J75" i="8" l="1"/>
  <c r="O61" i="8"/>
</calcChain>
</file>

<file path=xl/sharedStrings.xml><?xml version="1.0" encoding="utf-8"?>
<sst xmlns="http://schemas.openxmlformats.org/spreadsheetml/2006/main" count="244" uniqueCount="97">
  <si>
    <t>Beam Properties</t>
  </si>
  <si>
    <t xml:space="preserve">Instructions: Input all the required variables in the white cells. Cells in grey and blue serve as the output.
</t>
  </si>
  <si>
    <t>Factored Moment</t>
  </si>
  <si>
    <t>mm</t>
  </si>
  <si>
    <t>*Asterisks indicate optional inputs and may be mitigated by inputing on the blue cells</t>
  </si>
  <si>
    <t>Concrete Properties</t>
  </si>
  <si>
    <t>fy</t>
  </si>
  <si>
    <t>fc'</t>
  </si>
  <si>
    <t>Mpa</t>
  </si>
  <si>
    <t>MPa</t>
  </si>
  <si>
    <t>kN-m</t>
  </si>
  <si>
    <r>
      <t>ρ</t>
    </r>
    <r>
      <rPr>
        <vertAlign val="subscript"/>
        <sz val="22"/>
        <color theme="1"/>
        <rFont val="Calibri"/>
        <family val="2"/>
      </rPr>
      <t>max</t>
    </r>
  </si>
  <si>
    <t xml:space="preserve"> =</t>
  </si>
  <si>
    <t>Concrete Cover</t>
  </si>
  <si>
    <t>Settings</t>
  </si>
  <si>
    <t>Steel Modulus</t>
  </si>
  <si>
    <t>Round Decimals to</t>
  </si>
  <si>
    <r>
      <rPr>
        <sz val="11"/>
        <color theme="1"/>
        <rFont val="Aptos Narrow"/>
        <family val="2"/>
      </rPr>
      <t>β</t>
    </r>
    <r>
      <rPr>
        <sz val="11"/>
        <color theme="1"/>
        <rFont val="Calibri"/>
        <family val="2"/>
      </rPr>
      <t>1</t>
    </r>
  </si>
  <si>
    <t>Φ</t>
  </si>
  <si>
    <t>Computations</t>
  </si>
  <si>
    <t>Skip to Results</t>
  </si>
  <si>
    <t>Tension bar dia.</t>
  </si>
  <si>
    <r>
      <t>mm</t>
    </r>
    <r>
      <rPr>
        <vertAlign val="superscript"/>
        <sz val="11"/>
        <color theme="1"/>
        <rFont val="Calibri"/>
        <family val="2"/>
      </rPr>
      <t>2</t>
    </r>
  </si>
  <si>
    <t>n</t>
  </si>
  <si>
    <t>As:</t>
  </si>
  <si>
    <t>Steel Reinforcements</t>
  </si>
  <si>
    <t>Dead Load</t>
  </si>
  <si>
    <t>Live Load</t>
  </si>
  <si>
    <t>Beam Self-Weight</t>
  </si>
  <si>
    <r>
      <t>m</t>
    </r>
    <r>
      <rPr>
        <vertAlign val="superscript"/>
        <sz val="11"/>
        <color theme="1"/>
        <rFont val="Calibri"/>
        <family val="2"/>
      </rPr>
      <t>2</t>
    </r>
  </si>
  <si>
    <t>w</t>
  </si>
  <si>
    <t>kN/m</t>
  </si>
  <si>
    <t>Moment</t>
  </si>
  <si>
    <t>Ultimate Moment</t>
  </si>
  <si>
    <t>As</t>
  </si>
  <si>
    <t>Length (Span)</t>
  </si>
  <si>
    <r>
      <t>R</t>
    </r>
    <r>
      <rPr>
        <sz val="18"/>
        <color theme="1"/>
        <rFont val="Calibri"/>
        <family val="2"/>
      </rPr>
      <t>n</t>
    </r>
  </si>
  <si>
    <r>
      <t>ρ</t>
    </r>
    <r>
      <rPr>
        <vertAlign val="subscript"/>
        <sz val="22"/>
        <color theme="1"/>
        <rFont val="Calibri"/>
        <family val="2"/>
      </rPr>
      <t>min</t>
    </r>
  </si>
  <si>
    <t>=</t>
  </si>
  <si>
    <t>Height (h)</t>
  </si>
  <si>
    <t>Base (b)</t>
  </si>
  <si>
    <t>ρ</t>
  </si>
  <si>
    <t>Coefficient of Resisting Moment (Rn)</t>
  </si>
  <si>
    <t>Steel Ratio (ρ)</t>
  </si>
  <si>
    <r>
      <rPr>
        <sz val="15"/>
        <color theme="1"/>
        <rFont val="Calibri"/>
        <family val="2"/>
      </rPr>
      <t>ρ</t>
    </r>
    <r>
      <rPr>
        <sz val="11"/>
        <color theme="1"/>
        <rFont val="Calibri"/>
        <family val="2"/>
      </rPr>
      <t xml:space="preserve">min &lt; </t>
    </r>
    <r>
      <rPr>
        <sz val="15"/>
        <color theme="1"/>
        <rFont val="Calibri"/>
        <family val="2"/>
      </rPr>
      <t xml:space="preserve">ρ </t>
    </r>
    <r>
      <rPr>
        <sz val="11"/>
        <color theme="1"/>
        <rFont val="Calibri"/>
        <family val="2"/>
      </rPr>
      <t xml:space="preserve">&lt; </t>
    </r>
    <r>
      <rPr>
        <sz val="15"/>
        <color theme="1"/>
        <rFont val="Calibri"/>
        <family val="2"/>
      </rPr>
      <t>ρ</t>
    </r>
    <r>
      <rPr>
        <sz val="11"/>
        <color theme="1"/>
        <rFont val="Calibri"/>
        <family val="2"/>
      </rPr>
      <t>max</t>
    </r>
  </si>
  <si>
    <r>
      <t>A</t>
    </r>
    <r>
      <rPr>
        <vertAlign val="subscript"/>
        <sz val="18"/>
        <color theme="1"/>
        <rFont val="Calibri"/>
        <family val="2"/>
      </rPr>
      <t>s</t>
    </r>
  </si>
  <si>
    <t>a</t>
  </si>
  <si>
    <t>c</t>
  </si>
  <si>
    <r>
      <rPr>
        <sz val="26"/>
        <color theme="1"/>
        <rFont val="Calibri"/>
        <family val="2"/>
      </rPr>
      <t>ε</t>
    </r>
    <r>
      <rPr>
        <sz val="11"/>
        <color theme="1"/>
        <rFont val="Calibri"/>
        <family val="2"/>
      </rPr>
      <t>t</t>
    </r>
  </si>
  <si>
    <t>φ</t>
  </si>
  <si>
    <t>Area of Steel (As)</t>
  </si>
  <si>
    <t>Effective Depth (d)</t>
  </si>
  <si>
    <t>Equilibrium Shall be Satisfied at each Section</t>
  </si>
  <si>
    <r>
      <t>Net Tensile Strain (</t>
    </r>
    <r>
      <rPr>
        <sz val="25"/>
        <color theme="1"/>
        <rFont val="Calibri"/>
        <family val="2"/>
      </rPr>
      <t>ε</t>
    </r>
    <r>
      <rPr>
        <sz val="16"/>
        <color theme="1"/>
        <rFont val="Calibri"/>
        <family val="2"/>
      </rPr>
      <t>t)</t>
    </r>
  </si>
  <si>
    <r>
      <t>Maximum Steel Ratio (</t>
    </r>
    <r>
      <rPr>
        <sz val="20"/>
        <color theme="1"/>
        <rFont val="Calibri"/>
        <family val="2"/>
      </rPr>
      <t>ρ</t>
    </r>
    <r>
      <rPr>
        <sz val="16"/>
        <color theme="1"/>
        <rFont val="Calibri"/>
        <family val="2"/>
      </rPr>
      <t>max)</t>
    </r>
  </si>
  <si>
    <r>
      <t>Minimum Steel Ratio (</t>
    </r>
    <r>
      <rPr>
        <sz val="20"/>
        <color theme="1"/>
        <rFont val="Calibri"/>
        <family val="2"/>
      </rPr>
      <t>ρ</t>
    </r>
    <r>
      <rPr>
        <sz val="16"/>
        <color theme="1"/>
        <rFont val="Calibri"/>
        <family val="2"/>
      </rPr>
      <t>min)</t>
    </r>
  </si>
  <si>
    <t>Ultimate Strength Design (Mu)</t>
  </si>
  <si>
    <r>
      <t>M</t>
    </r>
    <r>
      <rPr>
        <sz val="14"/>
        <color theme="1"/>
        <rFont val="Calibri"/>
        <family val="2"/>
      </rPr>
      <t>u</t>
    </r>
  </si>
  <si>
    <t>Strength Reduction Factor (φ)</t>
  </si>
  <si>
    <t>Material Properties</t>
  </si>
  <si>
    <t>fr</t>
  </si>
  <si>
    <t>λ</t>
  </si>
  <si>
    <t xml:space="preserve">Singly Reinforced Concrete (Uncracked Concrete Stage) Calculator </t>
  </si>
  <si>
    <t>Singly Reinforced Concrete Analysis Calculator (Ultimate Strength Stage)</t>
  </si>
  <si>
    <t>mm^4</t>
  </si>
  <si>
    <r>
      <t>Modulus of Rupture of Concrete (f</t>
    </r>
    <r>
      <rPr>
        <sz val="12"/>
        <color theme="1"/>
        <rFont val="Calibri"/>
        <family val="2"/>
      </rPr>
      <t>r</t>
    </r>
    <r>
      <rPr>
        <sz val="18"/>
        <color theme="1"/>
        <rFont val="Calibri"/>
        <family val="2"/>
      </rPr>
      <t>)</t>
    </r>
  </si>
  <si>
    <r>
      <t>Gross Moment of Inertia (I</t>
    </r>
    <r>
      <rPr>
        <sz val="12"/>
        <color theme="1"/>
        <rFont val="Calibri"/>
        <family val="2"/>
      </rPr>
      <t>g)</t>
    </r>
  </si>
  <si>
    <r>
      <t>f</t>
    </r>
    <r>
      <rPr>
        <sz val="11"/>
        <color theme="1"/>
        <rFont val="Calibri"/>
        <family val="2"/>
      </rPr>
      <t>r</t>
    </r>
  </si>
  <si>
    <r>
      <t>I</t>
    </r>
    <r>
      <rPr>
        <sz val="12"/>
        <color theme="1"/>
        <rFont val="Calibri"/>
        <family val="2"/>
      </rPr>
      <t>g</t>
    </r>
  </si>
  <si>
    <r>
      <t>Cracking Moment (M</t>
    </r>
    <r>
      <rPr>
        <sz val="14"/>
        <color theme="1"/>
        <rFont val="Calibri"/>
        <family val="2"/>
      </rPr>
      <t>cr</t>
    </r>
    <r>
      <rPr>
        <sz val="18"/>
        <color theme="1"/>
        <rFont val="Calibri"/>
        <family val="2"/>
      </rPr>
      <t>)</t>
    </r>
  </si>
  <si>
    <r>
      <t>M</t>
    </r>
    <r>
      <rPr>
        <sz val="14"/>
        <color theme="1"/>
        <rFont val="Calibri"/>
        <family val="2"/>
      </rPr>
      <t>cr</t>
    </r>
  </si>
  <si>
    <r>
      <t>Transformed Area (nA</t>
    </r>
    <r>
      <rPr>
        <sz val="14"/>
        <color theme="1"/>
        <rFont val="Calibri"/>
        <family val="2"/>
      </rPr>
      <t>s</t>
    </r>
    <r>
      <rPr>
        <sz val="18"/>
        <color theme="1"/>
        <rFont val="Calibri"/>
        <family val="2"/>
      </rPr>
      <t>)</t>
    </r>
  </si>
  <si>
    <r>
      <t># of Tension Bars (n</t>
    </r>
    <r>
      <rPr>
        <sz val="8"/>
        <color theme="1"/>
        <rFont val="Calibri"/>
        <family val="2"/>
      </rPr>
      <t>1</t>
    </r>
    <r>
      <rPr>
        <sz val="12"/>
        <color theme="1"/>
        <rFont val="Calibri"/>
        <family val="2"/>
      </rPr>
      <t>)</t>
    </r>
  </si>
  <si>
    <r>
      <t>nA</t>
    </r>
    <r>
      <rPr>
        <sz val="12"/>
        <color theme="1"/>
        <rFont val="Calibri"/>
        <family val="2"/>
      </rPr>
      <t>s</t>
    </r>
  </si>
  <si>
    <t>Taking Moment at Neutral Axis</t>
  </si>
  <si>
    <t>mm^2</t>
  </si>
  <si>
    <r>
      <t>I</t>
    </r>
    <r>
      <rPr>
        <sz val="14"/>
        <color theme="1"/>
        <rFont val="Calibri"/>
        <family val="2"/>
      </rPr>
      <t>cr</t>
    </r>
  </si>
  <si>
    <r>
      <t>A</t>
    </r>
    <r>
      <rPr>
        <sz val="12"/>
        <color theme="1"/>
        <rFont val="Calibri"/>
        <family val="2"/>
      </rPr>
      <t>s</t>
    </r>
  </si>
  <si>
    <r>
      <t>Cracking Moment of Inertia (I</t>
    </r>
    <r>
      <rPr>
        <sz val="12"/>
        <color theme="1"/>
        <rFont val="Calibri"/>
        <family val="2"/>
      </rPr>
      <t>cr)</t>
    </r>
  </si>
  <si>
    <r>
      <t>c</t>
    </r>
    <r>
      <rPr>
        <sz val="14"/>
        <color theme="1"/>
        <rFont val="Calibri"/>
        <family val="2"/>
      </rPr>
      <t>c</t>
    </r>
  </si>
  <si>
    <r>
      <t>c</t>
    </r>
    <r>
      <rPr>
        <sz val="14"/>
        <color theme="1"/>
        <rFont val="Calibri"/>
        <family val="2"/>
      </rPr>
      <t>t</t>
    </r>
  </si>
  <si>
    <t>Bending Moment (M)</t>
  </si>
  <si>
    <r>
      <t>f</t>
    </r>
    <r>
      <rPr>
        <sz val="14"/>
        <color theme="1"/>
        <rFont val="Calibri"/>
        <family val="2"/>
      </rPr>
      <t>c</t>
    </r>
  </si>
  <si>
    <r>
      <t>f</t>
    </r>
    <r>
      <rPr>
        <sz val="14"/>
        <color theme="1"/>
        <rFont val="Calibri"/>
        <family val="2"/>
      </rPr>
      <t>s</t>
    </r>
  </si>
  <si>
    <r>
      <t>Steel in Tension (f</t>
    </r>
    <r>
      <rPr>
        <sz val="12"/>
        <color theme="1"/>
        <rFont val="Calibri"/>
        <family val="2"/>
      </rPr>
      <t>s)</t>
    </r>
  </si>
  <si>
    <r>
      <t>Concrete in Compression (f</t>
    </r>
    <r>
      <rPr>
        <sz val="12"/>
        <color theme="1"/>
        <rFont val="Calibri"/>
        <family val="2"/>
      </rPr>
      <t>c</t>
    </r>
    <r>
      <rPr>
        <sz val="18"/>
        <color theme="1"/>
        <rFont val="Calibri"/>
        <family val="2"/>
      </rPr>
      <t>)</t>
    </r>
  </si>
  <si>
    <r>
      <t>Area of Steel (A</t>
    </r>
    <r>
      <rPr>
        <sz val="14"/>
        <color theme="1"/>
        <rFont val="Calibri"/>
        <family val="2"/>
      </rPr>
      <t>s</t>
    </r>
    <r>
      <rPr>
        <sz val="18"/>
        <color theme="1"/>
        <rFont val="Calibri"/>
        <family val="2"/>
      </rPr>
      <t>)</t>
    </r>
  </si>
  <si>
    <t>No. of Tension Bars</t>
  </si>
  <si>
    <t>fc:</t>
  </si>
  <si>
    <t>fs:</t>
  </si>
  <si>
    <t xml:space="preserve">Singly Reinforced Concrete (Cracked-Elastic Stress Stage) Calculator </t>
  </si>
  <si>
    <t>Bending Stresses</t>
  </si>
  <si>
    <t>Modular Ratio (n)</t>
  </si>
  <si>
    <t>Area of Steel (An)</t>
  </si>
  <si>
    <t>Singly Reinforced Concrete Design Calculator (STAGE 3)</t>
  </si>
  <si>
    <t>Stirup Diameter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</si>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</sst>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[&lt;=9999999]###\-####;\(###\)\ ###\-####"/>
    <numFmt numFmtId="166" formatCode="[$-409]mmmm\ d\,\ yyyy;@"/>
    <numFmt numFmtId="167" formatCode="0.00000"/>
  </numFmts>
  <fonts count="42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0"/>
      <name val="Arial"/>
      <family val="2"/>
    </font>
    <font>
      <b/>
      <i/>
      <sz val="11"/>
      <color theme="1" tint="0.34998626667073579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7"/>
      <color theme="1" tint="0.499984740745262"/>
      <name val="Aptos Display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i/>
      <sz val="12"/>
      <color theme="1"/>
      <name val="Calibri"/>
      <family val="2"/>
    </font>
    <font>
      <sz val="16"/>
      <color theme="1"/>
      <name val="Calibri"/>
      <family val="2"/>
    </font>
    <font>
      <sz val="18"/>
      <color theme="1"/>
      <name val="Calibri"/>
      <family val="2"/>
    </font>
    <font>
      <b/>
      <sz val="28"/>
      <color theme="1"/>
      <name val="Calibri"/>
      <family val="2"/>
    </font>
    <font>
      <sz val="22"/>
      <color theme="1"/>
      <name val="Calibri"/>
      <family val="2"/>
    </font>
    <font>
      <sz val="8"/>
      <name val="Aptos Narrow"/>
      <family val="2"/>
      <scheme val="minor"/>
    </font>
    <font>
      <b/>
      <sz val="16"/>
      <name val="Aptos Narrow"/>
      <family val="2"/>
      <scheme val="minor"/>
    </font>
    <font>
      <i/>
      <sz val="10"/>
      <color theme="1"/>
      <name val="Calibri"/>
      <family val="2"/>
    </font>
    <font>
      <vertAlign val="subscript"/>
      <sz val="22"/>
      <color theme="1"/>
      <name val="Calibri"/>
      <family val="2"/>
    </font>
    <font>
      <b/>
      <sz val="12"/>
      <name val="Aptos Narrow"/>
      <family val="2"/>
      <scheme val="minor"/>
    </font>
    <font>
      <sz val="20"/>
      <color theme="1"/>
      <name val="Calibri"/>
      <family val="2"/>
    </font>
    <font>
      <sz val="11"/>
      <color theme="1"/>
      <name val="Aptos Narrow"/>
      <family val="2"/>
    </font>
    <font>
      <b/>
      <sz val="16"/>
      <color theme="1"/>
      <name val="Aptos Narrow"/>
      <family val="2"/>
      <scheme val="minor"/>
    </font>
    <font>
      <vertAlign val="superscript"/>
      <sz val="11"/>
      <color theme="1"/>
      <name val="Calibri"/>
      <family val="2"/>
    </font>
    <font>
      <sz val="24"/>
      <color theme="1"/>
      <name val="Calibri"/>
      <family val="2"/>
    </font>
    <font>
      <i/>
      <u val="double"/>
      <sz val="11"/>
      <color theme="8" tint="-0.499984740745262"/>
      <name val="Calibri"/>
      <family val="2"/>
    </font>
    <font>
      <b/>
      <sz val="12"/>
      <color theme="1"/>
      <name val="Calibri"/>
      <family val="2"/>
    </font>
    <font>
      <sz val="11"/>
      <color theme="5"/>
      <name val="Calibri"/>
      <family val="2"/>
    </font>
    <font>
      <i/>
      <sz val="18"/>
      <color theme="8" tint="-0.249977111117893"/>
      <name val="Aptos Narrow"/>
      <family val="2"/>
      <scheme val="minor"/>
    </font>
    <font>
      <sz val="15"/>
      <color theme="1"/>
      <name val="Calibri"/>
      <family val="2"/>
    </font>
    <font>
      <vertAlign val="subscript"/>
      <sz val="18"/>
      <color theme="1"/>
      <name val="Calibri"/>
      <family val="2"/>
    </font>
    <font>
      <sz val="26"/>
      <color theme="1"/>
      <name val="Calibri"/>
      <family val="2"/>
    </font>
    <font>
      <i/>
      <u val="double"/>
      <sz val="15"/>
      <color theme="8" tint="-0.499984740745262"/>
      <name val="Calibri"/>
      <family val="2"/>
    </font>
    <font>
      <i/>
      <u val="double"/>
      <sz val="14"/>
      <color theme="8" tint="-0.499984740745262"/>
      <name val="Calibri"/>
      <family val="2"/>
    </font>
    <font>
      <sz val="25"/>
      <color theme="1"/>
      <name val="Calibri"/>
      <family val="2"/>
    </font>
    <font>
      <b/>
      <sz val="12"/>
      <name val="Calibri"/>
      <family val="2"/>
    </font>
    <font>
      <sz val="8"/>
      <color theme="1"/>
      <name val="Calibri"/>
      <family val="2"/>
    </font>
    <font>
      <sz val="11"/>
      <name val="Calibri"/>
      <family val="2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EDECD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1DA"/>
        <bgColor indexed="64"/>
      </patternFill>
    </fill>
    <fill>
      <patternFill patternType="solid">
        <fgColor rgb="FFFEFDED"/>
        <bgColor indexed="64"/>
      </patternFill>
    </fill>
    <fill>
      <patternFill patternType="solid">
        <fgColor rgb="FFDBDA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theme="0"/>
      </left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2"/>
      </right>
      <top style="medium">
        <color theme="0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theme="0"/>
      </top>
      <bottom style="thin">
        <color theme="2"/>
      </bottom>
      <diagonal/>
    </border>
    <border>
      <left style="thin">
        <color theme="2"/>
      </left>
      <right style="medium">
        <color theme="0"/>
      </right>
      <top style="medium">
        <color theme="0"/>
      </top>
      <bottom style="thin">
        <color theme="2"/>
      </bottom>
      <diagonal/>
    </border>
    <border>
      <left style="medium">
        <color theme="0"/>
      </left>
      <right style="thin">
        <color theme="2"/>
      </right>
      <top style="thin">
        <color theme="2"/>
      </top>
      <bottom style="medium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theme="0"/>
      </bottom>
      <diagonal/>
    </border>
    <border>
      <left style="thin">
        <color theme="2"/>
      </left>
      <right style="medium">
        <color theme="0"/>
      </right>
      <top style="thin">
        <color theme="2"/>
      </top>
      <bottom style="medium">
        <color theme="0"/>
      </bottom>
      <diagonal/>
    </border>
  </borders>
  <cellStyleXfs count="18">
    <xf numFmtId="0" fontId="0" fillId="0" borderId="0"/>
    <xf numFmtId="0" fontId="1" fillId="0" borderId="0">
      <alignment wrapText="1"/>
    </xf>
    <xf numFmtId="164" fontId="2" fillId="0" borderId="0" applyFill="0" applyBorder="0" applyProtection="0">
      <alignment horizontal="right"/>
    </xf>
    <xf numFmtId="0" fontId="3" fillId="0" borderId="0" applyNumberFormat="0" applyFill="0" applyProtection="0">
      <alignment horizontal="right" indent="1"/>
    </xf>
    <xf numFmtId="0" fontId="4" fillId="0" borderId="0" applyNumberFormat="0" applyAlignment="0" applyProtection="0"/>
    <xf numFmtId="164" fontId="5" fillId="0" borderId="0" applyFont="0" applyFill="0" applyBorder="0" applyProtection="0">
      <alignment horizontal="right"/>
    </xf>
    <xf numFmtId="0" fontId="6" fillId="0" borderId="0" applyNumberFormat="0" applyFill="0" applyBorder="0" applyProtection="0">
      <alignment horizontal="right" indent="1"/>
    </xf>
    <xf numFmtId="10" fontId="5" fillId="0" borderId="0" applyFont="0" applyFill="0" applyBorder="0" applyProtection="0">
      <alignment horizontal="right"/>
    </xf>
    <xf numFmtId="0" fontId="1" fillId="0" borderId="0" applyNumberFormat="0" applyFont="0" applyFill="0" applyBorder="0" applyProtection="0">
      <alignment horizontal="center" vertical="center"/>
    </xf>
    <xf numFmtId="0" fontId="1" fillId="0" borderId="0" applyNumberFormat="0" applyFont="0" applyFill="0" applyBorder="0">
      <alignment vertical="center" wrapText="1"/>
    </xf>
    <xf numFmtId="165" fontId="1" fillId="0" borderId="0" applyFont="0" applyFill="0" applyBorder="0">
      <alignment horizontal="left"/>
    </xf>
    <xf numFmtId="0" fontId="6" fillId="0" borderId="0" applyNumberFormat="0" applyFill="0" applyBorder="0" applyProtection="0"/>
    <xf numFmtId="0" fontId="1" fillId="0" borderId="0" applyNumberFormat="0" applyFill="0" applyBorder="0" applyProtection="0">
      <alignment wrapText="1"/>
    </xf>
    <xf numFmtId="166" fontId="1" fillId="0" borderId="0" applyFon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right" vertical="center"/>
    </xf>
    <xf numFmtId="0" fontId="19" fillId="3" borderId="1">
      <alignment horizontal="center" vertical="center"/>
    </xf>
    <xf numFmtId="0" fontId="25" fillId="7" borderId="1">
      <alignment horizontal="center" vertical="center"/>
    </xf>
  </cellStyleXfs>
  <cellXfs count="114">
    <xf numFmtId="0" fontId="0" fillId="0" borderId="0" xfId="0"/>
    <xf numFmtId="0" fontId="9" fillId="4" borderId="0" xfId="0" applyFont="1" applyFill="1" applyAlignment="1">
      <alignment vertical="top"/>
    </xf>
    <xf numFmtId="0" fontId="10" fillId="6" borderId="0" xfId="0" applyFont="1" applyFill="1" applyAlignment="1">
      <alignment vertical="top"/>
    </xf>
    <xf numFmtId="0" fontId="10" fillId="5" borderId="0" xfId="0" applyFont="1" applyFill="1"/>
    <xf numFmtId="0" fontId="10" fillId="0" borderId="0" xfId="0" applyFont="1"/>
    <xf numFmtId="0" fontId="11" fillId="6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13" fillId="6" borderId="0" xfId="0" applyFont="1" applyFill="1" applyAlignment="1">
      <alignment vertical="top"/>
    </xf>
    <xf numFmtId="0" fontId="10" fillId="6" borderId="0" xfId="0" applyFont="1" applyFill="1"/>
    <xf numFmtId="0" fontId="16" fillId="4" borderId="0" xfId="0" applyFont="1" applyFill="1" applyAlignment="1">
      <alignment horizontal="left" vertical="center"/>
    </xf>
    <xf numFmtId="0" fontId="10" fillId="5" borderId="0" xfId="0" applyFont="1" applyFill="1" applyAlignment="1">
      <alignment vertical="top"/>
    </xf>
    <xf numFmtId="0" fontId="17" fillId="6" borderId="0" xfId="0" applyFont="1" applyFill="1" applyAlignment="1">
      <alignment vertical="top"/>
    </xf>
    <xf numFmtId="0" fontId="10" fillId="6" borderId="0" xfId="0" applyFont="1" applyFill="1" applyAlignment="1">
      <alignment horizontal="left" indent="2"/>
    </xf>
    <xf numFmtId="0" fontId="20" fillId="6" borderId="0" xfId="0" applyFont="1" applyFill="1" applyAlignment="1">
      <alignment vertical="center"/>
    </xf>
    <xf numFmtId="0" fontId="10" fillId="2" borderId="0" xfId="0" applyFont="1" applyFill="1"/>
    <xf numFmtId="0" fontId="10" fillId="8" borderId="0" xfId="0" applyFont="1" applyFill="1"/>
    <xf numFmtId="0" fontId="15" fillId="2" borderId="0" xfId="0" applyFont="1" applyFill="1" applyAlignment="1">
      <alignment horizontal="left" indent="3"/>
    </xf>
    <xf numFmtId="0" fontId="17" fillId="2" borderId="0" xfId="0" applyFont="1" applyFill="1"/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22" fillId="3" borderId="1" xfId="16" applyFont="1" applyAlignment="1">
      <alignment vertical="center"/>
    </xf>
    <xf numFmtId="0" fontId="23" fillId="2" borderId="0" xfId="0" applyFont="1" applyFill="1" applyAlignment="1">
      <alignment horizontal="left" indent="3"/>
    </xf>
    <xf numFmtId="0" fontId="24" fillId="6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4" fillId="2" borderId="0" xfId="0" applyFont="1" applyFill="1"/>
    <xf numFmtId="0" fontId="23" fillId="2" borderId="0" xfId="0" applyFont="1" applyFill="1" applyAlignment="1">
      <alignment vertical="center"/>
    </xf>
    <xf numFmtId="0" fontId="10" fillId="2" borderId="0" xfId="0" applyFont="1" applyFill="1" applyAlignment="1">
      <alignment horizontal="right"/>
    </xf>
    <xf numFmtId="0" fontId="27" fillId="2" borderId="0" xfId="0" applyFont="1" applyFill="1" applyAlignment="1">
      <alignment vertical="center"/>
    </xf>
    <xf numFmtId="0" fontId="11" fillId="6" borderId="0" xfId="0" applyFont="1" applyFill="1"/>
    <xf numFmtId="0" fontId="17" fillId="6" borderId="0" xfId="0" applyFont="1" applyFill="1"/>
    <xf numFmtId="0" fontId="19" fillId="3" borderId="1" xfId="16" applyAlignment="1">
      <alignment vertical="center"/>
    </xf>
    <xf numFmtId="0" fontId="10" fillId="6" borderId="0" xfId="0" applyFont="1" applyFill="1" applyAlignment="1">
      <alignment horizontal="left"/>
    </xf>
    <xf numFmtId="0" fontId="29" fillId="6" borderId="0" xfId="0" applyFont="1" applyFill="1" applyAlignment="1">
      <alignment vertical="top"/>
    </xf>
    <xf numFmtId="0" fontId="10" fillId="9" borderId="0" xfId="0" applyFont="1" applyFill="1"/>
    <xf numFmtId="0" fontId="17" fillId="9" borderId="0" xfId="0" applyFont="1" applyFill="1" applyAlignment="1">
      <alignment vertical="top"/>
    </xf>
    <xf numFmtId="0" fontId="10" fillId="5" borderId="6" xfId="0" applyFont="1" applyFill="1" applyBorder="1"/>
    <xf numFmtId="0" fontId="30" fillId="6" borderId="0" xfId="0" applyFont="1" applyFill="1" applyAlignment="1">
      <alignment vertical="top"/>
    </xf>
    <xf numFmtId="0" fontId="30" fillId="9" borderId="0" xfId="0" applyFont="1" applyFill="1"/>
    <xf numFmtId="0" fontId="10" fillId="5" borderId="7" xfId="0" applyFont="1" applyFill="1" applyBorder="1"/>
    <xf numFmtId="0" fontId="31" fillId="9" borderId="0" xfId="12" applyFont="1" applyFill="1" applyAlignment="1"/>
    <xf numFmtId="0" fontId="17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wrapText="1"/>
    </xf>
    <xf numFmtId="0" fontId="15" fillId="2" borderId="0" xfId="0" applyFont="1" applyFill="1"/>
    <xf numFmtId="0" fontId="15" fillId="2" borderId="0" xfId="0" applyFont="1" applyFill="1" applyAlignment="1">
      <alignment horizontal="left" vertical="center" indent="3"/>
    </xf>
    <xf numFmtId="0" fontId="10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2" fontId="22" fillId="3" borderId="1" xfId="16" applyNumberFormat="1" applyFont="1" applyAlignment="1">
      <alignment vertical="center"/>
    </xf>
    <xf numFmtId="0" fontId="10" fillId="2" borderId="0" xfId="0" applyFont="1" applyFill="1" applyAlignment="1"/>
    <xf numFmtId="0" fontId="15" fillId="2" borderId="0" xfId="0" applyFont="1" applyFill="1" applyAlignment="1">
      <alignment horizontal="center" vertical="center"/>
    </xf>
    <xf numFmtId="0" fontId="17" fillId="6" borderId="0" xfId="0" applyFont="1" applyFill="1" applyAlignment="1"/>
    <xf numFmtId="0" fontId="27" fillId="6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27" fillId="6" borderId="0" xfId="0" applyFont="1" applyFill="1" applyAlignment="1">
      <alignment vertical="top"/>
    </xf>
    <xf numFmtId="0" fontId="11" fillId="6" borderId="0" xfId="0" applyFont="1" applyFill="1" applyAlignment="1">
      <alignment horizontal="center" vertical="center"/>
    </xf>
    <xf numFmtId="0" fontId="38" fillId="6" borderId="0" xfId="0" applyFont="1" applyFill="1" applyAlignment="1">
      <alignment vertical="top"/>
    </xf>
    <xf numFmtId="0" fontId="27" fillId="2" borderId="0" xfId="0" applyFont="1" applyFill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10" fillId="5" borderId="0" xfId="0" applyFont="1" applyFill="1"/>
    <xf numFmtId="0" fontId="10" fillId="6" borderId="0" xfId="0" applyFont="1" applyFill="1"/>
    <xf numFmtId="0" fontId="10" fillId="6" borderId="0" xfId="0" applyFont="1" applyFill="1" applyAlignment="1">
      <alignment horizontal="left" indent="2"/>
    </xf>
    <xf numFmtId="0" fontId="10" fillId="2" borderId="0" xfId="0" applyFont="1" applyFill="1"/>
    <xf numFmtId="0" fontId="15" fillId="2" borderId="0" xfId="0" applyFont="1" applyFill="1" applyAlignment="1">
      <alignment horizontal="left" indent="3"/>
    </xf>
    <xf numFmtId="0" fontId="15" fillId="2" borderId="0" xfId="0" applyFont="1" applyFill="1" applyAlignment="1">
      <alignment vertical="center"/>
    </xf>
    <xf numFmtId="0" fontId="11" fillId="6" borderId="0" xfId="0" applyFont="1" applyFill="1"/>
    <xf numFmtId="0" fontId="28" fillId="2" borderId="0" xfId="0" applyFont="1" applyFill="1" applyAlignment="1">
      <alignment horizontal="center"/>
    </xf>
    <xf numFmtId="0" fontId="25" fillId="7" borderId="1" xfId="17">
      <alignment horizontal="center" vertical="center"/>
    </xf>
    <xf numFmtId="0" fontId="30" fillId="6" borderId="0" xfId="0" applyFont="1" applyFill="1"/>
    <xf numFmtId="0" fontId="25" fillId="7" borderId="1" xfId="17">
      <alignment horizontal="center" vertical="center"/>
    </xf>
    <xf numFmtId="0" fontId="19" fillId="3" borderId="1" xfId="16">
      <alignment horizontal="center" vertical="center"/>
    </xf>
    <xf numFmtId="0" fontId="19" fillId="3" borderId="2" xfId="16" applyBorder="1">
      <alignment horizontal="center" vertical="center"/>
    </xf>
    <xf numFmtId="0" fontId="19" fillId="3" borderId="3" xfId="16" applyBorder="1">
      <alignment horizontal="center" vertical="center"/>
    </xf>
    <xf numFmtId="0" fontId="19" fillId="3" borderId="4" xfId="16" applyBorder="1">
      <alignment horizontal="center" vertical="center"/>
    </xf>
    <xf numFmtId="0" fontId="27" fillId="6" borderId="0" xfId="0" applyFont="1" applyFill="1" applyAlignment="1">
      <alignment horizontal="left" vertical="center"/>
    </xf>
    <xf numFmtId="0" fontId="27" fillId="9" borderId="15" xfId="0" applyFont="1" applyFill="1" applyBorder="1" applyAlignment="1">
      <alignment horizontal="center" vertical="center"/>
    </xf>
    <xf numFmtId="0" fontId="27" fillId="9" borderId="16" xfId="0" applyFont="1" applyFill="1" applyBorder="1" applyAlignment="1">
      <alignment horizontal="center" vertical="center"/>
    </xf>
    <xf numFmtId="0" fontId="27" fillId="9" borderId="17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/>
    </xf>
    <xf numFmtId="0" fontId="27" fillId="9" borderId="19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right" vertical="center"/>
    </xf>
    <xf numFmtId="0" fontId="40" fillId="2" borderId="5" xfId="0" applyFont="1" applyFill="1" applyBorder="1" applyAlignment="1">
      <alignment horizontal="center" vertical="center"/>
    </xf>
    <xf numFmtId="2" fontId="25" fillId="7" borderId="1" xfId="17" applyNumberFormat="1">
      <alignment horizontal="center" vertical="center"/>
    </xf>
    <xf numFmtId="2" fontId="25" fillId="7" borderId="2" xfId="17" applyNumberFormat="1" applyBorder="1">
      <alignment horizontal="center" vertical="center"/>
    </xf>
    <xf numFmtId="2" fontId="25" fillId="7" borderId="3" xfId="17" applyNumberFormat="1" applyBorder="1">
      <alignment horizontal="center" vertical="center"/>
    </xf>
    <xf numFmtId="2" fontId="25" fillId="7" borderId="4" xfId="17" applyNumberFormat="1" applyBorder="1">
      <alignment horizontal="center" vertical="center"/>
    </xf>
    <xf numFmtId="0" fontId="36" fillId="2" borderId="0" xfId="0" applyFont="1" applyFill="1" applyAlignment="1">
      <alignment horizontal="center"/>
    </xf>
    <xf numFmtId="167" fontId="25" fillId="7" borderId="2" xfId="17" applyNumberFormat="1" applyBorder="1" applyAlignment="1">
      <alignment horizontal="center" vertical="center"/>
    </xf>
    <xf numFmtId="167" fontId="25" fillId="7" borderId="3" xfId="17" applyNumberFormat="1" applyBorder="1" applyAlignment="1">
      <alignment horizontal="center" vertical="center"/>
    </xf>
    <xf numFmtId="167" fontId="25" fillId="7" borderId="4" xfId="17" applyNumberFormat="1" applyBorder="1" applyAlignment="1">
      <alignment horizontal="center" vertical="center"/>
    </xf>
    <xf numFmtId="167" fontId="25" fillId="7" borderId="1" xfId="17" applyNumberFormat="1">
      <alignment horizontal="center" vertical="center"/>
    </xf>
    <xf numFmtId="167" fontId="19" fillId="3" borderId="1" xfId="16" applyNumberFormat="1">
      <alignment horizontal="center" vertical="center"/>
    </xf>
    <xf numFmtId="2" fontId="19" fillId="3" borderId="1" xfId="16" applyNumberFormat="1">
      <alignment horizontal="center" vertical="center"/>
    </xf>
    <xf numFmtId="2" fontId="25" fillId="7" borderId="2" xfId="17" applyNumberFormat="1" applyBorder="1" applyAlignment="1">
      <alignment horizontal="center" vertical="center"/>
    </xf>
    <xf numFmtId="2" fontId="25" fillId="7" borderId="3" xfId="17" applyNumberFormat="1" applyBorder="1" applyAlignment="1">
      <alignment horizontal="center" vertical="center"/>
    </xf>
    <xf numFmtId="2" fontId="25" fillId="7" borderId="4" xfId="17" applyNumberFormat="1" applyBorder="1" applyAlignment="1">
      <alignment horizontal="center" vertical="center"/>
    </xf>
    <xf numFmtId="0" fontId="35" fillId="2" borderId="0" xfId="0" applyFont="1" applyFill="1" applyAlignment="1">
      <alignment horizontal="center"/>
    </xf>
    <xf numFmtId="0" fontId="27" fillId="2" borderId="0" xfId="0" applyFont="1" applyFill="1" applyAlignment="1">
      <alignment horizontal="right"/>
    </xf>
    <xf numFmtId="0" fontId="27" fillId="9" borderId="9" xfId="0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27" fillId="9" borderId="5" xfId="0" applyFont="1" applyFill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  <xf numFmtId="0" fontId="27" fillId="9" borderId="11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9" borderId="13" xfId="0" applyFont="1" applyFill="1" applyBorder="1" applyAlignment="1">
      <alignment horizontal="center" vertical="center"/>
    </xf>
    <xf numFmtId="0" fontId="27" fillId="9" borderId="14" xfId="0" applyFont="1" applyFill="1" applyBorder="1" applyAlignment="1">
      <alignment horizontal="center" vertical="center"/>
    </xf>
    <xf numFmtId="1" fontId="25" fillId="7" borderId="1" xfId="17" applyNumberFormat="1">
      <alignment horizontal="center" vertical="center"/>
    </xf>
  </cellXfs>
  <cellStyles count="18">
    <cellStyle name="Currency [0] 2" xfId="2"/>
    <cellStyle name="Currency 2" xfId="5"/>
    <cellStyle name="Date" xfId="13"/>
    <cellStyle name="Description" xfId="9"/>
    <cellStyle name="Heading 1 2" xfId="14"/>
    <cellStyle name="Heading 2 2" xfId="11"/>
    <cellStyle name="Heading 3 2" xfId="8"/>
    <cellStyle name="Heading 4 2" xfId="6"/>
    <cellStyle name="Hyperlink" xfId="12" builtinId="8"/>
    <cellStyle name="Normal" xfId="0" builtinId="0"/>
    <cellStyle name="Normal 2" xfId="1"/>
    <cellStyle name="Note 2" xfId="4"/>
    <cellStyle name="Percent 2" xfId="7"/>
    <cellStyle name="Phone" xfId="10"/>
    <cellStyle name="Title 2" xfId="15"/>
    <cellStyle name="Total 2" xfId="3"/>
    <cellStyle name="Web Input" xfId="16"/>
    <cellStyle name="Web Output" xfId="17"/>
  </cellStyles>
  <dxfs count="23">
    <dxf>
      <fill>
        <patternFill>
          <bgColor theme="6"/>
        </patternFill>
      </fill>
    </dxf>
    <dxf>
      <font>
        <u val="none"/>
        <color theme="5"/>
      </font>
      <fill>
        <patternFill>
          <bgColor theme="5"/>
        </patternFill>
      </fill>
      <border>
        <left/>
        <right/>
        <top/>
        <bottom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u val="none"/>
        <color theme="5"/>
      </font>
      <fill>
        <patternFill>
          <bgColor theme="5"/>
        </patternFill>
      </fill>
      <border>
        <left/>
        <right/>
        <top/>
        <bottom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</dxf>
    <dxf>
      <font>
        <u val="none"/>
        <color theme="5"/>
      </font>
      <fill>
        <patternFill>
          <bgColor theme="5"/>
        </patternFill>
      </fill>
      <border>
        <left/>
        <right/>
        <top/>
        <bottom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u val="none"/>
        <color theme="5"/>
      </font>
      <fill>
        <patternFill>
          <bgColor theme="5"/>
        </patternFill>
      </fill>
      <border>
        <left/>
        <right/>
        <top/>
        <bottom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u val="none"/>
        <color theme="5"/>
      </font>
      <fill>
        <patternFill>
          <bgColor theme="5"/>
        </patternFill>
      </fill>
      <border>
        <left/>
        <right/>
        <top/>
        <bottom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</dxf>
    <dxf>
      <border>
        <left style="thin">
          <color theme="0" tint="-0.34998626667073579"/>
        </left>
        <top style="thin">
          <color theme="0" tint="-0.14996795556505021"/>
        </top>
        <bottom style="thin">
          <color theme="0" tint="-0.14996795556505021"/>
        </bottom>
        <horizontal style="thin">
          <color theme="0" tint="-0.14996795556505021"/>
        </horizontal>
      </border>
    </dxf>
    <dxf>
      <font>
        <b val="0"/>
        <i val="0"/>
        <color auto="1"/>
      </font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b/>
        <i val="0"/>
      </font>
      <border>
        <right/>
      </border>
    </dxf>
    <dxf>
      <border>
        <left/>
        <right/>
        <top style="thin">
          <color theme="0" tint="-0.14996795556505021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/>
        <i val="0"/>
      </font>
    </dxf>
    <dxf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kal-AREA" pivot="0" table="0" count="7">
      <tableStyleElement type="wholeTable" dxfId="22"/>
      <tableStyleElement type="headerRow" dxfId="21"/>
    </tableStyle>
    <tableStyle name="Invoice with tax calculation" pivot="0" count="4">
      <tableStyleElement type="wholeTable" dxfId="20"/>
      <tableStyleElement type="headerRow" dxfId="19"/>
      <tableStyleElement type="totalRow" dxfId="18"/>
      <tableStyleElement type="lastColumn" dxfId="17"/>
    </tableStyle>
  </tableStyles>
  <colors>
    <mruColors>
      <color rgb="FFFEFDED"/>
      <color rgb="FFDBDACC"/>
      <color rgb="FFE5E1DA"/>
      <color rgb="FFEDECDD"/>
      <color rgb="FFA7CCCE"/>
      <color rgb="FF8087E4"/>
    </mruColors>
  </colors>
  <extLst>
    <ext xmlns:x14="http://schemas.microsoft.com/office/spreadsheetml/2009/9/main" uri="{46F421CA-312F-682f-3DD2-61675219B42D}">
      <x14:dxfs count="5">
        <dxf>
          <fill>
            <patternFill>
              <bgColor theme="9" tint="0.79998168889431442"/>
            </patternFill>
          </fill>
        </dxf>
        <dxf>
          <fill>
            <patternFill>
              <bgColor theme="6" tint="0.39994506668294322"/>
            </patternFill>
          </fill>
        </dxf>
        <dxf>
          <fill>
            <patternFill>
              <bgColor theme="5"/>
            </patternFill>
          </fill>
        </dxf>
        <dxf>
          <fill>
            <patternFill>
              <bgColor theme="9"/>
            </patternFill>
          </fill>
        </dxf>
        <dxf>
          <fill>
            <patternFill patternType="solid">
              <bgColor theme="6"/>
            </patternFill>
          </fill>
        </dxf>
      </x14:dxfs>
    </ext>
    <ext xmlns:x14="http://schemas.microsoft.com/office/spreadsheetml/2009/9/main" uri="{EB79DEF2-80B8-43e5-95BD-54CBDDF9020C}">
      <x14:slicerStyles defaultSlicerStyle="Bakal-AREA">
        <x14:slicerStyle name="Bakal-AREA">
          <x14:slicerStyleElements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6" fmlaLink="$A$6" max="5" page="10" val="2"/>
</file>

<file path=xl/ctrlProps/ctrlProp2.xml><?xml version="1.0" encoding="utf-8"?>
<formControlPr xmlns="http://schemas.microsoft.com/office/spreadsheetml/2009/9/main" objectType="Spin" dx="26" fmlaLink="$A$6" max="5" page="10" val="2"/>
</file>

<file path=xl/ctrlProps/ctrlProp3.xml><?xml version="1.0" encoding="utf-8"?>
<formControlPr xmlns="http://schemas.microsoft.com/office/spreadsheetml/2009/9/main" objectType="Spin" dx="26" fmlaLink="$A$6" max="5" page="10" val="3"/>
</file>

<file path=xl/ctrlProps/ctrlProp4.xml><?xml version="1.0" encoding="utf-8"?>
<formControlPr xmlns="http://schemas.microsoft.com/office/spreadsheetml/2009/9/main" objectType="Spin" dx="26" fmlaLink="$A$6" max="5" page="10" val="3"/>
</file>

<file path=xl/ctrlProps/ctrlProp5.xml><?xml version="1.0" encoding="utf-8"?>
<formControlPr xmlns="http://schemas.microsoft.com/office/spreadsheetml/2009/9/main" objectType="Spin" dx="26" fmlaLink="$A$6" max="5" page="10" val="2"/>
</file>

<file path=xl/ctrlProps/ctrlProp6.xml><?xml version="1.0" encoding="utf-8"?>
<formControlPr xmlns="http://schemas.microsoft.com/office/spreadsheetml/2009/9/main" objectType="Spin" dx="26" fmlaLink="$A$6" max="5" page="10" val="2"/>
</file>

<file path=xl/ctrlProps/ctrlProp7.xml><?xml version="1.0" encoding="utf-8"?>
<formControlPr xmlns="http://schemas.microsoft.com/office/spreadsheetml/2009/9/main" objectType="CheckBox" fmlaLink="$G$17" lockText="1" noThreeD="1"/>
</file>

<file path=xl/ctrlProps/ctrlProp8.xml><?xml version="1.0" encoding="utf-8"?>
<formControlPr xmlns="http://schemas.microsoft.com/office/spreadsheetml/2009/9/main" objectType="CheckBox" fmlaLink="$G$1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5</xdr:row>
          <xdr:rowOff>0</xdr:rowOff>
        </xdr:from>
        <xdr:to>
          <xdr:col>1</xdr:col>
          <xdr:colOff>266700</xdr:colOff>
          <xdr:row>6</xdr:row>
          <xdr:rowOff>0</xdr:rowOff>
        </xdr:to>
        <xdr:sp macro="" textlink="">
          <xdr:nvSpPr>
            <xdr:cNvPr id="16385" name="Spinner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137160</xdr:colOff>
      <xdr:row>60</xdr:row>
      <xdr:rowOff>76200</xdr:rowOff>
    </xdr:from>
    <xdr:to>
      <xdr:col>13</xdr:col>
      <xdr:colOff>636122</xdr:colOff>
      <xdr:row>69</xdr:row>
      <xdr:rowOff>135844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937A52-F09F-803F-3557-8287E874C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9705320"/>
          <a:ext cx="3478382" cy="2528523"/>
        </a:xfrm>
        <a:prstGeom prst="rect">
          <a:avLst/>
        </a:prstGeom>
      </xdr:spPr>
    </xdr:pic>
    <xdr:clientData/>
  </xdr:twoCellAnchor>
  <xdr:oneCellAnchor>
    <xdr:from>
      <xdr:col>9</xdr:col>
      <xdr:colOff>169818</xdr:colOff>
      <xdr:row>33</xdr:row>
      <xdr:rowOff>31470</xdr:rowOff>
    </xdr:from>
    <xdr:ext cx="1909354" cy="5892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84275" y="7009213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𝑏h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12</m:t>
                        </m:r>
                      </m:den>
                    </m:f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PH" sz="1800" i="1" kern="12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84275" y="7009213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𝐼_𝑔=〖𝑏ℎ〗^3/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12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+𝐴𝑑^2</a:t>
              </a:r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PH" sz="1800" i="1" kern="12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5</xdr:row>
          <xdr:rowOff>0</xdr:rowOff>
        </xdr:from>
        <xdr:to>
          <xdr:col>1</xdr:col>
          <xdr:colOff>266700</xdr:colOff>
          <xdr:row>6</xdr:row>
          <xdr:rowOff>0</xdr:rowOff>
        </xdr:to>
        <xdr:sp macro="" textlink="">
          <xdr:nvSpPr>
            <xdr:cNvPr id="16387" name="Spinner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9</xdr:col>
      <xdr:colOff>191589</xdr:colOff>
      <xdr:row>42</xdr:row>
      <xdr:rowOff>205641</xdr:rowOff>
    </xdr:from>
    <xdr:ext cx="1909354" cy="4583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7006046" y="9632670"/>
              <a:ext cx="1909354" cy="458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=0.62</m:t>
                    </m:r>
                    <m:r>
                      <m:rPr>
                        <m:sty m:val="p"/>
                      </m:rPr>
                      <a:rPr lang="en-PH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λ</m:t>
                    </m:r>
                    <m:rad>
                      <m:radPr>
                        <m:degHide m:val="on"/>
                        <m:ctrlPr>
                          <a:rPr lang="en-PH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𝑓𝑐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</m:rad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7006046" y="9632670"/>
              <a:ext cx="1909354" cy="458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𝑓_𝑟=0.62</a:t>
              </a:r>
              <a:r>
                <a:rPr lang="en-PH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en-PH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𝑓𝑐′</a:t>
              </a:r>
              <a:r>
                <a:rPr lang="en-PH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169818</xdr:colOff>
      <xdr:row>51</xdr:row>
      <xdr:rowOff>31470</xdr:rowOff>
    </xdr:from>
    <xdr:ext cx="1909354" cy="5892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84275" y="7009213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𝑐𝑟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PH" sz="1800" i="1" kern="12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84275" y="7009213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𝑀_𝑐𝑟=(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𝐼_𝑔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PH" sz="1800" i="1" kern="1200"/>
            </a:p>
          </xdr:txBody>
        </xdr:sp>
      </mc:Fallback>
    </mc:AlternateContent>
    <xdr:clientData/>
  </xdr:oneCellAnchor>
  <xdr:twoCellAnchor>
    <xdr:from>
      <xdr:col>5</xdr:col>
      <xdr:colOff>370114</xdr:colOff>
      <xdr:row>15</xdr:row>
      <xdr:rowOff>97971</xdr:rowOff>
    </xdr:from>
    <xdr:to>
      <xdr:col>17</xdr:col>
      <xdr:colOff>424543</xdr:colOff>
      <xdr:row>24</xdr:row>
      <xdr:rowOff>215827</xdr:rowOff>
    </xdr:to>
    <xdr:grpSp>
      <xdr:nvGrpSpPr>
        <xdr:cNvPr id="5" name="Group 4"/>
        <xdr:cNvGrpSpPr/>
      </xdr:nvGrpSpPr>
      <xdr:grpSpPr>
        <a:xfrm>
          <a:off x="4368373" y="4813406"/>
          <a:ext cx="9162570" cy="2619009"/>
          <a:chOff x="3722914" y="4735285"/>
          <a:chExt cx="9154886" cy="2567142"/>
        </a:xfrm>
      </xdr:grpSpPr>
      <xdr:grpSp>
        <xdr:nvGrpSpPr>
          <xdr:cNvPr id="212" name="Group 211"/>
          <xdr:cNvGrpSpPr/>
        </xdr:nvGrpSpPr>
        <xdr:grpSpPr>
          <a:xfrm>
            <a:off x="3722914" y="4735285"/>
            <a:ext cx="2072641" cy="2225040"/>
            <a:chOff x="0" y="0"/>
            <a:chExt cx="2072646" cy="2225040"/>
          </a:xfrm>
        </xdr:grpSpPr>
        <xdr:grpSp>
          <xdr:nvGrpSpPr>
            <xdr:cNvPr id="245" name="Group 244"/>
            <xdr:cNvGrpSpPr/>
          </xdr:nvGrpSpPr>
          <xdr:grpSpPr>
            <a:xfrm>
              <a:off x="167640" y="167640"/>
              <a:ext cx="1788722" cy="2057400"/>
              <a:chOff x="0" y="0"/>
              <a:chExt cx="1788722" cy="2057400"/>
            </a:xfrm>
          </xdr:grpSpPr>
          <xdr:cxnSp macro="">
            <xdr:nvCxnSpPr>
              <xdr:cNvPr id="252" name="Straight Arrow Connector 251"/>
              <xdr:cNvCxnSpPr/>
            </xdr:nvCxnSpPr>
            <xdr:spPr>
              <a:xfrm>
                <a:off x="91440" y="251460"/>
                <a:ext cx="0" cy="1804602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3" name="Straight Connector 252"/>
              <xdr:cNvCxnSpPr/>
            </xdr:nvCxnSpPr>
            <xdr:spPr>
              <a:xfrm>
                <a:off x="3810" y="24765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4" name="Straight Connector 253"/>
              <xdr:cNvCxnSpPr/>
            </xdr:nvCxnSpPr>
            <xdr:spPr>
              <a:xfrm>
                <a:off x="0" y="205740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5" name="Straight Arrow Connector 254"/>
              <xdr:cNvCxnSpPr/>
            </xdr:nvCxnSpPr>
            <xdr:spPr>
              <a:xfrm>
                <a:off x="247650" y="99060"/>
                <a:ext cx="1292822" cy="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6" name="Straight Connector 255"/>
              <xdr:cNvCxnSpPr/>
            </xdr:nvCxnSpPr>
            <xdr:spPr>
              <a:xfrm>
                <a:off x="247650" y="0"/>
                <a:ext cx="0" cy="180529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7" name="Straight Connector 256"/>
              <xdr:cNvCxnSpPr/>
            </xdr:nvCxnSpPr>
            <xdr:spPr>
              <a:xfrm>
                <a:off x="1546860" y="3810"/>
                <a:ext cx="0" cy="180233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8" name="Straight Arrow Connector 257"/>
              <xdr:cNvCxnSpPr/>
            </xdr:nvCxnSpPr>
            <xdr:spPr>
              <a:xfrm flipH="1">
                <a:off x="1691641" y="247650"/>
                <a:ext cx="1" cy="1804454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9" name="Straight Connector 258"/>
              <xdr:cNvCxnSpPr/>
            </xdr:nvCxnSpPr>
            <xdr:spPr>
              <a:xfrm>
                <a:off x="1604010" y="24765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0" name="Straight Connector 259"/>
              <xdr:cNvCxnSpPr/>
            </xdr:nvCxnSpPr>
            <xdr:spPr>
              <a:xfrm>
                <a:off x="1604010" y="205740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46" name="Group 245"/>
            <xdr:cNvGrpSpPr/>
          </xdr:nvGrpSpPr>
          <xdr:grpSpPr>
            <a:xfrm>
              <a:off x="0" y="0"/>
              <a:ext cx="2072646" cy="2219744"/>
              <a:chOff x="0" y="0"/>
              <a:chExt cx="2072646" cy="2219744"/>
            </a:xfrm>
          </xdr:grpSpPr>
          <xdr:sp macro="" textlink="">
            <xdr:nvSpPr>
              <xdr:cNvPr id="247" name="Rectangle 246"/>
              <xdr:cNvSpPr/>
            </xdr:nvSpPr>
            <xdr:spPr>
              <a:xfrm>
                <a:off x="423333" y="414867"/>
                <a:ext cx="1280722" cy="1804877"/>
              </a:xfrm>
              <a:prstGeom prst="rect">
                <a:avLst/>
              </a:pr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PH"/>
              </a:p>
            </xdr:txBody>
          </xdr:sp>
          <xdr:sp macro="" textlink="">
            <xdr:nvSpPr>
              <xdr:cNvPr id="248" name="Oval 247"/>
              <xdr:cNvSpPr/>
            </xdr:nvSpPr>
            <xdr:spPr>
              <a:xfrm>
                <a:off x="982133" y="1820333"/>
                <a:ext cx="184712" cy="180529"/>
              </a:xfrm>
              <a:prstGeom prst="ellipse">
                <a:avLst/>
              </a:prstGeom>
              <a:solidFill>
                <a:srgbClr val="FF0000"/>
              </a:solidFill>
              <a:ln>
                <a:solidFill>
                  <a:srgbClr val="C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PH"/>
              </a:p>
            </xdr:txBody>
          </xdr:sp>
          <xdr:sp macro="" textlink="">
            <xdr:nvSpPr>
              <xdr:cNvPr id="249" name="Text Box 25"/>
              <xdr:cNvSpPr txBox="1"/>
            </xdr:nvSpPr>
            <xdr:spPr>
              <a:xfrm>
                <a:off x="1811867" y="999067"/>
                <a:ext cx="260779" cy="351550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>
                  <a:lnSpc>
                    <a:spcPct val="106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d</a:t>
                </a:r>
                <a:endParaRPr lang="en-PH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50" name="Text Box 27"/>
              <xdr:cNvSpPr txBox="1"/>
            </xdr:nvSpPr>
            <xdr:spPr>
              <a:xfrm>
                <a:off x="905933" y="0"/>
                <a:ext cx="260779" cy="351550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>
                  <a:lnSpc>
                    <a:spcPct val="106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b</a:t>
                </a:r>
                <a:endParaRPr lang="en-PH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51" name="Text Box 28"/>
              <xdr:cNvSpPr txBox="1"/>
            </xdr:nvSpPr>
            <xdr:spPr>
              <a:xfrm>
                <a:off x="0" y="1210733"/>
                <a:ext cx="260779" cy="351550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>
                  <a:lnSpc>
                    <a:spcPct val="106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h</a:t>
                </a:r>
                <a:endParaRPr lang="en-PH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</xdr:grpSp>
      </xdr:grpSp>
      <xdr:grpSp>
        <xdr:nvGrpSpPr>
          <xdr:cNvPr id="213" name="Group 212"/>
          <xdr:cNvGrpSpPr/>
        </xdr:nvGrpSpPr>
        <xdr:grpSpPr>
          <a:xfrm>
            <a:off x="4865916" y="4894053"/>
            <a:ext cx="8011884" cy="2408374"/>
            <a:chOff x="-511276" y="-261021"/>
            <a:chExt cx="6280297" cy="2411194"/>
          </a:xfrm>
        </xdr:grpSpPr>
        <xdr:cxnSp macro="">
          <xdr:nvCxnSpPr>
            <xdr:cNvPr id="235" name="Straight Connector 234"/>
            <xdr:cNvCxnSpPr/>
          </xdr:nvCxnSpPr>
          <xdr:spPr>
            <a:xfrm flipV="1">
              <a:off x="957943" y="1798624"/>
              <a:ext cx="4811078" cy="5129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236" name="Straight Arrow Connector 235"/>
            <xdr:cNvCxnSpPr/>
          </xdr:nvCxnSpPr>
          <xdr:spPr>
            <a:xfrm>
              <a:off x="4414157" y="5442"/>
              <a:ext cx="0" cy="900283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7" name="Straight Arrow Connector 236"/>
            <xdr:cNvCxnSpPr/>
          </xdr:nvCxnSpPr>
          <xdr:spPr>
            <a:xfrm>
              <a:off x="4415252" y="934351"/>
              <a:ext cx="0" cy="864272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8" name="Straight Connector 237"/>
            <xdr:cNvCxnSpPr/>
          </xdr:nvCxnSpPr>
          <xdr:spPr>
            <a:xfrm>
              <a:off x="957943" y="0"/>
              <a:ext cx="4811078" cy="0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239" name="Straight Connector 238"/>
            <xdr:cNvCxnSpPr/>
          </xdr:nvCxnSpPr>
          <xdr:spPr>
            <a:xfrm flipV="1">
              <a:off x="-511276" y="914688"/>
              <a:ext cx="6280297" cy="0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sp macro="" textlink="">
          <xdr:nvSpPr>
            <xdr:cNvPr id="240" name="Text Box 29"/>
            <xdr:cNvSpPr txBox="1"/>
          </xdr:nvSpPr>
          <xdr:spPr>
            <a:xfrm>
              <a:off x="4365171" y="234043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241" name="Text Box 30"/>
            <xdr:cNvSpPr txBox="1"/>
          </xdr:nvSpPr>
          <xdr:spPr>
            <a:xfrm>
              <a:off x="4414157" y="1233251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t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242" name="Text Box 29"/>
            <xdr:cNvSpPr txBox="1"/>
          </xdr:nvSpPr>
          <xdr:spPr>
            <a:xfrm>
              <a:off x="3739180" y="-261021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f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243" name="Text Box 29"/>
            <xdr:cNvSpPr txBox="1"/>
          </xdr:nvSpPr>
          <xdr:spPr>
            <a:xfrm>
              <a:off x="2991344" y="1798623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f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t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244" name="Text Box 29"/>
            <xdr:cNvSpPr txBox="1"/>
          </xdr:nvSpPr>
          <xdr:spPr>
            <a:xfrm>
              <a:off x="4740447" y="616044"/>
              <a:ext cx="571563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N.A.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xdr:grpSp>
      <xdr:grpSp>
        <xdr:nvGrpSpPr>
          <xdr:cNvPr id="214" name="Group 213"/>
          <xdr:cNvGrpSpPr/>
        </xdr:nvGrpSpPr>
        <xdr:grpSpPr>
          <a:xfrm>
            <a:off x="9032440" y="5165270"/>
            <a:ext cx="1818640" cy="1812388"/>
            <a:chOff x="373760" y="0"/>
            <a:chExt cx="1818640" cy="1812388"/>
          </a:xfrm>
        </xdr:grpSpPr>
        <xdr:cxnSp macro="">
          <xdr:nvCxnSpPr>
            <xdr:cNvPr id="218" name="Straight Connector 217"/>
            <xdr:cNvCxnSpPr/>
          </xdr:nvCxnSpPr>
          <xdr:spPr>
            <a:xfrm>
              <a:off x="1275521" y="0"/>
              <a:ext cx="0" cy="1799590"/>
            </a:xfrm>
            <a:prstGeom prst="line">
              <a:avLst/>
            </a:prstGeom>
            <a:ln/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grpSp>
          <xdr:nvGrpSpPr>
            <xdr:cNvPr id="219" name="Group 218"/>
            <xdr:cNvGrpSpPr/>
          </xdr:nvGrpSpPr>
          <xdr:grpSpPr>
            <a:xfrm>
              <a:off x="373760" y="5024"/>
              <a:ext cx="1818640" cy="1807364"/>
              <a:chOff x="373760" y="-1602"/>
              <a:chExt cx="1818640" cy="1807364"/>
            </a:xfrm>
          </xdr:grpSpPr>
          <xdr:cxnSp macro="">
            <xdr:nvCxnSpPr>
              <xdr:cNvPr id="220" name="Straight Connector 219"/>
              <xdr:cNvCxnSpPr/>
            </xdr:nvCxnSpPr>
            <xdr:spPr>
              <a:xfrm flipH="1">
                <a:off x="374318" y="-1602"/>
                <a:ext cx="1807364" cy="1807364"/>
              </a:xfrm>
              <a:prstGeom prst="line">
                <a:avLst/>
              </a:prstGeom>
              <a:ln/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grpSp>
            <xdr:nvGrpSpPr>
              <xdr:cNvPr id="221" name="Group 220"/>
              <xdr:cNvGrpSpPr/>
            </xdr:nvGrpSpPr>
            <xdr:grpSpPr>
              <a:xfrm>
                <a:off x="1278000" y="0"/>
                <a:ext cx="914400" cy="762000"/>
                <a:chOff x="0" y="0"/>
                <a:chExt cx="914400" cy="762000"/>
              </a:xfrm>
            </xdr:grpSpPr>
            <xdr:cxnSp macro="">
              <xdr:nvCxnSpPr>
                <xdr:cNvPr id="229" name="Straight Arrow Connector 228"/>
                <xdr:cNvCxnSpPr/>
              </xdr:nvCxnSpPr>
              <xdr:spPr>
                <a:xfrm flipH="1">
                  <a:off x="0" y="0"/>
                  <a:ext cx="9144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0" name="Straight Arrow Connector 229"/>
                <xdr:cNvCxnSpPr/>
              </xdr:nvCxnSpPr>
              <xdr:spPr>
                <a:xfrm flipH="1">
                  <a:off x="5080" y="152400"/>
                  <a:ext cx="756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1" name="Straight Arrow Connector 230"/>
                <xdr:cNvCxnSpPr/>
              </xdr:nvCxnSpPr>
              <xdr:spPr>
                <a:xfrm flipH="1">
                  <a:off x="5080" y="304800"/>
                  <a:ext cx="612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2" name="Straight Arrow Connector 231"/>
                <xdr:cNvCxnSpPr/>
              </xdr:nvCxnSpPr>
              <xdr:spPr>
                <a:xfrm flipH="1">
                  <a:off x="0" y="457200"/>
                  <a:ext cx="432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3" name="Straight Arrow Connector 232"/>
                <xdr:cNvCxnSpPr/>
              </xdr:nvCxnSpPr>
              <xdr:spPr>
                <a:xfrm flipH="1">
                  <a:off x="5080" y="609600"/>
                  <a:ext cx="288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4" name="Straight Arrow Connector 233"/>
                <xdr:cNvCxnSpPr/>
              </xdr:nvCxnSpPr>
              <xdr:spPr>
                <a:xfrm flipH="1">
                  <a:off x="5080" y="762000"/>
                  <a:ext cx="144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22" name="Group 221"/>
              <xdr:cNvGrpSpPr/>
            </xdr:nvGrpSpPr>
            <xdr:grpSpPr>
              <a:xfrm rot="10800000">
                <a:off x="373760" y="1031240"/>
                <a:ext cx="914400" cy="762000"/>
                <a:chOff x="0" y="0"/>
                <a:chExt cx="914400" cy="762000"/>
              </a:xfrm>
            </xdr:grpSpPr>
            <xdr:cxnSp macro="">
              <xdr:nvCxnSpPr>
                <xdr:cNvPr id="223" name="Straight Arrow Connector 222"/>
                <xdr:cNvCxnSpPr/>
              </xdr:nvCxnSpPr>
              <xdr:spPr>
                <a:xfrm rot="10800000">
                  <a:off x="0" y="0"/>
                  <a:ext cx="9144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4" name="Straight Arrow Connector 223"/>
                <xdr:cNvCxnSpPr/>
              </xdr:nvCxnSpPr>
              <xdr:spPr>
                <a:xfrm rot="10800000">
                  <a:off x="5080" y="152400"/>
                  <a:ext cx="756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5" name="Straight Arrow Connector 224"/>
                <xdr:cNvCxnSpPr/>
              </xdr:nvCxnSpPr>
              <xdr:spPr>
                <a:xfrm rot="10800000">
                  <a:off x="5080" y="304800"/>
                  <a:ext cx="612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6" name="Straight Arrow Connector 225"/>
                <xdr:cNvCxnSpPr/>
              </xdr:nvCxnSpPr>
              <xdr:spPr>
                <a:xfrm rot="10800000">
                  <a:off x="0" y="457200"/>
                  <a:ext cx="432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7" name="Straight Arrow Connector 226"/>
                <xdr:cNvCxnSpPr/>
              </xdr:nvCxnSpPr>
              <xdr:spPr>
                <a:xfrm rot="10800000">
                  <a:off x="5080" y="609600"/>
                  <a:ext cx="288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8" name="Straight Arrow Connector 227"/>
                <xdr:cNvCxnSpPr/>
              </xdr:nvCxnSpPr>
              <xdr:spPr>
                <a:xfrm rot="10800000">
                  <a:off x="5080" y="762000"/>
                  <a:ext cx="144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215" name="Rectangle 214"/>
          <xdr:cNvSpPr/>
        </xdr:nvSpPr>
        <xdr:spPr>
          <a:xfrm>
            <a:off x="6496049" y="5165270"/>
            <a:ext cx="1280718" cy="180487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PH"/>
          </a:p>
        </xdr:txBody>
      </xdr:sp>
      <xdr:sp macro="" textlink="">
        <xdr:nvSpPr>
          <xdr:cNvPr id="216" name="Curved Left Arrow 215"/>
          <xdr:cNvSpPr/>
        </xdr:nvSpPr>
        <xdr:spPr>
          <a:xfrm flipV="1">
            <a:off x="8000999" y="5781220"/>
            <a:ext cx="262467" cy="609600"/>
          </a:xfrm>
          <a:prstGeom prst="curved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PH"/>
          </a:p>
        </xdr:txBody>
      </xdr:sp>
      <xdr:sp macro="" textlink="">
        <xdr:nvSpPr>
          <xdr:cNvPr id="217" name="Rectangle 216"/>
          <xdr:cNvSpPr/>
        </xdr:nvSpPr>
        <xdr:spPr>
          <a:xfrm>
            <a:off x="6496049" y="6587670"/>
            <a:ext cx="1280160" cy="180476"/>
          </a:xfrm>
          <a:prstGeom prst="rect">
            <a:avLst/>
          </a:prstGeom>
          <a:solidFill>
            <a:srgbClr val="FF0000"/>
          </a:solidFill>
          <a:ln w="285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PH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5</xdr:row>
          <xdr:rowOff>0</xdr:rowOff>
        </xdr:from>
        <xdr:to>
          <xdr:col>1</xdr:col>
          <xdr:colOff>266700</xdr:colOff>
          <xdr:row>6</xdr:row>
          <xdr:rowOff>0</xdr:rowOff>
        </xdr:to>
        <xdr:sp macro="" textlink="">
          <xdr:nvSpPr>
            <xdr:cNvPr id="17409" name="Spinner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137160</xdr:colOff>
      <xdr:row>101</xdr:row>
      <xdr:rowOff>76200</xdr:rowOff>
    </xdr:from>
    <xdr:to>
      <xdr:col>13</xdr:col>
      <xdr:colOff>636122</xdr:colOff>
      <xdr:row>110</xdr:row>
      <xdr:rowOff>135846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937A52-F09F-803F-3557-8287E874C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9705320"/>
          <a:ext cx="3478382" cy="2528523"/>
        </a:xfrm>
        <a:prstGeom prst="rect">
          <a:avLst/>
        </a:prstGeom>
      </xdr:spPr>
    </xdr:pic>
    <xdr:clientData/>
  </xdr:twoCellAnchor>
  <xdr:oneCellAnchor>
    <xdr:from>
      <xdr:col>9</xdr:col>
      <xdr:colOff>169819</xdr:colOff>
      <xdr:row>70</xdr:row>
      <xdr:rowOff>53242</xdr:rowOff>
    </xdr:from>
    <xdr:ext cx="1909354" cy="686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84276" y="19277413"/>
              <a:ext cx="1909354" cy="686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84276" y="19277413"/>
              <a:ext cx="1909354" cy="686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𝑓_𝑐=(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𝑀𝑐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_𝑐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𝐼_𝑐𝑟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PH" sz="1800" i="1" kern="12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5</xdr:row>
          <xdr:rowOff>0</xdr:rowOff>
        </xdr:from>
        <xdr:to>
          <xdr:col>1</xdr:col>
          <xdr:colOff>266700</xdr:colOff>
          <xdr:row>6</xdr:row>
          <xdr:rowOff>0</xdr:rowOff>
        </xdr:to>
        <xdr:sp macro="" textlink="">
          <xdr:nvSpPr>
            <xdr:cNvPr id="17410" name="Spinner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8</xdr:col>
      <xdr:colOff>485502</xdr:colOff>
      <xdr:row>40</xdr:row>
      <xdr:rowOff>118556</xdr:rowOff>
    </xdr:from>
    <xdr:ext cx="2943497" cy="4583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625045" y="9545585"/>
              <a:ext cx="2943497" cy="458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𝑛𝐴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)(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</m:num>
                      <m:den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625045" y="9545585"/>
              <a:ext cx="2943497" cy="458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〖𝑛𝐴〗_𝑠=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(𝜋/4)𝑑^2</a:t>
              </a:r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180703</xdr:colOff>
      <xdr:row>76</xdr:row>
      <xdr:rowOff>270956</xdr:rowOff>
    </xdr:from>
    <xdr:ext cx="1909354" cy="5892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95160" y="21400127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𝑀𝑐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PH" sz="1800" i="1" kern="12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95160" y="21400127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〖𝑀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𝑐𝑟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PH" sz="1800" i="1" kern="1200"/>
            </a:p>
          </xdr:txBody>
        </xdr:sp>
      </mc:Fallback>
    </mc:AlternateContent>
    <xdr:clientData/>
  </xdr:oneCellAnchor>
  <xdr:oneCellAnchor>
    <xdr:from>
      <xdr:col>9</xdr:col>
      <xdr:colOff>137161</xdr:colOff>
      <xdr:row>47</xdr:row>
      <xdr:rowOff>227414</xdr:rowOff>
    </xdr:from>
    <xdr:ext cx="1909354" cy="393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51618" y="13464443"/>
              <a:ext cx="1909354" cy="393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𝑛𝐴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51618" y="13464443"/>
              <a:ext cx="1909354" cy="393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𝐴_𝑐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〖𝑛𝐴〗_𝑠 𝑑_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300447</xdr:colOff>
      <xdr:row>58</xdr:row>
      <xdr:rowOff>31470</xdr:rowOff>
    </xdr:from>
    <xdr:ext cx="1909354" cy="5892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7114904" y="14084927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𝑐𝑟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PH" sz="1800" i="1" kern="12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7114904" y="14084927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𝐼_𝑐𝑟=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𝐼_𝑐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PH" sz="1800" i="1" kern="1200"/>
            </a:p>
          </xdr:txBody>
        </xdr:sp>
      </mc:Fallback>
    </mc:AlternateContent>
    <xdr:clientData/>
  </xdr:oneCellAnchor>
  <xdr:oneCellAnchor>
    <xdr:from>
      <xdr:col>8</xdr:col>
      <xdr:colOff>207597</xdr:colOff>
      <xdr:row>59</xdr:row>
      <xdr:rowOff>249184</xdr:rowOff>
    </xdr:from>
    <xdr:ext cx="3346268" cy="741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348421" y="17058008"/>
              <a:ext cx="3346268" cy="741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𝑐𝑟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𝑏h</m:t>
                                    </m:r>
                                  </m:e>
                                  <m:sup>
                                    <m: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</m:t>
                                </m:r>
                              </m:den>
                            </m:f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𝑛𝐴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PH" sz="1600" i="1" kern="12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348421" y="17058008"/>
              <a:ext cx="3346268" cy="741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𝐼_𝑐𝑟=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[〖𝑏ℎ〗^3/12+𝐴𝑑^2 ]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_𝑐+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〖[〖𝑛𝐴〗_𝑠 𝑑^2]〗_𝑠</a:t>
              </a:r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PH" sz="1600" i="1" kern="1200"/>
            </a:p>
          </xdr:txBody>
        </xdr:sp>
      </mc:Fallback>
    </mc:AlternateContent>
    <xdr:clientData/>
  </xdr:oneCellAnchor>
  <xdr:oneCellAnchor>
    <xdr:from>
      <xdr:col>8</xdr:col>
      <xdr:colOff>485502</xdr:colOff>
      <xdr:row>33</xdr:row>
      <xdr:rowOff>118556</xdr:rowOff>
    </xdr:from>
    <xdr:ext cx="2943497" cy="4583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625045" y="11450585"/>
              <a:ext cx="2943497" cy="458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)(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</m:num>
                      <m:den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625045" y="11450585"/>
              <a:ext cx="2943497" cy="458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𝐴_𝑠=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(𝜋/4)𝑑^2</a:t>
              </a:r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153809</xdr:colOff>
      <xdr:row>79</xdr:row>
      <xdr:rowOff>235098</xdr:rowOff>
    </xdr:from>
    <xdr:ext cx="1909354" cy="5892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66985" y="22602039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𝑛𝑀𝑐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PH" sz="1800" i="1" kern="12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6966985" y="22602039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𝑓_𝑠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〖𝑛𝑀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𝑐𝑟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8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PH" sz="1800" i="1" kern="1200"/>
            </a:p>
          </xdr:txBody>
        </xdr:sp>
      </mc:Fallback>
    </mc:AlternateContent>
    <xdr:clientData/>
  </xdr:oneCellAnchor>
  <xdr:twoCellAnchor>
    <xdr:from>
      <xdr:col>5</xdr:col>
      <xdr:colOff>576943</xdr:colOff>
      <xdr:row>15</xdr:row>
      <xdr:rowOff>228601</xdr:rowOff>
    </xdr:from>
    <xdr:to>
      <xdr:col>17</xdr:col>
      <xdr:colOff>38421</xdr:colOff>
      <xdr:row>23</xdr:row>
      <xdr:rowOff>230394</xdr:rowOff>
    </xdr:to>
    <xdr:grpSp>
      <xdr:nvGrpSpPr>
        <xdr:cNvPr id="45" name="Group 44"/>
        <xdr:cNvGrpSpPr/>
      </xdr:nvGrpSpPr>
      <xdr:grpSpPr>
        <a:xfrm>
          <a:off x="4575202" y="4944036"/>
          <a:ext cx="8632372" cy="2225040"/>
          <a:chOff x="3938708" y="4856308"/>
          <a:chExt cx="8561935" cy="2178936"/>
        </a:xfrm>
      </xdr:grpSpPr>
      <xdr:grpSp>
        <xdr:nvGrpSpPr>
          <xdr:cNvPr id="46" name="Group 45"/>
          <xdr:cNvGrpSpPr/>
        </xdr:nvGrpSpPr>
        <xdr:grpSpPr>
          <a:xfrm>
            <a:off x="3938708" y="4856308"/>
            <a:ext cx="2068799" cy="2178936"/>
            <a:chOff x="0" y="0"/>
            <a:chExt cx="2072646" cy="2225040"/>
          </a:xfrm>
        </xdr:grpSpPr>
        <xdr:grpSp>
          <xdr:nvGrpSpPr>
            <xdr:cNvPr id="61" name="Group 60"/>
            <xdr:cNvGrpSpPr/>
          </xdr:nvGrpSpPr>
          <xdr:grpSpPr>
            <a:xfrm>
              <a:off x="167640" y="167640"/>
              <a:ext cx="1788722" cy="2057400"/>
              <a:chOff x="0" y="0"/>
              <a:chExt cx="1788722" cy="2057400"/>
            </a:xfrm>
          </xdr:grpSpPr>
          <xdr:cxnSp macro="">
            <xdr:nvCxnSpPr>
              <xdr:cNvPr id="68" name="Straight Arrow Connector 67"/>
              <xdr:cNvCxnSpPr/>
            </xdr:nvCxnSpPr>
            <xdr:spPr>
              <a:xfrm>
                <a:off x="91440" y="251460"/>
                <a:ext cx="0" cy="1804602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" name="Straight Connector 68"/>
              <xdr:cNvCxnSpPr/>
            </xdr:nvCxnSpPr>
            <xdr:spPr>
              <a:xfrm>
                <a:off x="3810" y="24765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Straight Connector 69"/>
              <xdr:cNvCxnSpPr/>
            </xdr:nvCxnSpPr>
            <xdr:spPr>
              <a:xfrm>
                <a:off x="0" y="205740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Straight Arrow Connector 70"/>
              <xdr:cNvCxnSpPr/>
            </xdr:nvCxnSpPr>
            <xdr:spPr>
              <a:xfrm>
                <a:off x="247650" y="99060"/>
                <a:ext cx="1292822" cy="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Straight Connector 71"/>
              <xdr:cNvCxnSpPr/>
            </xdr:nvCxnSpPr>
            <xdr:spPr>
              <a:xfrm>
                <a:off x="247650" y="0"/>
                <a:ext cx="0" cy="180529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Straight Connector 72"/>
              <xdr:cNvCxnSpPr/>
            </xdr:nvCxnSpPr>
            <xdr:spPr>
              <a:xfrm>
                <a:off x="1546860" y="3810"/>
                <a:ext cx="0" cy="180233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Straight Arrow Connector 73"/>
              <xdr:cNvCxnSpPr/>
            </xdr:nvCxnSpPr>
            <xdr:spPr>
              <a:xfrm>
                <a:off x="1691640" y="247650"/>
                <a:ext cx="0" cy="1481872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5" name="Straight Connector 74"/>
              <xdr:cNvCxnSpPr/>
            </xdr:nvCxnSpPr>
            <xdr:spPr>
              <a:xfrm>
                <a:off x="1604010" y="24765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Straight Connector 75"/>
              <xdr:cNvCxnSpPr/>
            </xdr:nvCxnSpPr>
            <xdr:spPr>
              <a:xfrm>
                <a:off x="1600200" y="173355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2" name="Group 61"/>
            <xdr:cNvGrpSpPr/>
          </xdr:nvGrpSpPr>
          <xdr:grpSpPr>
            <a:xfrm>
              <a:off x="0" y="0"/>
              <a:ext cx="2072646" cy="2219744"/>
              <a:chOff x="0" y="0"/>
              <a:chExt cx="2072646" cy="2219744"/>
            </a:xfrm>
          </xdr:grpSpPr>
          <xdr:sp macro="" textlink="">
            <xdr:nvSpPr>
              <xdr:cNvPr id="63" name="Rectangle 62"/>
              <xdr:cNvSpPr/>
            </xdr:nvSpPr>
            <xdr:spPr>
              <a:xfrm>
                <a:off x="423333" y="414867"/>
                <a:ext cx="1280722" cy="1804877"/>
              </a:xfrm>
              <a:prstGeom prst="rect">
                <a:avLst/>
              </a:pr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PH"/>
              </a:p>
            </xdr:txBody>
          </xdr:sp>
          <xdr:sp macro="" textlink="">
            <xdr:nvSpPr>
              <xdr:cNvPr id="64" name="Oval 63"/>
              <xdr:cNvSpPr/>
            </xdr:nvSpPr>
            <xdr:spPr>
              <a:xfrm>
                <a:off x="982133" y="1820333"/>
                <a:ext cx="184712" cy="180529"/>
              </a:xfrm>
              <a:prstGeom prst="ellipse">
                <a:avLst/>
              </a:prstGeom>
              <a:solidFill>
                <a:srgbClr val="FF0000"/>
              </a:solidFill>
              <a:ln>
                <a:solidFill>
                  <a:srgbClr val="C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PH"/>
              </a:p>
            </xdr:txBody>
          </xdr:sp>
          <xdr:sp macro="" textlink="">
            <xdr:nvSpPr>
              <xdr:cNvPr id="65" name="Text Box 25"/>
              <xdr:cNvSpPr txBox="1"/>
            </xdr:nvSpPr>
            <xdr:spPr>
              <a:xfrm>
                <a:off x="1811867" y="999067"/>
                <a:ext cx="260779" cy="351550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>
                  <a:lnSpc>
                    <a:spcPct val="106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d</a:t>
                </a:r>
                <a:endParaRPr lang="en-PH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66" name="Text Box 27"/>
              <xdr:cNvSpPr txBox="1"/>
            </xdr:nvSpPr>
            <xdr:spPr>
              <a:xfrm>
                <a:off x="905933" y="0"/>
                <a:ext cx="260779" cy="351550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>
                  <a:lnSpc>
                    <a:spcPct val="106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b</a:t>
                </a:r>
                <a:endParaRPr lang="en-PH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67" name="Text Box 28"/>
              <xdr:cNvSpPr txBox="1"/>
            </xdr:nvSpPr>
            <xdr:spPr>
              <a:xfrm>
                <a:off x="0" y="1210733"/>
                <a:ext cx="260779" cy="351550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>
                  <a:lnSpc>
                    <a:spcPct val="106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h</a:t>
                </a:r>
                <a:endParaRPr lang="en-PH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</xdr:grpSp>
      </xdr:grpSp>
      <xdr:grpSp>
        <xdr:nvGrpSpPr>
          <xdr:cNvPr id="47" name="Group 46"/>
          <xdr:cNvGrpSpPr/>
        </xdr:nvGrpSpPr>
        <xdr:grpSpPr>
          <a:xfrm>
            <a:off x="5034777" y="5258167"/>
            <a:ext cx="7465866" cy="1485740"/>
            <a:chOff x="0" y="0"/>
            <a:chExt cx="5222811" cy="1515355"/>
          </a:xfrm>
        </xdr:grpSpPr>
        <xdr:cxnSp macro="">
          <xdr:nvCxnSpPr>
            <xdr:cNvPr id="53" name="Straight Connector 52"/>
            <xdr:cNvCxnSpPr/>
          </xdr:nvCxnSpPr>
          <xdr:spPr>
            <a:xfrm flipV="1">
              <a:off x="950327" y="1514736"/>
              <a:ext cx="1606058" cy="619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54" name="Straight Arrow Connector 53"/>
            <xdr:cNvCxnSpPr/>
          </xdr:nvCxnSpPr>
          <xdr:spPr>
            <a:xfrm>
              <a:off x="4414157" y="5443"/>
              <a:ext cx="0" cy="804638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Arrow Connector 54"/>
            <xdr:cNvCxnSpPr/>
          </xdr:nvCxnSpPr>
          <xdr:spPr>
            <a:xfrm>
              <a:off x="4414157" y="810986"/>
              <a:ext cx="0" cy="680173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/>
            <xdr:cNvCxnSpPr/>
          </xdr:nvCxnSpPr>
          <xdr:spPr>
            <a:xfrm>
              <a:off x="957943" y="0"/>
              <a:ext cx="4264868" cy="0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57" name="Straight Connector 56"/>
            <xdr:cNvCxnSpPr/>
          </xdr:nvCxnSpPr>
          <xdr:spPr>
            <a:xfrm>
              <a:off x="3848622" y="1514736"/>
              <a:ext cx="1364101" cy="617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/>
            <xdr:cNvCxnSpPr/>
          </xdr:nvCxnSpPr>
          <xdr:spPr>
            <a:xfrm>
              <a:off x="0" y="810986"/>
              <a:ext cx="5220305" cy="0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sp macro="" textlink="">
          <xdr:nvSpPr>
            <xdr:cNvPr id="59" name="Text Box 29"/>
            <xdr:cNvSpPr txBox="1"/>
          </xdr:nvSpPr>
          <xdr:spPr>
            <a:xfrm>
              <a:off x="4415359" y="225074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60" name="Text Box 30"/>
            <xdr:cNvSpPr txBox="1"/>
          </xdr:nvSpPr>
          <xdr:spPr>
            <a:xfrm>
              <a:off x="4404473" y="1030617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t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xdr:grpSp>
      <xdr:grpSp>
        <xdr:nvGrpSpPr>
          <xdr:cNvPr id="48" name="Group 47"/>
          <xdr:cNvGrpSpPr/>
        </xdr:nvGrpSpPr>
        <xdr:grpSpPr>
          <a:xfrm>
            <a:off x="7327564" y="5267132"/>
            <a:ext cx="3210663" cy="1555509"/>
            <a:chOff x="-1355597" y="0"/>
            <a:chExt cx="3202720" cy="1584786"/>
          </a:xfrm>
        </xdr:grpSpPr>
        <xdr:sp macro="" textlink="">
          <xdr:nvSpPr>
            <xdr:cNvPr id="49" name="Rectangle 48"/>
            <xdr:cNvSpPr/>
          </xdr:nvSpPr>
          <xdr:spPr>
            <a:xfrm>
              <a:off x="277586" y="0"/>
              <a:ext cx="1280722" cy="810093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PH"/>
            </a:p>
          </xdr:txBody>
        </xdr:sp>
        <xdr:sp macro="" textlink="">
          <xdr:nvSpPr>
            <xdr:cNvPr id="50" name="Rectangle 49"/>
            <xdr:cNvSpPr/>
          </xdr:nvSpPr>
          <xdr:spPr>
            <a:xfrm>
              <a:off x="0" y="1404257"/>
              <a:ext cx="1847123" cy="180529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PH"/>
            </a:p>
          </xdr:txBody>
        </xdr:sp>
        <xdr:sp macro="" textlink="">
          <xdr:nvSpPr>
            <xdr:cNvPr id="51" name="Text Box 33"/>
            <xdr:cNvSpPr txBox="1"/>
          </xdr:nvSpPr>
          <xdr:spPr>
            <a:xfrm>
              <a:off x="707572" y="1061357"/>
              <a:ext cx="553634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4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nA</a:t>
              </a: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s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52" name="Text Box 33"/>
            <xdr:cNvSpPr txBox="1"/>
          </xdr:nvSpPr>
          <xdr:spPr>
            <a:xfrm>
              <a:off x="-1355597" y="484646"/>
              <a:ext cx="553634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4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N.A.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556260</xdr:colOff>
          <xdr:row>12</xdr:row>
          <xdr:rowOff>266698</xdr:rowOff>
        </xdr:from>
        <xdr:to>
          <xdr:col>18</xdr:col>
          <xdr:colOff>9414</xdr:colOff>
          <xdr:row>13</xdr:row>
          <xdr:rowOff>266698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507494D1-8BB4-A804-B270-7CEF169971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V$91" spid="_x0000_s9328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r="2606" b="9548"/>
            <a:stretch>
              <a:fillRect/>
            </a:stretch>
          </xdr:blipFill>
          <xdr:spPr bwMode="auto">
            <a:xfrm>
              <a:off x="12380707" y="4148416"/>
              <a:ext cx="806824" cy="277906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4</xdr:col>
      <xdr:colOff>301216</xdr:colOff>
      <xdr:row>43</xdr:row>
      <xdr:rowOff>11913</xdr:rowOff>
    </xdr:from>
    <xdr:ext cx="2164080" cy="62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3026487" y="10150995"/>
              <a:ext cx="2164080" cy="62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𝑏𝑑</m:t>
                        </m:r>
                      </m:den>
                    </m:f>
                  </m:oMath>
                </m:oMathPara>
              </a14:m>
              <a:endParaRPr lang="en-PH" sz="1600" i="1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3026487" y="10150995"/>
              <a:ext cx="2164080" cy="62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600" b="0" i="0" kern="1200">
                  <a:latin typeface="Cambria Math" panose="02040503050406030204" pitchFamily="18" charset="0"/>
                </a:rPr>
                <a:t>=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𝑏𝑑</a:t>
              </a:r>
              <a:endParaRPr lang="en-PH" sz="1600" i="1" kern="12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5</xdr:row>
          <xdr:rowOff>0</xdr:rowOff>
        </xdr:from>
        <xdr:to>
          <xdr:col>1</xdr:col>
          <xdr:colOff>266700</xdr:colOff>
          <xdr:row>6</xdr:row>
          <xdr:rowOff>0</xdr:rowOff>
        </xdr:to>
        <xdr:sp macro="" textlink="">
          <xdr:nvSpPr>
            <xdr:cNvPr id="9217" name="Spinner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5</xdr:col>
      <xdr:colOff>93616</xdr:colOff>
      <xdr:row>54</xdr:row>
      <xdr:rowOff>152945</xdr:rowOff>
    </xdr:from>
    <xdr:ext cx="2552700" cy="288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17A903-029D-4936-98DA-4BA57F891600}"/>
                </a:ext>
              </a:extLst>
            </xdr:cNvPr>
            <xdr:cNvSpPr txBox="1"/>
          </xdr:nvSpPr>
          <xdr:spPr>
            <a:xfrm>
              <a:off x="3484516" y="15667265"/>
              <a:ext cx="2552700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17A903-029D-4936-98DA-4BA57F891600}"/>
                </a:ext>
              </a:extLst>
            </xdr:cNvPr>
            <xdr:cNvSpPr txBox="1"/>
          </xdr:nvSpPr>
          <xdr:spPr>
            <a:xfrm>
              <a:off x="3484516" y="15667265"/>
              <a:ext cx="2552700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 kern="1200">
                  <a:latin typeface="Cambria Math" panose="02040503050406030204" pitchFamily="18" charset="0"/>
                </a:rPr>
                <a:t>𝐶=𝑇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5</xdr:col>
      <xdr:colOff>161109</xdr:colOff>
      <xdr:row>55</xdr:row>
      <xdr:rowOff>250917</xdr:rowOff>
    </xdr:from>
    <xdr:ext cx="2552700" cy="2989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3552009" y="16039557"/>
              <a:ext cx="2552700" cy="298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0.85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𝑓</m:t>
                    </m:r>
                    <m:sSup>
                      <m:sSup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𝑎𝑏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8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PH" sz="1800" b="0" i="1" kern="1200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sSub>
                      <m:sSub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800" b="0" i="1" kern="120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PH" sz="18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3552009" y="16039557"/>
              <a:ext cx="2552700" cy="298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 kern="1200">
                  <a:latin typeface="Cambria Math" panose="02040503050406030204" pitchFamily="18" charset="0"/>
                </a:rPr>
                <a:t>0.85𝑓𝑐^′ 𝑎𝑏=</a:t>
              </a:r>
              <a:r>
                <a:rPr lang="en-PH" sz="1800" b="0" i="0" kern="1200">
                  <a:latin typeface="Cambria Math" panose="02040503050406030204" pitchFamily="18" charset="0"/>
                </a:rPr>
                <a:t>𝐴</a:t>
              </a:r>
              <a:r>
                <a:rPr lang="en-US" sz="1800" b="0" i="0" kern="1200">
                  <a:latin typeface="Cambria Math" panose="02040503050406030204" pitchFamily="18" charset="0"/>
                </a:rPr>
                <a:t>_</a:t>
              </a:r>
              <a:r>
                <a:rPr lang="en-PH" sz="1800" b="0" i="0" kern="1200">
                  <a:latin typeface="Cambria Math" panose="02040503050406030204" pitchFamily="18" charset="0"/>
                </a:rPr>
                <a:t>𝑠</a:t>
              </a:r>
              <a:r>
                <a:rPr lang="en-US" sz="1800" b="0" i="0" kern="1200">
                  <a:latin typeface="Cambria Math" panose="02040503050406030204" pitchFamily="18" charset="0"/>
                </a:rPr>
                <a:t> </a:t>
              </a:r>
              <a:r>
                <a:rPr lang="en-PH" sz="1800" b="0" i="0" kern="1200">
                  <a:latin typeface="Cambria Math" panose="02040503050406030204" pitchFamily="18" charset="0"/>
                </a:rPr>
                <a:t>𝑓</a:t>
              </a:r>
              <a:r>
                <a:rPr lang="en-US" sz="1800" b="0" i="0" kern="1200">
                  <a:latin typeface="Cambria Math" panose="02040503050406030204" pitchFamily="18" charset="0"/>
                </a:rPr>
                <a:t>_</a:t>
              </a:r>
              <a:r>
                <a:rPr lang="en-PH" sz="1800" b="0" i="0" kern="1200">
                  <a:latin typeface="Cambria Math" panose="02040503050406030204" pitchFamily="18" charset="0"/>
                </a:rPr>
                <a:t>𝑦</a:t>
              </a:r>
              <a:endParaRPr lang="en-PH" sz="1800" i="1" kern="1200"/>
            </a:p>
          </xdr:txBody>
        </xdr:sp>
      </mc:Fallback>
    </mc:AlternateContent>
    <xdr:clientData/>
  </xdr:oneCellAnchor>
  <xdr:twoCellAnchor editAs="oneCell">
    <xdr:from>
      <xdr:col>9</xdr:col>
      <xdr:colOff>137160</xdr:colOff>
      <xdr:row>80</xdr:row>
      <xdr:rowOff>76200</xdr:rowOff>
    </xdr:from>
    <xdr:to>
      <xdr:col>13</xdr:col>
      <xdr:colOff>636122</xdr:colOff>
      <xdr:row>89</xdr:row>
      <xdr:rowOff>135844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3937A52-F09F-803F-3557-8287E874C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0" y="26563320"/>
          <a:ext cx="3478382" cy="2528524"/>
        </a:xfrm>
        <a:prstGeom prst="rect">
          <a:avLst/>
        </a:prstGeom>
      </xdr:spPr>
    </xdr:pic>
    <xdr:clientData/>
  </xdr:twoCellAnchor>
  <xdr:oneCellAnchor>
    <xdr:from>
      <xdr:col>11</xdr:col>
      <xdr:colOff>404948</xdr:colOff>
      <xdr:row>33</xdr:row>
      <xdr:rowOff>109246</xdr:rowOff>
    </xdr:from>
    <xdr:ext cx="2342917" cy="633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8840288" y="7393966"/>
              <a:ext cx="2342917" cy="633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800" i="1"/>
                          <m:t>ρ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0.85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𝑓𝑐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  <m:sSub>
                      <m:sSub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800" b="0" i="1" kern="1200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  <m:t>7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8840288" y="7393966"/>
              <a:ext cx="2342917" cy="633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800" i="0"/>
                <a:t>"ρ</a:t>
              </a:r>
              <a:r>
                <a:rPr lang="el-GR" sz="1800" i="0">
                  <a:latin typeface="Cambria Math" panose="02040503050406030204" pitchFamily="18" charset="0"/>
                </a:rPr>
                <a:t>" </a:t>
              </a:r>
              <a:r>
                <a:rPr lang="en-PH" sz="1800" i="0" kern="1200">
                  <a:latin typeface="Cambria Math" panose="02040503050406030204" pitchFamily="18" charset="0"/>
                </a:rPr>
                <a:t>_</a:t>
              </a:r>
              <a:r>
                <a:rPr lang="en-US" sz="1800" b="0" i="0" kern="1200">
                  <a:latin typeface="Cambria Math" panose="02040503050406030204" pitchFamily="18" charset="0"/>
                </a:rPr>
                <a:t>𝑚𝑎𝑥=0.85𝑓𝑐′/𝑓𝑦 </a:t>
              </a:r>
              <a:r>
                <a:rPr lang="el-GR" sz="1800" b="0" i="0" kern="1200">
                  <a:latin typeface="Cambria Math" panose="02040503050406030204" pitchFamily="18" charset="0"/>
                </a:rPr>
                <a:t>𝛽</a:t>
              </a:r>
              <a:r>
                <a:rPr lang="en-US" sz="1800" b="0" i="0" kern="1200">
                  <a:latin typeface="Cambria Math" panose="02040503050406030204" pitchFamily="18" charset="0"/>
                </a:rPr>
                <a:t>_1 (3/7)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10</xdr:col>
      <xdr:colOff>586840</xdr:colOff>
      <xdr:row>40</xdr:row>
      <xdr:rowOff>128573</xdr:rowOff>
    </xdr:from>
    <xdr:ext cx="1626918" cy="5775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8076211" y="8739173"/>
              <a:ext cx="1626918" cy="577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6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600" i="1"/>
                          <m:t>ρ</m:t>
                        </m:r>
                      </m:e>
                      <m:sub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𝑚𝑖𝑛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0.25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𝑓𝑐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</m:rad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n-PH" sz="1600" i="1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8076211" y="8739173"/>
              <a:ext cx="1626918" cy="577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600" i="0"/>
                <a:t>"ρ</a:t>
              </a:r>
              <a:r>
                <a:rPr lang="el-GR" sz="1600" i="0">
                  <a:latin typeface="Cambria Math" panose="02040503050406030204" pitchFamily="18" charset="0"/>
                </a:rPr>
                <a:t>" </a:t>
              </a:r>
              <a:r>
                <a:rPr lang="en-PH" sz="1600" i="0" kern="1200">
                  <a:latin typeface="Cambria Math" panose="02040503050406030204" pitchFamily="18" charset="0"/>
                </a:rPr>
                <a:t>_(</a:t>
              </a:r>
              <a:r>
                <a:rPr lang="en-US" sz="1600" b="0" i="0" kern="120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𝑚𝑖𝑛〗_</a:t>
              </a:r>
              <a:r>
                <a:rPr lang="en-US" sz="1600" b="0" i="0">
                  <a:latin typeface="Cambria Math" panose="02040503050406030204" pitchFamily="18" charset="0"/>
                </a:rPr>
                <a:t>1 </a:t>
              </a:r>
              <a:r>
                <a:rPr lang="en-PH" sz="1600" b="0" i="0" kern="1200">
                  <a:latin typeface="Cambria Math" panose="02040503050406030204" pitchFamily="18" charset="0"/>
                </a:rPr>
                <a:t>)</a:t>
              </a:r>
              <a:r>
                <a:rPr lang="en-US" sz="1600" b="0" i="0" kern="1200">
                  <a:latin typeface="Cambria Math" panose="02040503050406030204" pitchFamily="18" charset="0"/>
                </a:rPr>
                <a:t>=(0.25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𝑓𝑐′)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𝑓𝑦</a:t>
              </a:r>
              <a:endParaRPr lang="en-PH" sz="1600" i="1" kern="1200"/>
            </a:p>
          </xdr:txBody>
        </xdr:sp>
      </mc:Fallback>
    </mc:AlternateContent>
    <xdr:clientData/>
  </xdr:oneCellAnchor>
  <xdr:oneCellAnchor>
    <xdr:from>
      <xdr:col>10</xdr:col>
      <xdr:colOff>641063</xdr:colOff>
      <xdr:row>43</xdr:row>
      <xdr:rowOff>163035</xdr:rowOff>
    </xdr:from>
    <xdr:ext cx="1841350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8130434" y="9590064"/>
              <a:ext cx="1841350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800" i="1"/>
                          <m:t>ρ</m:t>
                        </m:r>
                      </m:e>
                      <m:sub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𝑚𝑖𝑛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1.4</m:t>
                        </m:r>
                      </m:num>
                      <m:den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8130434" y="9590064"/>
              <a:ext cx="1841350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800" i="0"/>
                <a:t>"ρ</a:t>
              </a:r>
              <a:r>
                <a:rPr lang="el-GR" sz="1800" i="0">
                  <a:latin typeface="Cambria Math" panose="02040503050406030204" pitchFamily="18" charset="0"/>
                </a:rPr>
                <a:t>" </a:t>
              </a:r>
              <a:r>
                <a:rPr lang="en-PH" sz="1800" i="0" kern="1200">
                  <a:latin typeface="Cambria Math" panose="02040503050406030204" pitchFamily="18" charset="0"/>
                </a:rPr>
                <a:t>_(</a:t>
              </a:r>
              <a:r>
                <a:rPr lang="en-US" sz="1800" b="0" i="0" kern="1200">
                  <a:latin typeface="Cambria Math" panose="02040503050406030204" pitchFamily="18" charset="0"/>
                </a:rPr>
                <a:t>〖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𝑚𝑖𝑛〗_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r>
                <a:rPr lang="en-PH" sz="1800" b="0" i="0" kern="1200">
                  <a:latin typeface="Cambria Math" panose="02040503050406030204" pitchFamily="18" charset="0"/>
                </a:rPr>
                <a:t>)</a:t>
              </a:r>
              <a:r>
                <a:rPr lang="en-US" sz="1800" b="0" i="0" kern="1200">
                  <a:latin typeface="Cambria Math" panose="02040503050406030204" pitchFamily="18" charset="0"/>
                </a:rPr>
                <a:t>=1.4/𝑓𝑦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5</xdr:col>
      <xdr:colOff>35603</xdr:colOff>
      <xdr:row>57</xdr:row>
      <xdr:rowOff>83148</xdr:rowOff>
    </xdr:from>
    <xdr:ext cx="2552700" cy="642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3426503" y="16420428"/>
              <a:ext cx="2552700" cy="64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sSub>
                          <m:sSub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0.85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3426503" y="16420428"/>
              <a:ext cx="2552700" cy="64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 kern="1200">
                  <a:latin typeface="Cambria Math" panose="02040503050406030204" pitchFamily="18" charset="0"/>
                </a:rPr>
                <a:t>𝑎=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)/(0.85𝑓𝑐^′ 𝑏)</a:t>
              </a:r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205932</xdr:colOff>
      <xdr:row>62</xdr:row>
      <xdr:rowOff>172794</xdr:rowOff>
    </xdr:from>
    <xdr:ext cx="2552700" cy="5443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2926272" y="17881674"/>
              <a:ext cx="2552700" cy="544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2926272" y="17881674"/>
              <a:ext cx="2552700" cy="544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 kern="1200">
                  <a:latin typeface="Cambria Math" panose="02040503050406030204" pitchFamily="18" charset="0"/>
                </a:rPr>
                <a:t>𝑐=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</a:t>
              </a:r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50073</xdr:colOff>
      <xdr:row>54</xdr:row>
      <xdr:rowOff>263979</xdr:rowOff>
    </xdr:from>
    <xdr:ext cx="2552700" cy="5276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17A903-029D-4936-98DA-4BA57F891600}"/>
                </a:ext>
              </a:extLst>
            </xdr:cNvPr>
            <xdr:cNvSpPr txBox="1"/>
          </xdr:nvSpPr>
          <xdr:spPr>
            <a:xfrm>
              <a:off x="8508273" y="12684579"/>
              <a:ext cx="2552700" cy="5276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0.003(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17A903-029D-4936-98DA-4BA57F891600}"/>
                </a:ext>
              </a:extLst>
            </xdr:cNvPr>
            <xdr:cNvSpPr txBox="1"/>
          </xdr:nvSpPr>
          <xdr:spPr>
            <a:xfrm>
              <a:off x="8508273" y="12684579"/>
              <a:ext cx="2552700" cy="5276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𝜀_𝑡</a:t>
              </a:r>
              <a:r>
                <a:rPr lang="en-US" sz="1800" b="0" i="0" kern="1200">
                  <a:latin typeface="Cambria Math" panose="02040503050406030204" pitchFamily="18" charset="0"/>
                </a:rPr>
                <a:t>=(0.003(𝑑−𝑐))/𝑐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9</xdr:col>
      <xdr:colOff>59509</xdr:colOff>
      <xdr:row>71</xdr:row>
      <xdr:rowOff>128997</xdr:rowOff>
    </xdr:from>
    <xdr:ext cx="2552700" cy="4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6856549" y="20306757"/>
              <a:ext cx="2552700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sub>
                    </m:sSub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l-GR" sz="1600" b="0" i="1" kern="1200">
                        <a:latin typeface="Cambria Math" panose="02040503050406030204" pitchFamily="18" charset="0"/>
                      </a:rPr>
                      <m:t>ϕ</m:t>
                    </m:r>
                    <m:sSub>
                      <m:sSub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6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PH" sz="1600" b="0" i="1" kern="1200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sSub>
                      <m:sSub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600" b="0" i="1" kern="120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PH" sz="16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PH" sz="1600" i="1" kern="12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6856549" y="20306757"/>
              <a:ext cx="2552700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600" b="0" i="0" kern="1200">
                  <a:latin typeface="Cambria Math" panose="02040503050406030204" pitchFamily="18" charset="0"/>
                </a:rPr>
                <a:t>=</a:t>
              </a:r>
              <a:r>
                <a:rPr lang="el-GR" sz="1600" b="0" i="0" kern="1200">
                  <a:latin typeface="Cambria Math" panose="02040503050406030204" pitchFamily="18" charset="0"/>
                </a:rPr>
                <a:t>ϕ</a:t>
              </a:r>
              <a:r>
                <a:rPr lang="en-PH" sz="1600" b="0" i="0" kern="1200">
                  <a:latin typeface="Cambria Math" panose="02040503050406030204" pitchFamily="18" charset="0"/>
                </a:rPr>
                <a:t>𝐴</a:t>
              </a:r>
              <a:r>
                <a:rPr lang="en-US" sz="1600" b="0" i="0" kern="1200">
                  <a:latin typeface="Cambria Math" panose="02040503050406030204" pitchFamily="18" charset="0"/>
                </a:rPr>
                <a:t>_</a:t>
              </a:r>
              <a:r>
                <a:rPr lang="en-PH" sz="1600" b="0" i="0" kern="1200">
                  <a:latin typeface="Cambria Math" panose="02040503050406030204" pitchFamily="18" charset="0"/>
                </a:rPr>
                <a:t>𝑠</a:t>
              </a:r>
              <a:r>
                <a:rPr lang="en-US" sz="1600" b="0" i="0" kern="1200">
                  <a:latin typeface="Cambria Math" panose="02040503050406030204" pitchFamily="18" charset="0"/>
                </a:rPr>
                <a:t> </a:t>
              </a:r>
              <a:r>
                <a:rPr lang="en-PH" sz="1600" b="0" i="0" kern="1200">
                  <a:latin typeface="Cambria Math" panose="02040503050406030204" pitchFamily="18" charset="0"/>
                </a:rPr>
                <a:t>𝑓</a:t>
              </a:r>
              <a:r>
                <a:rPr lang="en-US" sz="1600" b="0" i="0" kern="1200">
                  <a:latin typeface="Cambria Math" panose="02040503050406030204" pitchFamily="18" charset="0"/>
                </a:rPr>
                <a:t>_</a:t>
              </a:r>
              <a:r>
                <a:rPr lang="en-PH" sz="1600" b="0" i="0" kern="1200">
                  <a:latin typeface="Cambria Math" panose="02040503050406030204" pitchFamily="18" charset="0"/>
                </a:rPr>
                <a:t>𝑦</a:t>
              </a:r>
              <a:r>
                <a:rPr lang="en-US" sz="1600" b="0" i="0" kern="1200">
                  <a:latin typeface="Cambria Math" panose="02040503050406030204" pitchFamily="18" charset="0"/>
                </a:rPr>
                <a:t> (𝑑−𝑎/2)</a:t>
              </a:r>
              <a:endParaRPr lang="en-PH" sz="1600" i="1" kern="1200"/>
            </a:p>
          </xdr:txBody>
        </xdr:sp>
      </mc:Fallback>
    </mc:AlternateContent>
    <xdr:clientData/>
  </xdr:oneCellAnchor>
  <xdr:oneCellAnchor>
    <xdr:from>
      <xdr:col>5</xdr:col>
      <xdr:colOff>17418</xdr:colOff>
      <xdr:row>34</xdr:row>
      <xdr:rowOff>42356</xdr:rowOff>
    </xdr:from>
    <xdr:ext cx="1909354" cy="5892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3415042" y="7680285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PH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PH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𝜋</m:t>
                        </m:r>
                      </m:num>
                      <m:den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3415042" y="7680285"/>
              <a:ext cx="1909354" cy="589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PH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PH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=𝑛(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/4)𝑑^2</a:t>
              </a:r>
              <a:endParaRPr lang="en-PH" sz="1800" i="1" kern="1200"/>
            </a:p>
          </xdr:txBody>
        </xdr:sp>
      </mc:Fallback>
    </mc:AlternateContent>
    <xdr:clientData/>
  </xdr:oneCellAnchor>
  <xdr:twoCellAnchor>
    <xdr:from>
      <xdr:col>6</xdr:col>
      <xdr:colOff>87086</xdr:colOff>
      <xdr:row>15</xdr:row>
      <xdr:rowOff>141513</xdr:rowOff>
    </xdr:from>
    <xdr:to>
      <xdr:col>16</xdr:col>
      <xdr:colOff>587829</xdr:colOff>
      <xdr:row>23</xdr:row>
      <xdr:rowOff>266449</xdr:rowOff>
    </xdr:to>
    <xdr:grpSp>
      <xdr:nvGrpSpPr>
        <xdr:cNvPr id="130" name="Group 129"/>
        <xdr:cNvGrpSpPr/>
      </xdr:nvGrpSpPr>
      <xdr:grpSpPr>
        <a:xfrm>
          <a:off x="4757698" y="4856948"/>
          <a:ext cx="8255213" cy="2348183"/>
          <a:chOff x="0" y="0"/>
          <a:chExt cx="8251371" cy="2301805"/>
        </a:xfrm>
      </xdr:grpSpPr>
      <xdr:grpSp>
        <xdr:nvGrpSpPr>
          <xdr:cNvPr id="131" name="Group 130"/>
          <xdr:cNvGrpSpPr/>
        </xdr:nvGrpSpPr>
        <xdr:grpSpPr>
          <a:xfrm>
            <a:off x="0" y="0"/>
            <a:ext cx="2072641" cy="2225040"/>
            <a:chOff x="0" y="0"/>
            <a:chExt cx="2072646" cy="2225040"/>
          </a:xfrm>
        </xdr:grpSpPr>
        <xdr:grpSp>
          <xdr:nvGrpSpPr>
            <xdr:cNvPr id="159" name="Group 158"/>
            <xdr:cNvGrpSpPr/>
          </xdr:nvGrpSpPr>
          <xdr:grpSpPr>
            <a:xfrm>
              <a:off x="167640" y="167640"/>
              <a:ext cx="1788722" cy="2057400"/>
              <a:chOff x="0" y="0"/>
              <a:chExt cx="1788722" cy="2057400"/>
            </a:xfrm>
          </xdr:grpSpPr>
          <xdr:cxnSp macro="">
            <xdr:nvCxnSpPr>
              <xdr:cNvPr id="166" name="Straight Arrow Connector 165"/>
              <xdr:cNvCxnSpPr/>
            </xdr:nvCxnSpPr>
            <xdr:spPr>
              <a:xfrm>
                <a:off x="91440" y="251460"/>
                <a:ext cx="0" cy="1804602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7" name="Straight Connector 166"/>
              <xdr:cNvCxnSpPr/>
            </xdr:nvCxnSpPr>
            <xdr:spPr>
              <a:xfrm>
                <a:off x="3810" y="24765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8" name="Straight Connector 167"/>
              <xdr:cNvCxnSpPr/>
            </xdr:nvCxnSpPr>
            <xdr:spPr>
              <a:xfrm>
                <a:off x="0" y="205740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9" name="Straight Arrow Connector 168"/>
              <xdr:cNvCxnSpPr/>
            </xdr:nvCxnSpPr>
            <xdr:spPr>
              <a:xfrm>
                <a:off x="247650" y="99060"/>
                <a:ext cx="1292822" cy="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0" name="Straight Connector 169"/>
              <xdr:cNvCxnSpPr/>
            </xdr:nvCxnSpPr>
            <xdr:spPr>
              <a:xfrm>
                <a:off x="247650" y="0"/>
                <a:ext cx="0" cy="180529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1" name="Straight Connector 170"/>
              <xdr:cNvCxnSpPr/>
            </xdr:nvCxnSpPr>
            <xdr:spPr>
              <a:xfrm>
                <a:off x="1546860" y="3810"/>
                <a:ext cx="0" cy="180233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2" name="Straight Arrow Connector 171"/>
              <xdr:cNvCxnSpPr/>
            </xdr:nvCxnSpPr>
            <xdr:spPr>
              <a:xfrm flipH="1">
                <a:off x="1691641" y="247650"/>
                <a:ext cx="1" cy="1804454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3" name="Straight Connector 172"/>
              <xdr:cNvCxnSpPr/>
            </xdr:nvCxnSpPr>
            <xdr:spPr>
              <a:xfrm>
                <a:off x="1604010" y="24765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4" name="Straight Connector 173"/>
              <xdr:cNvCxnSpPr/>
            </xdr:nvCxnSpPr>
            <xdr:spPr>
              <a:xfrm>
                <a:off x="1604010" y="2057400"/>
                <a:ext cx="184712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60" name="Group 159"/>
            <xdr:cNvGrpSpPr/>
          </xdr:nvGrpSpPr>
          <xdr:grpSpPr>
            <a:xfrm>
              <a:off x="0" y="0"/>
              <a:ext cx="2072646" cy="2219744"/>
              <a:chOff x="0" y="0"/>
              <a:chExt cx="2072646" cy="2219744"/>
            </a:xfrm>
          </xdr:grpSpPr>
          <xdr:sp macro="" textlink="">
            <xdr:nvSpPr>
              <xdr:cNvPr id="161" name="Rectangle 160"/>
              <xdr:cNvSpPr/>
            </xdr:nvSpPr>
            <xdr:spPr>
              <a:xfrm>
                <a:off x="423333" y="414867"/>
                <a:ext cx="1280722" cy="1804877"/>
              </a:xfrm>
              <a:prstGeom prst="rect">
                <a:avLst/>
              </a:pr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PH"/>
              </a:p>
            </xdr:txBody>
          </xdr:sp>
          <xdr:sp macro="" textlink="">
            <xdr:nvSpPr>
              <xdr:cNvPr id="162" name="Oval 161"/>
              <xdr:cNvSpPr/>
            </xdr:nvSpPr>
            <xdr:spPr>
              <a:xfrm>
                <a:off x="982133" y="1820333"/>
                <a:ext cx="184712" cy="180529"/>
              </a:xfrm>
              <a:prstGeom prst="ellipse">
                <a:avLst/>
              </a:prstGeom>
              <a:solidFill>
                <a:srgbClr val="FF0000"/>
              </a:solidFill>
              <a:ln>
                <a:solidFill>
                  <a:srgbClr val="C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PH"/>
              </a:p>
            </xdr:txBody>
          </xdr:sp>
          <xdr:sp macro="" textlink="">
            <xdr:nvSpPr>
              <xdr:cNvPr id="163" name="Text Box 25"/>
              <xdr:cNvSpPr txBox="1"/>
            </xdr:nvSpPr>
            <xdr:spPr>
              <a:xfrm>
                <a:off x="1811867" y="999067"/>
                <a:ext cx="260779" cy="351550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>
                  <a:lnSpc>
                    <a:spcPct val="106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d</a:t>
                </a:r>
                <a:endParaRPr lang="en-PH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64" name="Text Box 27"/>
              <xdr:cNvSpPr txBox="1"/>
            </xdr:nvSpPr>
            <xdr:spPr>
              <a:xfrm>
                <a:off x="905933" y="0"/>
                <a:ext cx="260779" cy="351550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>
                  <a:lnSpc>
                    <a:spcPct val="106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b</a:t>
                </a:r>
                <a:endParaRPr lang="en-PH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65" name="Text Box 28"/>
              <xdr:cNvSpPr txBox="1"/>
            </xdr:nvSpPr>
            <xdr:spPr>
              <a:xfrm>
                <a:off x="0" y="1210733"/>
                <a:ext cx="260779" cy="351550"/>
              </a:xfrm>
              <a:prstGeom prst="rect">
                <a:avLst/>
              </a:prstGeom>
              <a:no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>
                  <a:lnSpc>
                    <a:spcPct val="106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h</a:t>
                </a:r>
                <a:endParaRPr lang="en-PH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endParaRPr>
              </a:p>
            </xdr:txBody>
          </xdr:sp>
        </xdr:grpSp>
      </xdr:grpSp>
      <xdr:grpSp>
        <xdr:nvGrpSpPr>
          <xdr:cNvPr id="132" name="Group 131"/>
          <xdr:cNvGrpSpPr/>
        </xdr:nvGrpSpPr>
        <xdr:grpSpPr>
          <a:xfrm>
            <a:off x="1068864" y="158757"/>
            <a:ext cx="7182507" cy="2143048"/>
            <a:chOff x="-444523" y="-261021"/>
            <a:chExt cx="6232435" cy="2145976"/>
          </a:xfrm>
        </xdr:grpSpPr>
        <xdr:cxnSp macro="">
          <xdr:nvCxnSpPr>
            <xdr:cNvPr id="148" name="Straight Connector 147"/>
            <xdr:cNvCxnSpPr/>
          </xdr:nvCxnSpPr>
          <xdr:spPr>
            <a:xfrm flipV="1">
              <a:off x="976834" y="1493407"/>
              <a:ext cx="4811078" cy="5129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49" name="Straight Arrow Connector 148"/>
            <xdr:cNvCxnSpPr/>
          </xdr:nvCxnSpPr>
          <xdr:spPr>
            <a:xfrm>
              <a:off x="4414157" y="5442"/>
              <a:ext cx="0" cy="900283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0" name="Straight Arrow Connector 149"/>
            <xdr:cNvCxnSpPr/>
          </xdr:nvCxnSpPr>
          <xdr:spPr>
            <a:xfrm flipH="1">
              <a:off x="4415021" y="916751"/>
              <a:ext cx="231" cy="59226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1" name="Straight Connector 150"/>
            <xdr:cNvCxnSpPr/>
          </xdr:nvCxnSpPr>
          <xdr:spPr>
            <a:xfrm>
              <a:off x="957943" y="0"/>
              <a:ext cx="4811078" cy="0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52" name="Straight Connector 151"/>
            <xdr:cNvCxnSpPr/>
          </xdr:nvCxnSpPr>
          <xdr:spPr>
            <a:xfrm>
              <a:off x="-444523" y="893041"/>
              <a:ext cx="6213544" cy="0"/>
            </a:xfrm>
            <a:prstGeom prst="line">
              <a:avLst/>
            </a:prstGeom>
            <a:ln w="12700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sp macro="" textlink="">
          <xdr:nvSpPr>
            <xdr:cNvPr id="153" name="Text Box 29"/>
            <xdr:cNvSpPr txBox="1"/>
          </xdr:nvSpPr>
          <xdr:spPr>
            <a:xfrm>
              <a:off x="4365171" y="234043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154" name="Text Box 30"/>
            <xdr:cNvSpPr txBox="1"/>
          </xdr:nvSpPr>
          <xdr:spPr>
            <a:xfrm>
              <a:off x="4414157" y="1233251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t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155" name="Text Box 29"/>
            <xdr:cNvSpPr txBox="1"/>
          </xdr:nvSpPr>
          <xdr:spPr>
            <a:xfrm>
              <a:off x="3739180" y="-261021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f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156" name="Text Box 29"/>
            <xdr:cNvSpPr txBox="1"/>
          </xdr:nvSpPr>
          <xdr:spPr>
            <a:xfrm>
              <a:off x="3580175" y="1533405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f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s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157" name="Text Box 29"/>
            <xdr:cNvSpPr txBox="1"/>
          </xdr:nvSpPr>
          <xdr:spPr>
            <a:xfrm>
              <a:off x="4740447" y="616044"/>
              <a:ext cx="571563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N.A.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158" name="Text Box 29"/>
            <xdr:cNvSpPr txBox="1"/>
          </xdr:nvSpPr>
          <xdr:spPr>
            <a:xfrm>
              <a:off x="2134042" y="547642"/>
              <a:ext cx="421848" cy="35155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6000"/>
                </a:lnSpc>
                <a:spcAft>
                  <a:spcPts val="80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M</a:t>
              </a:r>
              <a:r>
                <a:rPr lang="en-US" sz="9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cr</a:t>
              </a:r>
              <a:endParaRPr lang="en-PH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xdr:grpSp>
      <xdr:grpSp>
        <xdr:nvGrpSpPr>
          <xdr:cNvPr id="133" name="Group 132"/>
          <xdr:cNvGrpSpPr/>
        </xdr:nvGrpSpPr>
        <xdr:grpSpPr>
          <a:xfrm>
            <a:off x="5600763" y="412750"/>
            <a:ext cx="916879" cy="1524908"/>
            <a:chOff x="1275521" y="0"/>
            <a:chExt cx="916879" cy="1525142"/>
          </a:xfrm>
        </xdr:grpSpPr>
        <xdr:cxnSp macro="">
          <xdr:nvCxnSpPr>
            <xdr:cNvPr id="137" name="Straight Connector 136"/>
            <xdr:cNvCxnSpPr/>
          </xdr:nvCxnSpPr>
          <xdr:spPr>
            <a:xfrm>
              <a:off x="1275521" y="0"/>
              <a:ext cx="0" cy="1525142"/>
            </a:xfrm>
            <a:prstGeom prst="line">
              <a:avLst/>
            </a:prstGeom>
            <a:ln/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grpSp>
          <xdr:nvGrpSpPr>
            <xdr:cNvPr id="138" name="Group 137"/>
            <xdr:cNvGrpSpPr/>
          </xdr:nvGrpSpPr>
          <xdr:grpSpPr>
            <a:xfrm>
              <a:off x="1278000" y="5023"/>
              <a:ext cx="914400" cy="1500488"/>
              <a:chOff x="1278000" y="-1603"/>
              <a:chExt cx="914400" cy="1500488"/>
            </a:xfrm>
          </xdr:grpSpPr>
          <xdr:cxnSp macro="">
            <xdr:nvCxnSpPr>
              <xdr:cNvPr id="139" name="Straight Connector 138"/>
              <xdr:cNvCxnSpPr/>
            </xdr:nvCxnSpPr>
            <xdr:spPr>
              <a:xfrm flipH="1">
                <a:off x="1283016" y="-1603"/>
                <a:ext cx="898466" cy="900096"/>
              </a:xfrm>
              <a:prstGeom prst="line">
                <a:avLst/>
              </a:prstGeom>
              <a:ln/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grpSp>
            <xdr:nvGrpSpPr>
              <xdr:cNvPr id="140" name="Group 139"/>
              <xdr:cNvGrpSpPr/>
            </xdr:nvGrpSpPr>
            <xdr:grpSpPr>
              <a:xfrm>
                <a:off x="1278000" y="0"/>
                <a:ext cx="914400" cy="762000"/>
                <a:chOff x="0" y="0"/>
                <a:chExt cx="914400" cy="762000"/>
              </a:xfrm>
            </xdr:grpSpPr>
            <xdr:cxnSp macro="">
              <xdr:nvCxnSpPr>
                <xdr:cNvPr id="142" name="Straight Arrow Connector 141"/>
                <xdr:cNvCxnSpPr/>
              </xdr:nvCxnSpPr>
              <xdr:spPr>
                <a:xfrm flipH="1">
                  <a:off x="0" y="0"/>
                  <a:ext cx="9144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3" name="Straight Arrow Connector 142"/>
                <xdr:cNvCxnSpPr/>
              </xdr:nvCxnSpPr>
              <xdr:spPr>
                <a:xfrm flipH="1">
                  <a:off x="5080" y="152400"/>
                  <a:ext cx="756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4" name="Straight Arrow Connector 143"/>
                <xdr:cNvCxnSpPr/>
              </xdr:nvCxnSpPr>
              <xdr:spPr>
                <a:xfrm flipH="1">
                  <a:off x="5080" y="304800"/>
                  <a:ext cx="612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5" name="Straight Arrow Connector 144"/>
                <xdr:cNvCxnSpPr/>
              </xdr:nvCxnSpPr>
              <xdr:spPr>
                <a:xfrm flipH="1">
                  <a:off x="0" y="457200"/>
                  <a:ext cx="432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6" name="Straight Arrow Connector 145"/>
                <xdr:cNvCxnSpPr/>
              </xdr:nvCxnSpPr>
              <xdr:spPr>
                <a:xfrm flipH="1">
                  <a:off x="5080" y="609600"/>
                  <a:ext cx="288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7" name="Straight Arrow Connector 146"/>
                <xdr:cNvCxnSpPr/>
              </xdr:nvCxnSpPr>
              <xdr:spPr>
                <a:xfrm flipH="1">
                  <a:off x="5080" y="762000"/>
                  <a:ext cx="144000" cy="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3">
                  <a:schemeClr val="dk1"/>
                </a:lnRef>
                <a:fillRef idx="0">
                  <a:schemeClr val="dk1"/>
                </a:fillRef>
                <a:effectRef idx="2">
                  <a:schemeClr val="dk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41" name="Straight Arrow Connector 140"/>
              <xdr:cNvCxnSpPr/>
            </xdr:nvCxnSpPr>
            <xdr:spPr>
              <a:xfrm>
                <a:off x="1286343" y="1498885"/>
                <a:ext cx="432000" cy="0"/>
              </a:xfrm>
              <a:prstGeom prst="straightConnector1">
                <a:avLst/>
              </a:prstGeom>
              <a:ln w="28575">
                <a:solidFill>
                  <a:schemeClr val="accent2">
                    <a:lumMod val="75000"/>
                  </a:schemeClr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34" name="Rectangle 133"/>
          <xdr:cNvSpPr/>
        </xdr:nvSpPr>
        <xdr:spPr>
          <a:xfrm>
            <a:off x="2305050" y="419100"/>
            <a:ext cx="1280718" cy="180487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PH"/>
          </a:p>
        </xdr:txBody>
      </xdr:sp>
      <xdr:sp macro="" textlink="">
        <xdr:nvSpPr>
          <xdr:cNvPr id="135" name="Curved Left Arrow 134"/>
          <xdr:cNvSpPr/>
        </xdr:nvSpPr>
        <xdr:spPr>
          <a:xfrm flipV="1">
            <a:off x="3810000" y="1035050"/>
            <a:ext cx="262467" cy="609600"/>
          </a:xfrm>
          <a:prstGeom prst="curved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PH"/>
          </a:p>
        </xdr:txBody>
      </xdr:sp>
      <xdr:sp macro="" textlink="">
        <xdr:nvSpPr>
          <xdr:cNvPr id="136" name="Rectangle 135"/>
          <xdr:cNvSpPr/>
        </xdr:nvSpPr>
        <xdr:spPr>
          <a:xfrm>
            <a:off x="2305050" y="1841500"/>
            <a:ext cx="1280160" cy="180476"/>
          </a:xfrm>
          <a:prstGeom prst="rect">
            <a:avLst/>
          </a:prstGeom>
          <a:solidFill>
            <a:srgbClr val="FF0000"/>
          </a:solidFill>
          <a:ln w="285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PH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211567</xdr:colOff>
      <xdr:row>33</xdr:row>
      <xdr:rowOff>164313</xdr:rowOff>
    </xdr:from>
    <xdr:ext cx="4090853" cy="7927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2931907" y="9917913"/>
              <a:ext cx="4090853" cy="792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0.85</m:t>
                        </m:r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𝑓𝑐</m:t>
                        </m:r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  <m:d>
                      <m:d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1−</m:t>
                        </m:r>
                        <m:rad>
                          <m:radPr>
                            <m:degHide m:val="on"/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𝑅𝑛</m:t>
                                </m:r>
                              </m:num>
                              <m:den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0.85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𝑓𝑐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PH" sz="1600" i="1" kern="12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2931907" y="9917913"/>
              <a:ext cx="4090853" cy="792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600" b="0" i="0" kern="1200">
                  <a:latin typeface="Cambria Math" panose="02040503050406030204" pitchFamily="18" charset="0"/>
                </a:rPr>
                <a:t>=0.85𝑓𝑐′/𝑓𝑦 (1−√(1−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2𝑅𝑛/0.85𝑓𝑐′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en-PH" sz="1600" i="1" kern="12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5</xdr:row>
          <xdr:rowOff>0</xdr:rowOff>
        </xdr:from>
        <xdr:to>
          <xdr:col>1</xdr:col>
          <xdr:colOff>266700</xdr:colOff>
          <xdr:row>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5</xdr:col>
      <xdr:colOff>93616</xdr:colOff>
      <xdr:row>54</xdr:row>
      <xdr:rowOff>152945</xdr:rowOff>
    </xdr:from>
    <xdr:ext cx="2552700" cy="288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BF17A903-029D-4936-98DA-4BA57F891600}"/>
                </a:ext>
              </a:extLst>
            </xdr:cNvPr>
            <xdr:cNvSpPr txBox="1"/>
          </xdr:nvSpPr>
          <xdr:spPr>
            <a:xfrm>
              <a:off x="3484516" y="15667265"/>
              <a:ext cx="2552700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BF17A903-029D-4936-98DA-4BA57F891600}"/>
                </a:ext>
              </a:extLst>
            </xdr:cNvPr>
            <xdr:cNvSpPr txBox="1"/>
          </xdr:nvSpPr>
          <xdr:spPr>
            <a:xfrm>
              <a:off x="3484516" y="15667265"/>
              <a:ext cx="2552700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 kern="1200">
                  <a:latin typeface="Cambria Math" panose="02040503050406030204" pitchFamily="18" charset="0"/>
                </a:rPr>
                <a:t>𝐶=𝑇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5</xdr:col>
      <xdr:colOff>161109</xdr:colOff>
      <xdr:row>55</xdr:row>
      <xdr:rowOff>250917</xdr:rowOff>
    </xdr:from>
    <xdr:ext cx="2552700" cy="2989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3552009" y="16039557"/>
              <a:ext cx="2552700" cy="298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0.85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𝑓</m:t>
                    </m:r>
                    <m:sSup>
                      <m:sSup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𝑎𝑏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8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PH" sz="1800" b="0" i="1" kern="1200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sSub>
                      <m:sSub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800" b="0" i="1" kern="120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PH" sz="18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3552009" y="16039557"/>
              <a:ext cx="2552700" cy="298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 kern="1200">
                  <a:latin typeface="Cambria Math" panose="02040503050406030204" pitchFamily="18" charset="0"/>
                </a:rPr>
                <a:t>0.85𝑓𝑐^′ 𝑎𝑏=</a:t>
              </a:r>
              <a:r>
                <a:rPr lang="en-PH" sz="1800" b="0" i="0" kern="1200">
                  <a:latin typeface="Cambria Math" panose="02040503050406030204" pitchFamily="18" charset="0"/>
                </a:rPr>
                <a:t>𝐴</a:t>
              </a:r>
              <a:r>
                <a:rPr lang="en-US" sz="1800" b="0" i="0" kern="1200">
                  <a:latin typeface="Cambria Math" panose="02040503050406030204" pitchFamily="18" charset="0"/>
                </a:rPr>
                <a:t>_</a:t>
              </a:r>
              <a:r>
                <a:rPr lang="en-PH" sz="1800" b="0" i="0" kern="1200">
                  <a:latin typeface="Cambria Math" panose="02040503050406030204" pitchFamily="18" charset="0"/>
                </a:rPr>
                <a:t>𝑠</a:t>
              </a:r>
              <a:r>
                <a:rPr lang="en-US" sz="1800" b="0" i="0" kern="1200">
                  <a:latin typeface="Cambria Math" panose="02040503050406030204" pitchFamily="18" charset="0"/>
                </a:rPr>
                <a:t> </a:t>
              </a:r>
              <a:r>
                <a:rPr lang="en-PH" sz="1800" b="0" i="0" kern="1200">
                  <a:latin typeface="Cambria Math" panose="02040503050406030204" pitchFamily="18" charset="0"/>
                </a:rPr>
                <a:t>𝑓</a:t>
              </a:r>
              <a:r>
                <a:rPr lang="en-US" sz="1800" b="0" i="0" kern="1200">
                  <a:latin typeface="Cambria Math" panose="02040503050406030204" pitchFamily="18" charset="0"/>
                </a:rPr>
                <a:t>_</a:t>
              </a:r>
              <a:r>
                <a:rPr lang="en-PH" sz="1800" b="0" i="0" kern="1200">
                  <a:latin typeface="Cambria Math" panose="02040503050406030204" pitchFamily="18" charset="0"/>
                </a:rPr>
                <a:t>𝑦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4</xdr:col>
      <xdr:colOff>474618</xdr:colOff>
      <xdr:row>46</xdr:row>
      <xdr:rowOff>11428</xdr:rowOff>
    </xdr:from>
    <xdr:ext cx="1909354" cy="36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3194958" y="13331188"/>
              <a:ext cx="1909354" cy="36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PH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PH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l-GR" sz="18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𝑏𝑑</m:t>
                    </m:r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3194958" y="13331188"/>
              <a:ext cx="1909354" cy="36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PH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PH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b="0" i="0" kern="1200">
                  <a:latin typeface="Cambria Math" panose="02040503050406030204" pitchFamily="18" charset="0"/>
                </a:rPr>
                <a:t>=</a:t>
              </a:r>
              <a:r>
                <a:rPr lang="el-GR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l-G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𝑏𝑑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11</xdr:col>
      <xdr:colOff>300952</xdr:colOff>
      <xdr:row>45</xdr:row>
      <xdr:rowOff>98600</xdr:rowOff>
    </xdr:from>
    <xdr:ext cx="2552700" cy="7141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FEF34635-A337-44FF-AA06-E0D4B8A15C86}"/>
                </a:ext>
              </a:extLst>
            </xdr:cNvPr>
            <xdr:cNvSpPr txBox="1"/>
          </xdr:nvSpPr>
          <xdr:spPr>
            <a:xfrm>
              <a:off x="8736292" y="13144040"/>
              <a:ext cx="2552700" cy="71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PH" sz="1800" i="1" kern="1200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800" b="0" i="1" kern="1200">
                                <a:latin typeface="Cambria Math" panose="02040503050406030204" pitchFamily="18" charset="0"/>
                              </a:rPr>
                              <m:t>π</m:t>
                            </m:r>
                          </m:num>
                          <m:den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PH" sz="18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PH" sz="1800" b="0" i="1" kern="1200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800" b="0" i="1" kern="1200">
                                    <a:latin typeface="Cambria Math" panose="02040503050406030204" pitchFamily="18" charset="0"/>
                                  </a:rPr>
                                  <m:t>𝑡𝑒𝑛𝑠𝑖𝑜𝑛</m:t>
                                </m:r>
                              </m:sub>
                            </m:sSub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FEF34635-A337-44FF-AA06-E0D4B8A15C86}"/>
                </a:ext>
              </a:extLst>
            </xdr:cNvPr>
            <xdr:cNvSpPr txBox="1"/>
          </xdr:nvSpPr>
          <xdr:spPr>
            <a:xfrm>
              <a:off x="8736292" y="13144040"/>
              <a:ext cx="2552700" cy="71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PH" sz="1800" i="0" kern="1200">
                  <a:latin typeface="Cambria Math" panose="02040503050406030204" pitchFamily="18" charset="0"/>
                </a:rPr>
                <a:t>𝑛</a:t>
              </a:r>
              <a:r>
                <a:rPr lang="en-US" sz="1800" b="0" i="0" kern="1200">
                  <a:latin typeface="Cambria Math" panose="02040503050406030204" pitchFamily="18" charset="0"/>
                </a:rPr>
                <a:t>=</a:t>
              </a:r>
              <a:r>
                <a:rPr lang="en-PH" sz="1800" b="0" i="0" kern="1200">
                  <a:latin typeface="Cambria Math" panose="02040503050406030204" pitchFamily="18" charset="0"/>
                </a:rPr>
                <a:t>𝐴</a:t>
              </a:r>
              <a:r>
                <a:rPr lang="en-US" sz="1800" b="0" i="0" kern="1200">
                  <a:latin typeface="Cambria Math" panose="02040503050406030204" pitchFamily="18" charset="0"/>
                </a:rPr>
                <a:t>_</a:t>
              </a:r>
              <a:r>
                <a:rPr lang="en-PH" sz="1800" b="0" i="0" kern="1200">
                  <a:latin typeface="Cambria Math" panose="02040503050406030204" pitchFamily="18" charset="0"/>
                </a:rPr>
                <a:t>𝑠</a:t>
              </a:r>
              <a:r>
                <a:rPr lang="en-US" sz="1800" b="0" i="0" kern="1200">
                  <a:latin typeface="Cambria Math" panose="02040503050406030204" pitchFamily="18" charset="0"/>
                </a:rPr>
                <a:t>/(</a:t>
              </a:r>
              <a:r>
                <a:rPr lang="el-GR" sz="1800" b="0" i="0" kern="1200">
                  <a:latin typeface="Cambria Math" panose="02040503050406030204" pitchFamily="18" charset="0"/>
                </a:rPr>
                <a:t>π</a:t>
              </a:r>
              <a:r>
                <a:rPr lang="en-US" sz="1800" b="0" i="0" kern="1200">
                  <a:latin typeface="Cambria Math" panose="02040503050406030204" pitchFamily="18" charset="0"/>
                </a:rPr>
                <a:t>/</a:t>
              </a:r>
              <a:r>
                <a:rPr lang="en-PH" sz="1800" b="0" i="0" kern="1200">
                  <a:latin typeface="Cambria Math" panose="02040503050406030204" pitchFamily="18" charset="0"/>
                </a:rPr>
                <a:t>4</a:t>
              </a:r>
              <a:r>
                <a:rPr lang="en-US" sz="1800" b="0" i="0" kern="1200">
                  <a:latin typeface="Cambria Math" panose="02040503050406030204" pitchFamily="18" charset="0"/>
                </a:rPr>
                <a:t> 〖</a:t>
              </a:r>
              <a:r>
                <a:rPr lang="en-PH" sz="1800" b="0" i="0" kern="1200">
                  <a:latin typeface="Cambria Math" panose="02040503050406030204" pitchFamily="18" charset="0"/>
                </a:rPr>
                <a:t>(𝐷_</a:t>
              </a:r>
              <a:r>
                <a:rPr lang="en-US" sz="1800" b="0" i="0" kern="1200">
                  <a:latin typeface="Cambria Math" panose="02040503050406030204" pitchFamily="18" charset="0"/>
                </a:rPr>
                <a:t>𝑡𝑒𝑛𝑠𝑖𝑜𝑛</a:t>
              </a:r>
              <a:r>
                <a:rPr lang="en-PH" sz="1800" b="0" i="0" kern="1200">
                  <a:latin typeface="Cambria Math" panose="02040503050406030204" pitchFamily="18" charset="0"/>
                </a:rPr>
                <a:t>)</a:t>
              </a:r>
              <a:r>
                <a:rPr lang="en-US" sz="1800" b="0" i="0" kern="1200">
                  <a:latin typeface="Cambria Math" panose="02040503050406030204" pitchFamily="18" charset="0"/>
                </a:rPr>
                <a:t>〗^</a:t>
              </a:r>
              <a:r>
                <a:rPr lang="en-PH" sz="1800" b="0" i="0" kern="1200">
                  <a:latin typeface="Cambria Math" panose="02040503050406030204" pitchFamily="18" charset="0"/>
                </a:rPr>
                <a:t>2 </a:t>
              </a:r>
              <a:r>
                <a:rPr lang="en-US" sz="1800" b="0" i="0" kern="1200">
                  <a:latin typeface="Cambria Math" panose="02040503050406030204" pitchFamily="18" charset="0"/>
                </a:rPr>
                <a:t>)</a:t>
              </a:r>
              <a:endParaRPr lang="en-PH" sz="1800" i="1" kern="1200"/>
            </a:p>
          </xdr:txBody>
        </xdr:sp>
      </mc:Fallback>
    </mc:AlternateContent>
    <xdr:clientData/>
  </xdr:oneCellAnchor>
  <xdr:twoCellAnchor editAs="oneCell">
    <xdr:from>
      <xdr:col>9</xdr:col>
      <xdr:colOff>137160</xdr:colOff>
      <xdr:row>94</xdr:row>
      <xdr:rowOff>76200</xdr:rowOff>
    </xdr:from>
    <xdr:to>
      <xdr:col>13</xdr:col>
      <xdr:colOff>622960</xdr:colOff>
      <xdr:row>103</xdr:row>
      <xdr:rowOff>135844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3937A52-F09F-803F-3557-8287E874C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26563320"/>
          <a:ext cx="3478382" cy="2528524"/>
        </a:xfrm>
        <a:prstGeom prst="rect">
          <a:avLst/>
        </a:prstGeom>
      </xdr:spPr>
    </xdr:pic>
    <xdr:clientData/>
  </xdr:twoCellAnchor>
  <xdr:twoCellAnchor editAs="oneCell">
    <xdr:from>
      <xdr:col>22</xdr:col>
      <xdr:colOff>359228</xdr:colOff>
      <xdr:row>3</xdr:row>
      <xdr:rowOff>21771</xdr:rowOff>
    </xdr:from>
    <xdr:to>
      <xdr:col>28</xdr:col>
      <xdr:colOff>436764</xdr:colOff>
      <xdr:row>14</xdr:row>
      <xdr:rowOff>88624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3588" y="1164771"/>
          <a:ext cx="4239442" cy="3084373"/>
        </a:xfrm>
        <a:prstGeom prst="rect">
          <a:avLst/>
        </a:prstGeom>
      </xdr:spPr>
    </xdr:pic>
    <xdr:clientData/>
  </xdr:twoCellAnchor>
  <xdr:oneCellAnchor>
    <xdr:from>
      <xdr:col>11</xdr:col>
      <xdr:colOff>404948</xdr:colOff>
      <xdr:row>24</xdr:row>
      <xdr:rowOff>109246</xdr:rowOff>
    </xdr:from>
    <xdr:ext cx="2342917" cy="633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8840288" y="7393966"/>
              <a:ext cx="2342917" cy="633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800" i="1"/>
                          <m:t>ρ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0.85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𝑓𝑐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  <m:sSub>
                      <m:sSub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800" b="0" i="1" kern="1200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  <m:t>7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8840288" y="7393966"/>
              <a:ext cx="2342917" cy="633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800" i="0"/>
                <a:t>"ρ</a:t>
              </a:r>
              <a:r>
                <a:rPr lang="el-GR" sz="1800" i="0">
                  <a:latin typeface="Cambria Math" panose="02040503050406030204" pitchFamily="18" charset="0"/>
                </a:rPr>
                <a:t>" </a:t>
              </a:r>
              <a:r>
                <a:rPr lang="en-PH" sz="1800" i="0" kern="1200">
                  <a:latin typeface="Cambria Math" panose="02040503050406030204" pitchFamily="18" charset="0"/>
                </a:rPr>
                <a:t>_</a:t>
              </a:r>
              <a:r>
                <a:rPr lang="en-US" sz="1800" b="0" i="0" kern="1200">
                  <a:latin typeface="Cambria Math" panose="02040503050406030204" pitchFamily="18" charset="0"/>
                </a:rPr>
                <a:t>𝑚𝑎𝑥=0.85𝑓𝑐′/𝑓𝑦 </a:t>
              </a:r>
              <a:r>
                <a:rPr lang="el-GR" sz="1800" b="0" i="0" kern="1200">
                  <a:latin typeface="Cambria Math" panose="02040503050406030204" pitchFamily="18" charset="0"/>
                </a:rPr>
                <a:t>𝛽</a:t>
              </a:r>
              <a:r>
                <a:rPr lang="en-US" sz="1800" b="0" i="0" kern="1200">
                  <a:latin typeface="Cambria Math" panose="02040503050406030204" pitchFamily="18" charset="0"/>
                </a:rPr>
                <a:t>_1 (3/7)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4</xdr:col>
      <xdr:colOff>69552</xdr:colOff>
      <xdr:row>24</xdr:row>
      <xdr:rowOff>196998</xdr:rowOff>
    </xdr:from>
    <xdr:ext cx="2621280" cy="6612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2789892" y="7481718"/>
              <a:ext cx="2621280" cy="661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8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R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nor/>
                              </m:rPr>
                              <a:rPr lang="el-GR" sz="18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𝑏𝑑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PH" sz="1800" i="1" kern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2789892" y="7481718"/>
              <a:ext cx="2621280" cy="661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"R" </a:t>
              </a:r>
              <a:r>
                <a:rPr lang="en-PH" sz="18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𝑛=𝑀𝑢/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l-GR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𝑏𝑑〗^2 </a:t>
              </a:r>
              <a:endParaRPr lang="en-PH" sz="1800" i="1" kern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271155</xdr:colOff>
      <xdr:row>31</xdr:row>
      <xdr:rowOff>128573</xdr:rowOff>
    </xdr:from>
    <xdr:ext cx="1626918" cy="5775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7738755" y="9333533"/>
              <a:ext cx="1626918" cy="577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6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600" i="1"/>
                          <m:t>ρ</m:t>
                        </m:r>
                      </m:e>
                      <m:sub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𝑚𝑖𝑛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0.25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𝑓𝑐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</m:rad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n-PH" sz="1600" i="1" kern="12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7738755" y="9333533"/>
              <a:ext cx="1626918" cy="577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600" i="0"/>
                <a:t>"ρ</a:t>
              </a:r>
              <a:r>
                <a:rPr lang="el-GR" sz="1600" i="0">
                  <a:latin typeface="Cambria Math" panose="02040503050406030204" pitchFamily="18" charset="0"/>
                </a:rPr>
                <a:t>" </a:t>
              </a:r>
              <a:r>
                <a:rPr lang="en-PH" sz="1600" i="0" kern="1200">
                  <a:latin typeface="Cambria Math" panose="02040503050406030204" pitchFamily="18" charset="0"/>
                </a:rPr>
                <a:t>_(</a:t>
              </a:r>
              <a:r>
                <a:rPr lang="en-US" sz="1600" b="0" i="0" kern="120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𝑚𝑖𝑛〗_</a:t>
              </a:r>
              <a:r>
                <a:rPr lang="en-US" sz="1600" b="0" i="0">
                  <a:latin typeface="Cambria Math" panose="02040503050406030204" pitchFamily="18" charset="0"/>
                </a:rPr>
                <a:t>1 </a:t>
              </a:r>
              <a:r>
                <a:rPr lang="en-PH" sz="1600" b="0" i="0" kern="1200">
                  <a:latin typeface="Cambria Math" panose="02040503050406030204" pitchFamily="18" charset="0"/>
                </a:rPr>
                <a:t>)</a:t>
              </a:r>
              <a:r>
                <a:rPr lang="en-US" sz="1600" b="0" i="0" kern="1200">
                  <a:latin typeface="Cambria Math" panose="02040503050406030204" pitchFamily="18" charset="0"/>
                </a:rPr>
                <a:t>=(0.25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𝑓𝑐′)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𝑓𝑦</a:t>
              </a:r>
              <a:endParaRPr lang="en-PH" sz="1600" i="1" kern="1200"/>
            </a:p>
          </xdr:txBody>
        </xdr:sp>
      </mc:Fallback>
    </mc:AlternateContent>
    <xdr:clientData/>
  </xdr:oneCellAnchor>
  <xdr:oneCellAnchor>
    <xdr:from>
      <xdr:col>10</xdr:col>
      <xdr:colOff>75005</xdr:colOff>
      <xdr:row>34</xdr:row>
      <xdr:rowOff>184806</xdr:rowOff>
    </xdr:from>
    <xdr:ext cx="1841350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7542605" y="10212726"/>
              <a:ext cx="1841350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800" i="1"/>
                          <m:t>ρ</m:t>
                        </m:r>
                      </m:e>
                      <m:sub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𝑚𝑖𝑛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1.4</m:t>
                        </m:r>
                      </m:num>
                      <m:den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7542605" y="10212726"/>
              <a:ext cx="1841350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800" i="0"/>
                <a:t>"ρ</a:t>
              </a:r>
              <a:r>
                <a:rPr lang="el-GR" sz="1800" i="0">
                  <a:latin typeface="Cambria Math" panose="02040503050406030204" pitchFamily="18" charset="0"/>
                </a:rPr>
                <a:t>" </a:t>
              </a:r>
              <a:r>
                <a:rPr lang="en-PH" sz="1800" i="0" kern="1200">
                  <a:latin typeface="Cambria Math" panose="02040503050406030204" pitchFamily="18" charset="0"/>
                </a:rPr>
                <a:t>_(</a:t>
              </a:r>
              <a:r>
                <a:rPr lang="en-US" sz="1800" b="0" i="0" kern="1200">
                  <a:latin typeface="Cambria Math" panose="02040503050406030204" pitchFamily="18" charset="0"/>
                </a:rPr>
                <a:t>〖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𝑚𝑖𝑛〗_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r>
                <a:rPr lang="en-PH" sz="1800" b="0" i="0" kern="1200">
                  <a:latin typeface="Cambria Math" panose="02040503050406030204" pitchFamily="18" charset="0"/>
                </a:rPr>
                <a:t>)</a:t>
              </a:r>
              <a:r>
                <a:rPr lang="en-US" sz="1800" b="0" i="0" kern="1200">
                  <a:latin typeface="Cambria Math" panose="02040503050406030204" pitchFamily="18" charset="0"/>
                </a:rPr>
                <a:t>=1.4/𝑓𝑦</a:t>
              </a:r>
              <a:endParaRPr lang="en-PH" sz="1800" i="1" kern="12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13</xdr:row>
          <xdr:rowOff>266700</xdr:rowOff>
        </xdr:from>
        <xdr:to>
          <xdr:col>6</xdr:col>
          <xdr:colOff>99060</xdr:colOff>
          <xdr:row>14</xdr:row>
          <xdr:rowOff>190500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Calculate Factored Moments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13</xdr:row>
          <xdr:rowOff>266700</xdr:rowOff>
        </xdr:from>
        <xdr:to>
          <xdr:col>6</xdr:col>
          <xdr:colOff>99060</xdr:colOff>
          <xdr:row>14</xdr:row>
          <xdr:rowOff>190500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Calculate Factored Moments</a:t>
              </a:r>
            </a:p>
          </xdr:txBody>
        </xdr:sp>
        <xdr:clientData/>
      </xdr:twoCellAnchor>
    </mc:Choice>
    <mc:Fallback/>
  </mc:AlternateContent>
  <xdr:oneCellAnchor>
    <xdr:from>
      <xdr:col>5</xdr:col>
      <xdr:colOff>35603</xdr:colOff>
      <xdr:row>57</xdr:row>
      <xdr:rowOff>83148</xdr:rowOff>
    </xdr:from>
    <xdr:ext cx="2552700" cy="642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3426503" y="16420428"/>
              <a:ext cx="2552700" cy="64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sSub>
                          <m:sSub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PH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0.85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3426503" y="16420428"/>
              <a:ext cx="2552700" cy="64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 kern="1200">
                  <a:latin typeface="Cambria Math" panose="02040503050406030204" pitchFamily="18" charset="0"/>
                </a:rPr>
                <a:t>𝑎=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PH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)/(0.85𝑓𝑐^′ 𝑏)</a:t>
              </a:r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205932</xdr:colOff>
      <xdr:row>62</xdr:row>
      <xdr:rowOff>172794</xdr:rowOff>
    </xdr:from>
    <xdr:ext cx="2552700" cy="5443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2926272" y="17881674"/>
              <a:ext cx="2552700" cy="544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2926272" y="17881674"/>
              <a:ext cx="2552700" cy="544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 kern="1200">
                  <a:latin typeface="Cambria Math" panose="02040503050406030204" pitchFamily="18" charset="0"/>
                </a:rPr>
                <a:t>𝑐=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</a:t>
              </a:r>
              <a:endParaRPr lang="en-US" sz="1600" b="0" i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550816</xdr:colOff>
      <xdr:row>54</xdr:row>
      <xdr:rowOff>122465</xdr:rowOff>
    </xdr:from>
    <xdr:ext cx="2552700" cy="5276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BF17A903-029D-4936-98DA-4BA57F891600}"/>
                </a:ext>
              </a:extLst>
            </xdr:cNvPr>
            <xdr:cNvSpPr txBox="1"/>
          </xdr:nvSpPr>
          <xdr:spPr>
            <a:xfrm>
              <a:off x="8018416" y="15636785"/>
              <a:ext cx="2552700" cy="5276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0.003(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BF17A903-029D-4936-98DA-4BA57F891600}"/>
                </a:ext>
              </a:extLst>
            </xdr:cNvPr>
            <xdr:cNvSpPr txBox="1"/>
          </xdr:nvSpPr>
          <xdr:spPr>
            <a:xfrm>
              <a:off x="8018416" y="15636785"/>
              <a:ext cx="2552700" cy="5276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𝜀_𝑡</a:t>
              </a:r>
              <a:r>
                <a:rPr lang="en-US" sz="1800" b="0" i="0" kern="1200">
                  <a:latin typeface="Cambria Math" panose="02040503050406030204" pitchFamily="18" charset="0"/>
                </a:rPr>
                <a:t>=(0.003(𝑑−𝑐))/𝑐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9</xdr:col>
      <xdr:colOff>59509</xdr:colOff>
      <xdr:row>71</xdr:row>
      <xdr:rowOff>128997</xdr:rowOff>
    </xdr:from>
    <xdr:ext cx="2552700" cy="4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6856549" y="20306757"/>
              <a:ext cx="2552700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sub>
                    </m:sSub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l-GR" sz="1600" b="0" i="1" kern="1200">
                        <a:latin typeface="Cambria Math" panose="02040503050406030204" pitchFamily="18" charset="0"/>
                      </a:rPr>
                      <m:t>ϕ</m:t>
                    </m:r>
                    <m:sSub>
                      <m:sSub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6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PH" sz="1600" b="0" i="1" kern="1200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sSub>
                      <m:sSub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600" b="0" i="1" kern="1200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PH" sz="1600" b="0" i="1" kern="1200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PH" sz="1600" i="1" kern="12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1C4DBFD5-B826-43AE-A342-18504A7167BB}"/>
                </a:ext>
              </a:extLst>
            </xdr:cNvPr>
            <xdr:cNvSpPr txBox="1"/>
          </xdr:nvSpPr>
          <xdr:spPr>
            <a:xfrm>
              <a:off x="6856549" y="20306757"/>
              <a:ext cx="2552700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</a:t>
              </a:r>
              <a:r>
                <a:rPr lang="en-US" sz="1600" b="0" i="0" kern="1200">
                  <a:latin typeface="Cambria Math" panose="02040503050406030204" pitchFamily="18" charset="0"/>
                </a:rPr>
                <a:t>=</a:t>
              </a:r>
              <a:r>
                <a:rPr lang="el-GR" sz="1600" b="0" i="0" kern="1200">
                  <a:latin typeface="Cambria Math" panose="02040503050406030204" pitchFamily="18" charset="0"/>
                </a:rPr>
                <a:t>ϕ</a:t>
              </a:r>
              <a:r>
                <a:rPr lang="en-PH" sz="1600" b="0" i="0" kern="1200">
                  <a:latin typeface="Cambria Math" panose="02040503050406030204" pitchFamily="18" charset="0"/>
                </a:rPr>
                <a:t>𝐴</a:t>
              </a:r>
              <a:r>
                <a:rPr lang="en-US" sz="1600" b="0" i="0" kern="1200">
                  <a:latin typeface="Cambria Math" panose="02040503050406030204" pitchFamily="18" charset="0"/>
                </a:rPr>
                <a:t>_</a:t>
              </a:r>
              <a:r>
                <a:rPr lang="en-PH" sz="1600" b="0" i="0" kern="1200">
                  <a:latin typeface="Cambria Math" panose="02040503050406030204" pitchFamily="18" charset="0"/>
                </a:rPr>
                <a:t>𝑠</a:t>
              </a:r>
              <a:r>
                <a:rPr lang="en-US" sz="1600" b="0" i="0" kern="1200">
                  <a:latin typeface="Cambria Math" panose="02040503050406030204" pitchFamily="18" charset="0"/>
                </a:rPr>
                <a:t> </a:t>
              </a:r>
              <a:r>
                <a:rPr lang="en-PH" sz="1600" b="0" i="0" kern="1200">
                  <a:latin typeface="Cambria Math" panose="02040503050406030204" pitchFamily="18" charset="0"/>
                </a:rPr>
                <a:t>𝑓</a:t>
              </a:r>
              <a:r>
                <a:rPr lang="en-US" sz="1600" b="0" i="0" kern="1200">
                  <a:latin typeface="Cambria Math" panose="02040503050406030204" pitchFamily="18" charset="0"/>
                </a:rPr>
                <a:t>_</a:t>
              </a:r>
              <a:r>
                <a:rPr lang="en-PH" sz="1600" b="0" i="0" kern="1200">
                  <a:latin typeface="Cambria Math" panose="02040503050406030204" pitchFamily="18" charset="0"/>
                </a:rPr>
                <a:t>𝑦</a:t>
              </a:r>
              <a:r>
                <a:rPr lang="en-US" sz="1600" b="0" i="0" kern="1200">
                  <a:latin typeface="Cambria Math" panose="02040503050406030204" pitchFamily="18" charset="0"/>
                </a:rPr>
                <a:t> (𝑑−𝑎/2)</a:t>
              </a:r>
              <a:endParaRPr lang="en-PH" sz="1600" i="1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FEFDED"/>
      </a:lt2>
      <a:accent1>
        <a:srgbClr val="E5E1DA"/>
      </a:accent1>
      <a:accent2>
        <a:srgbClr val="DBDACC"/>
      </a:accent2>
      <a:accent3>
        <a:srgbClr val="AAD7D9"/>
      </a:accent3>
      <a:accent4>
        <a:srgbClr val="C6EBC5"/>
      </a:accent4>
      <a:accent5>
        <a:srgbClr val="FFBE98"/>
      </a:accent5>
      <a:accent6>
        <a:srgbClr val="FA7070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5"/>
    <pageSetUpPr autoPageBreaks="0"/>
  </sheetPr>
  <dimension ref="A1:V71"/>
  <sheetViews>
    <sheetView showWhiteSpace="0" zoomScale="85" zoomScaleNormal="85" zoomScaleSheetLayoutView="140" zoomScalePageLayoutView="35" workbookViewId="0">
      <selection activeCell="N11" sqref="N11"/>
    </sheetView>
  </sheetViews>
  <sheetFormatPr defaultColWidth="8.796875" defaultRowHeight="21.6" customHeight="1"/>
  <cols>
    <col min="1" max="1" width="16.69921875" style="4" customWidth="1"/>
    <col min="2" max="2" width="9.296875" style="4" bestFit="1" customWidth="1"/>
    <col min="3" max="5" width="8.796875" style="4"/>
    <col min="6" max="6" width="8.796875" style="4" customWidth="1"/>
    <col min="7" max="7" width="8.8984375" style="4" bestFit="1" customWidth="1"/>
    <col min="8" max="8" width="18.19921875" style="4" bestFit="1" customWidth="1"/>
    <col min="9" max="10" width="8.796875" style="4"/>
    <col min="11" max="11" width="12.69921875" style="4" customWidth="1"/>
    <col min="12" max="12" width="8.796875" style="4"/>
    <col min="13" max="13" width="8.796875" style="4" customWidth="1"/>
    <col min="14" max="14" width="8.796875" style="4"/>
    <col min="15" max="15" width="8.8984375" style="4" bestFit="1" customWidth="1"/>
    <col min="16" max="16" width="8.796875" style="4"/>
    <col min="17" max="17" width="8.8984375" style="4" bestFit="1" customWidth="1"/>
    <col min="18" max="19" width="8.796875" style="4"/>
    <col min="20" max="20" width="8.8984375" style="4" customWidth="1"/>
    <col min="21" max="21" width="8.796875" style="4"/>
    <col min="22" max="22" width="10.59765625" style="4" bestFit="1" customWidth="1"/>
    <col min="23" max="16384" width="8.796875" style="4"/>
  </cols>
  <sheetData>
    <row r="1" spans="1:22" s="1" customFormat="1" ht="45.6" customHeight="1">
      <c r="B1" s="9" t="s">
        <v>62</v>
      </c>
    </row>
    <row r="2" spans="1:22" s="7" customFormat="1" ht="22.8" customHeight="1">
      <c r="C2" s="7" t="s">
        <v>1</v>
      </c>
      <c r="N2" s="13" t="s">
        <v>4</v>
      </c>
    </row>
    <row r="3" spans="1:22" s="3" customFormat="1" ht="21.6" customHeight="1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2" s="10" customFormat="1" ht="40.200000000000003" customHeight="1" thickBot="1">
      <c r="A4" s="11" t="s">
        <v>14</v>
      </c>
      <c r="C4" s="2"/>
      <c r="D4" s="11" t="s">
        <v>0</v>
      </c>
      <c r="E4" s="2"/>
      <c r="F4" s="2"/>
      <c r="G4" s="2"/>
      <c r="H4" s="2"/>
      <c r="I4" s="2"/>
      <c r="J4" s="2"/>
      <c r="K4" s="2"/>
      <c r="L4" s="11" t="s">
        <v>0</v>
      </c>
      <c r="M4" s="8"/>
      <c r="N4" s="8"/>
      <c r="O4" s="8"/>
      <c r="P4" s="8"/>
      <c r="Q4" s="8"/>
      <c r="R4" s="8"/>
      <c r="S4" s="2"/>
      <c r="T4" s="2"/>
      <c r="U4" s="8"/>
      <c r="V4" s="3"/>
    </row>
    <row r="5" spans="1:22" s="3" customFormat="1" ht="21.6" customHeight="1" thickTop="1" thickBot="1">
      <c r="A5" s="20" t="s">
        <v>16</v>
      </c>
      <c r="C5" s="8"/>
      <c r="D5" s="5" t="s">
        <v>39</v>
      </c>
      <c r="E5" s="8"/>
      <c r="F5" s="75">
        <v>525</v>
      </c>
      <c r="G5" s="75"/>
      <c r="H5" s="75"/>
      <c r="I5" s="12" t="s">
        <v>3</v>
      </c>
      <c r="J5" s="8"/>
      <c r="K5" s="8"/>
      <c r="L5" s="70" t="s">
        <v>13</v>
      </c>
      <c r="M5" s="65"/>
      <c r="N5" s="76">
        <v>75</v>
      </c>
      <c r="O5" s="77"/>
      <c r="P5" s="78"/>
      <c r="Q5" s="66" t="s">
        <v>3</v>
      </c>
      <c r="R5" s="8"/>
      <c r="S5" s="2"/>
      <c r="T5" s="2"/>
      <c r="U5" s="8"/>
    </row>
    <row r="6" spans="1:22" s="3" customFormat="1" ht="21.6" customHeight="1" thickTop="1" thickBot="1">
      <c r="A6" s="21">
        <v>2</v>
      </c>
      <c r="C6" s="8"/>
      <c r="D6" s="5" t="s">
        <v>40</v>
      </c>
      <c r="E6" s="8"/>
      <c r="F6" s="75">
        <v>350</v>
      </c>
      <c r="G6" s="75"/>
      <c r="H6" s="75"/>
      <c r="I6" s="12" t="s">
        <v>3</v>
      </c>
      <c r="J6" s="8"/>
      <c r="K6" s="8"/>
      <c r="L6" s="29" t="s">
        <v>21</v>
      </c>
      <c r="M6" s="8"/>
      <c r="N6" s="75">
        <v>28</v>
      </c>
      <c r="O6" s="75"/>
      <c r="P6" s="75"/>
      <c r="Q6" s="12" t="s">
        <v>3</v>
      </c>
      <c r="R6" s="8"/>
      <c r="S6" s="2"/>
      <c r="T6" s="2"/>
      <c r="U6" s="8"/>
    </row>
    <row r="7" spans="1:22" s="3" customFormat="1" ht="21.6" customHeight="1" thickTop="1" thickBot="1">
      <c r="C7" s="8"/>
      <c r="D7" s="5" t="s">
        <v>51</v>
      </c>
      <c r="E7" s="8"/>
      <c r="F7" s="74">
        <f>F5-N5</f>
        <v>450</v>
      </c>
      <c r="G7" s="74"/>
      <c r="H7" s="74"/>
      <c r="I7" s="12" t="s">
        <v>3</v>
      </c>
      <c r="J7" s="8"/>
      <c r="K7" s="8"/>
      <c r="L7" s="65"/>
      <c r="M7" s="65"/>
      <c r="N7" s="65"/>
      <c r="O7" s="5"/>
      <c r="P7" s="60"/>
      <c r="Q7" s="5"/>
      <c r="R7" s="8"/>
      <c r="S7" s="2"/>
      <c r="T7" s="2"/>
      <c r="U7" s="8"/>
    </row>
    <row r="8" spans="1:22" s="3" customFormat="1" ht="21.6" customHeight="1" thickTop="1">
      <c r="A8" s="64"/>
      <c r="C8" s="8"/>
      <c r="D8" s="5"/>
      <c r="E8" s="8"/>
      <c r="F8" s="8"/>
      <c r="G8" s="8"/>
      <c r="H8" s="8"/>
      <c r="I8" s="12"/>
      <c r="J8" s="8"/>
      <c r="K8" s="8"/>
      <c r="L8" s="8"/>
      <c r="M8" s="8"/>
      <c r="N8" s="8"/>
      <c r="O8" s="5"/>
      <c r="P8" s="60"/>
      <c r="Q8" s="5"/>
      <c r="R8" s="12"/>
      <c r="S8" s="2"/>
      <c r="T8" s="2"/>
      <c r="U8" s="2"/>
    </row>
    <row r="9" spans="1:22" s="3" customFormat="1" ht="21.6" customHeight="1">
      <c r="A9" s="64"/>
      <c r="C9" s="8"/>
      <c r="D9" s="5"/>
      <c r="E9" s="8"/>
      <c r="F9" s="8"/>
      <c r="G9" s="8"/>
      <c r="H9" s="8"/>
      <c r="I9" s="12"/>
      <c r="J9" s="8"/>
      <c r="K9" s="8"/>
      <c r="L9" s="8"/>
      <c r="M9" s="5"/>
      <c r="N9" s="5"/>
      <c r="O9" s="5"/>
      <c r="P9" s="5"/>
      <c r="Q9" s="5"/>
      <c r="R9" s="5"/>
      <c r="S9" s="5"/>
      <c r="T9" s="2"/>
      <c r="U9" s="2"/>
    </row>
    <row r="10" spans="1:22" s="3" customFormat="1" ht="21.6" customHeight="1">
      <c r="A10" s="64"/>
      <c r="C10" s="8"/>
      <c r="D10" s="57" t="s">
        <v>5</v>
      </c>
      <c r="E10" s="8"/>
      <c r="F10" s="8"/>
      <c r="G10" s="8"/>
      <c r="H10" s="8"/>
      <c r="I10" s="12"/>
      <c r="J10" s="8"/>
      <c r="K10" s="8"/>
      <c r="L10" s="8"/>
      <c r="M10" s="2"/>
      <c r="N10" s="2"/>
      <c r="O10" s="2"/>
      <c r="P10" s="2"/>
      <c r="Q10" s="2"/>
      <c r="R10" s="2"/>
      <c r="S10" s="2"/>
      <c r="T10" s="2"/>
      <c r="U10" s="2"/>
    </row>
    <row r="11" spans="1:22" s="3" customFormat="1" ht="21.6" customHeight="1" thickBot="1">
      <c r="A11" s="64"/>
      <c r="C11" s="8"/>
      <c r="D11" s="2"/>
      <c r="E11" s="63"/>
      <c r="F11" s="59"/>
      <c r="G11" s="59"/>
      <c r="H11" s="59"/>
      <c r="I11" s="59"/>
      <c r="J11" s="8"/>
      <c r="K11" s="8"/>
      <c r="L11" s="65"/>
      <c r="M11" s="2"/>
      <c r="N11" s="2"/>
      <c r="O11" s="2"/>
      <c r="P11" s="2"/>
      <c r="Q11" s="2"/>
      <c r="R11" s="61"/>
      <c r="S11" s="8"/>
      <c r="T11" s="2"/>
      <c r="U11" s="8"/>
    </row>
    <row r="12" spans="1:22" s="3" customFormat="1" ht="21.6" customHeight="1" thickTop="1" thickBot="1">
      <c r="A12" s="64"/>
      <c r="C12" s="8"/>
      <c r="D12" s="5" t="s">
        <v>7</v>
      </c>
      <c r="E12" s="8"/>
      <c r="F12" s="75">
        <v>28</v>
      </c>
      <c r="G12" s="75"/>
      <c r="H12" s="75"/>
      <c r="I12" s="12" t="s">
        <v>8</v>
      </c>
      <c r="J12" s="8"/>
      <c r="K12" s="8"/>
      <c r="L12" s="65"/>
      <c r="M12" s="2"/>
      <c r="N12" s="2"/>
      <c r="O12" s="2"/>
      <c r="P12" s="2"/>
      <c r="Q12" s="2"/>
      <c r="R12" s="6"/>
      <c r="S12" s="8"/>
      <c r="T12" s="8"/>
      <c r="U12" s="8"/>
    </row>
    <row r="13" spans="1:22" s="3" customFormat="1" ht="21.6" customHeight="1" thickTop="1" thickBot="1">
      <c r="A13" s="64"/>
      <c r="C13" s="8"/>
      <c r="D13" s="20" t="s">
        <v>61</v>
      </c>
      <c r="E13" s="8"/>
      <c r="F13" s="75">
        <v>1</v>
      </c>
      <c r="G13" s="75"/>
      <c r="H13" s="75"/>
      <c r="I13" s="65"/>
      <c r="J13" s="8"/>
      <c r="K13" s="65"/>
      <c r="L13" s="65"/>
      <c r="M13" s="2"/>
      <c r="N13" s="2"/>
      <c r="O13" s="2"/>
      <c r="P13" s="5"/>
      <c r="Q13" s="8"/>
      <c r="R13" s="6"/>
      <c r="S13" s="8"/>
      <c r="T13" s="8"/>
      <c r="U13" s="8"/>
    </row>
    <row r="14" spans="1:22" s="3" customFormat="1" ht="21.6" customHeight="1" thickTop="1">
      <c r="A14" s="64"/>
      <c r="C14" s="8"/>
      <c r="D14" s="5"/>
      <c r="E14" s="8"/>
      <c r="F14" s="66"/>
      <c r="G14" s="66"/>
      <c r="H14" s="65"/>
      <c r="I14" s="65"/>
      <c r="J14" s="12"/>
      <c r="K14" s="8"/>
      <c r="L14" s="8"/>
      <c r="M14" s="29"/>
      <c r="N14" s="8"/>
      <c r="O14" s="8"/>
      <c r="P14" s="32"/>
      <c r="Q14" s="8"/>
      <c r="R14" s="8"/>
      <c r="S14" s="8"/>
      <c r="T14" s="8"/>
      <c r="U14" s="8"/>
    </row>
    <row r="15" spans="1:22" s="3" customFormat="1" ht="21.6" customHeight="1">
      <c r="A15" s="64"/>
      <c r="C15" s="8"/>
      <c r="D15" s="8"/>
      <c r="E15" s="8"/>
      <c r="F15" s="8"/>
      <c r="G15" s="37" t="b">
        <v>1</v>
      </c>
      <c r="H15" s="8"/>
      <c r="I15" s="8"/>
      <c r="J15" s="8"/>
      <c r="K15" s="8"/>
      <c r="L15" s="8"/>
      <c r="M15" s="29"/>
      <c r="N15" s="8"/>
      <c r="O15" s="8"/>
      <c r="P15" s="8"/>
      <c r="Q15" s="8"/>
      <c r="R15" s="8"/>
      <c r="S15" s="8"/>
      <c r="T15" s="8"/>
      <c r="U15" s="8"/>
    </row>
    <row r="16" spans="1:22" s="3" customFormat="1" ht="21.6" customHeight="1">
      <c r="A16" s="64"/>
      <c r="C16" s="8"/>
      <c r="D16" s="8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8"/>
      <c r="U16" s="8"/>
    </row>
    <row r="17" spans="3:21" s="3" customFormat="1" ht="21.6" customHeight="1">
      <c r="C17" s="8"/>
      <c r="D17" s="8"/>
      <c r="E17" s="53"/>
      <c r="F17" s="16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8"/>
      <c r="U17" s="8"/>
    </row>
    <row r="18" spans="3:21" s="3" customFormat="1" ht="21.6" customHeight="1">
      <c r="C18" s="8"/>
      <c r="D18" s="8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8"/>
      <c r="U18" s="8"/>
    </row>
    <row r="19" spans="3:21" s="3" customFormat="1" ht="21.6" customHeight="1">
      <c r="C19" s="8"/>
      <c r="D19" s="8"/>
      <c r="E19" s="53"/>
      <c r="F19" s="16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8"/>
      <c r="U19" s="8"/>
    </row>
    <row r="20" spans="3:21" s="3" customFormat="1" ht="21.6" customHeight="1">
      <c r="C20" s="8"/>
      <c r="D20" s="8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8"/>
      <c r="U20" s="8"/>
    </row>
    <row r="21" spans="3:21" s="3" customFormat="1" ht="21.6" customHeight="1">
      <c r="C21" s="8"/>
      <c r="D21" s="8"/>
      <c r="E21" s="53"/>
      <c r="F21" s="53"/>
      <c r="G21" s="53"/>
      <c r="H21" s="49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8"/>
      <c r="U21" s="8"/>
    </row>
    <row r="22" spans="3:21" s="3" customFormat="1" ht="21.6" customHeight="1">
      <c r="C22" s="8"/>
      <c r="D22" s="8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8"/>
      <c r="U22" s="8"/>
    </row>
    <row r="23" spans="3:21" s="3" customFormat="1" ht="21.6" customHeight="1">
      <c r="C23" s="8"/>
      <c r="D23" s="8"/>
      <c r="E23" s="53"/>
      <c r="F23" s="53"/>
      <c r="G23" s="53"/>
      <c r="H23" s="58"/>
      <c r="I23" s="19"/>
      <c r="J23" s="53"/>
      <c r="K23" s="53"/>
      <c r="L23" s="53"/>
      <c r="M23" s="53"/>
      <c r="N23" s="49"/>
      <c r="O23" s="53"/>
      <c r="P23" s="53"/>
      <c r="Q23" s="53"/>
      <c r="R23" s="53"/>
      <c r="S23" s="53"/>
      <c r="T23" s="8"/>
      <c r="U23" s="8"/>
    </row>
    <row r="24" spans="3:21" s="3" customFormat="1" ht="21.6" customHeight="1">
      <c r="C24" s="8"/>
      <c r="D24" s="8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8"/>
      <c r="U24" s="8"/>
    </row>
    <row r="25" spans="3:21" s="3" customFormat="1" ht="21.6" customHeight="1">
      <c r="C25" s="8"/>
      <c r="D25" s="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8"/>
      <c r="U25" s="8"/>
    </row>
    <row r="26" spans="3:21" s="3" customFormat="1" ht="21.6" customHeight="1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3:21" s="3" customFormat="1" ht="21.6" customHeight="1"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3:21" s="3" customFormat="1" ht="21.6" customHeight="1"/>
    <row r="29" spans="3:21" s="3" customFormat="1" ht="21.6" customHeight="1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8"/>
    </row>
    <row r="30" spans="3:21" s="3" customFormat="1" ht="33" customHeight="1">
      <c r="C30" s="34"/>
      <c r="D30" s="35" t="s">
        <v>19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40" t="s">
        <v>20</v>
      </c>
      <c r="R30" s="34"/>
      <c r="S30" s="34"/>
      <c r="T30" s="34"/>
      <c r="U30" s="8"/>
    </row>
    <row r="31" spans="3:21" s="3" customFormat="1" ht="21.6" customHeight="1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3:21" s="3" customFormat="1" ht="21.6" customHeight="1">
      <c r="C32" s="8"/>
      <c r="D32" s="8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8"/>
      <c r="U32" s="8"/>
    </row>
    <row r="33" spans="3:21" s="3" customFormat="1" ht="21.6" customHeight="1">
      <c r="C33" s="8"/>
      <c r="D33" s="8"/>
      <c r="E33" s="53"/>
      <c r="F33" s="16" t="s">
        <v>66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8"/>
      <c r="U33" s="8"/>
    </row>
    <row r="34" spans="3:21" s="3" customFormat="1" ht="21.6" customHeight="1">
      <c r="C34" s="8"/>
      <c r="D34" s="8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8"/>
      <c r="U34" s="8"/>
    </row>
    <row r="35" spans="3:21" s="3" customFormat="1" ht="21.6" customHeight="1">
      <c r="C35" s="8"/>
      <c r="D35" s="8"/>
      <c r="E35" s="53"/>
      <c r="F35" s="53"/>
      <c r="G35" s="53"/>
      <c r="H35" s="49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8"/>
      <c r="U35" s="8"/>
    </row>
    <row r="36" spans="3:21" s="3" customFormat="1" ht="21.6" customHeight="1" thickBot="1">
      <c r="C36" s="8"/>
      <c r="D36" s="8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8"/>
      <c r="U36" s="8"/>
    </row>
    <row r="37" spans="3:21" s="3" customFormat="1" ht="21.6" customHeight="1" thickTop="1" thickBot="1">
      <c r="C37" s="8"/>
      <c r="D37" s="8"/>
      <c r="E37" s="53"/>
      <c r="F37" s="53"/>
      <c r="G37" s="53"/>
      <c r="H37" s="58" t="s">
        <v>68</v>
      </c>
      <c r="I37" s="19" t="s">
        <v>38</v>
      </c>
      <c r="J37" s="74">
        <f>(F6*F5^3)/12</f>
        <v>4220507812.5</v>
      </c>
      <c r="K37" s="74"/>
      <c r="L37" s="74"/>
      <c r="M37" s="74"/>
      <c r="N37" s="49" t="s">
        <v>64</v>
      </c>
      <c r="O37" s="53"/>
      <c r="P37" s="53"/>
      <c r="Q37" s="53"/>
      <c r="R37" s="53"/>
      <c r="S37" s="53"/>
      <c r="T37" s="8"/>
      <c r="U37" s="8"/>
    </row>
    <row r="38" spans="3:21" s="3" customFormat="1" ht="21.6" customHeight="1" thickTop="1">
      <c r="C38" s="8"/>
      <c r="D38" s="8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8"/>
      <c r="U38" s="8"/>
    </row>
    <row r="39" spans="3:21" s="3" customFormat="1" ht="21.6" customHeight="1">
      <c r="C39" s="8"/>
      <c r="D39" s="8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8"/>
      <c r="U39" s="8"/>
    </row>
    <row r="40" spans="3:21" s="3" customFormat="1" ht="21.6" customHeight="1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3:21" s="3" customFormat="1" ht="21.6" customHeight="1">
      <c r="C41" s="8"/>
      <c r="D41" s="8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8"/>
      <c r="U41" s="8"/>
    </row>
    <row r="42" spans="3:21" s="3" customFormat="1" ht="21.6" customHeight="1">
      <c r="C42" s="8"/>
      <c r="D42" s="8"/>
      <c r="E42" s="53"/>
      <c r="F42" s="16" t="s">
        <v>65</v>
      </c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8"/>
      <c r="U42" s="8"/>
    </row>
    <row r="43" spans="3:21" s="3" customFormat="1" ht="21.6" customHeight="1">
      <c r="C43" s="8"/>
      <c r="D43" s="8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8"/>
      <c r="U43" s="8"/>
    </row>
    <row r="44" spans="3:21" s="3" customFormat="1" ht="21.6" customHeight="1">
      <c r="C44" s="8"/>
      <c r="D44" s="8"/>
      <c r="E44" s="53"/>
      <c r="F44" s="53"/>
      <c r="G44" s="53"/>
      <c r="H44" s="49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8"/>
      <c r="U44" s="8"/>
    </row>
    <row r="45" spans="3:21" s="3" customFormat="1" ht="21.6" customHeight="1" thickBot="1">
      <c r="C45" s="8"/>
      <c r="D45" s="8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8"/>
      <c r="U45" s="8"/>
    </row>
    <row r="46" spans="3:21" s="3" customFormat="1" ht="21.6" customHeight="1" thickTop="1" thickBot="1">
      <c r="C46" s="8"/>
      <c r="D46" s="8"/>
      <c r="E46" s="53"/>
      <c r="F46" s="53"/>
      <c r="G46" s="53"/>
      <c r="H46" s="58" t="s">
        <v>67</v>
      </c>
      <c r="I46" s="19" t="s">
        <v>38</v>
      </c>
      <c r="J46" s="74">
        <f>ROUND((0.62*F13*SQRT(F12)),2)</f>
        <v>3.28</v>
      </c>
      <c r="K46" s="74"/>
      <c r="L46" s="74"/>
      <c r="M46" s="74"/>
      <c r="N46" s="49" t="s">
        <v>8</v>
      </c>
      <c r="O46" s="53"/>
      <c r="P46" s="53"/>
      <c r="Q46" s="53"/>
      <c r="R46" s="53"/>
      <c r="S46" s="53"/>
      <c r="T46" s="8"/>
      <c r="U46" s="8"/>
    </row>
    <row r="47" spans="3:21" s="3" customFormat="1" ht="21.6" customHeight="1" thickTop="1">
      <c r="C47" s="8"/>
      <c r="D47" s="8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8"/>
      <c r="U47" s="8"/>
    </row>
    <row r="48" spans="3:21" s="3" customFormat="1" ht="21.6" customHeight="1">
      <c r="C48" s="8"/>
      <c r="D48" s="8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8"/>
      <c r="U48" s="8"/>
    </row>
    <row r="49" spans="3:21" s="3" customFormat="1" ht="21.6" customHeight="1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3:21" s="3" customFormat="1" ht="21.6" customHeight="1">
      <c r="C50" s="8"/>
      <c r="D50" s="8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8"/>
      <c r="U50" s="8"/>
    </row>
    <row r="51" spans="3:21" s="3" customFormat="1" ht="21.6" customHeight="1">
      <c r="C51" s="8"/>
      <c r="D51" s="8"/>
      <c r="E51" s="53"/>
      <c r="F51" s="16" t="s">
        <v>69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8"/>
      <c r="U51" s="8"/>
    </row>
    <row r="52" spans="3:21" s="3" customFormat="1" ht="21.6" customHeight="1">
      <c r="C52" s="8"/>
      <c r="D52" s="8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8"/>
      <c r="U52" s="8"/>
    </row>
    <row r="53" spans="3:21" s="3" customFormat="1" ht="21.6" customHeight="1">
      <c r="C53" s="8"/>
      <c r="D53" s="8"/>
      <c r="E53" s="53"/>
      <c r="F53" s="53"/>
      <c r="G53" s="53"/>
      <c r="H53" s="49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8"/>
      <c r="U53" s="8"/>
    </row>
    <row r="54" spans="3:21" s="3" customFormat="1" ht="21.6" customHeight="1" thickBot="1">
      <c r="C54" s="8"/>
      <c r="D54" s="8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8"/>
      <c r="U54" s="8"/>
    </row>
    <row r="55" spans="3:21" s="3" customFormat="1" ht="21.6" customHeight="1" thickTop="1" thickBot="1">
      <c r="C55" s="8"/>
      <c r="D55" s="8"/>
      <c r="E55" s="53"/>
      <c r="F55" s="53"/>
      <c r="G55" s="53"/>
      <c r="H55" s="58" t="s">
        <v>70</v>
      </c>
      <c r="I55" s="19" t="s">
        <v>38</v>
      </c>
      <c r="J55" s="74">
        <f>(J46*J37)/((F5/2)*1000000)</f>
        <v>52.736249999999998</v>
      </c>
      <c r="K55" s="74"/>
      <c r="L55" s="74"/>
      <c r="M55" s="74"/>
      <c r="N55" s="49" t="s">
        <v>10</v>
      </c>
      <c r="O55" s="53"/>
      <c r="P55" s="53"/>
      <c r="Q55" s="53"/>
      <c r="R55" s="53"/>
      <c r="S55" s="53"/>
      <c r="T55" s="8"/>
      <c r="U55" s="8"/>
    </row>
    <row r="56" spans="3:21" s="3" customFormat="1" ht="21.6" customHeight="1" thickTop="1">
      <c r="C56" s="8"/>
      <c r="D56" s="8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8"/>
      <c r="U56" s="8"/>
    </row>
    <row r="57" spans="3:21" s="3" customFormat="1" ht="21.6" customHeight="1">
      <c r="C57" s="8"/>
      <c r="D57" s="8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8"/>
      <c r="U57" s="8"/>
    </row>
    <row r="58" spans="3:21" s="3" customFormat="1" ht="21.6" customHeight="1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3:21" s="3" customFormat="1" ht="21.6" customHeight="1"/>
    <row r="60" spans="3:21" s="39" customFormat="1" ht="21.6" customHeight="1"/>
    <row r="61" spans="3:21" s="3" customFormat="1" ht="21.6" customHeight="1"/>
    <row r="62" spans="3:21" s="15" customFormat="1" ht="21.6" customHeight="1"/>
    <row r="63" spans="3:21" s="15" customFormat="1" ht="21.6" customHeight="1"/>
    <row r="64" spans="3:21" s="15" customFormat="1" ht="21.6" customHeight="1"/>
    <row r="65" s="15" customFormat="1" ht="21.6" customHeight="1"/>
    <row r="66" s="15" customFormat="1" ht="21.6" customHeight="1"/>
    <row r="67" s="15" customFormat="1" ht="21.6" customHeight="1"/>
    <row r="68" s="15" customFormat="1" ht="21.6" customHeight="1"/>
    <row r="69" s="15" customFormat="1" ht="21.6" customHeight="1"/>
    <row r="70" s="15" customFormat="1" ht="21.6" customHeight="1"/>
    <row r="71" s="34" customFormat="1" ht="21.6" customHeight="1"/>
  </sheetData>
  <sheetProtection formatCells="0" formatColumns="0" formatRows="0" insertColumns="0" insertRows="0" insertHyperlinks="0" deleteColumns="0" deleteRows="0" sort="0" autoFilter="0" pivotTables="0"/>
  <mergeCells count="10">
    <mergeCell ref="F5:H5"/>
    <mergeCell ref="N5:P5"/>
    <mergeCell ref="F6:H6"/>
    <mergeCell ref="F7:H7"/>
    <mergeCell ref="N6:P6"/>
    <mergeCell ref="J37:M37"/>
    <mergeCell ref="J46:M46"/>
    <mergeCell ref="J55:M55"/>
    <mergeCell ref="F12:H12"/>
    <mergeCell ref="F13:H13"/>
  </mergeCells>
  <conditionalFormatting sqref="F14:H14">
    <cfRule type="expression" dxfId="16" priority="3">
      <formula>$G$27</formula>
    </cfRule>
  </conditionalFormatting>
  <conditionalFormatting sqref="M10:T12 M14:T14 Q13:T13 M13:O13">
    <cfRule type="expression" dxfId="15" priority="4">
      <formula>$G$27=FALSE</formula>
    </cfRule>
  </conditionalFormatting>
  <conditionalFormatting sqref="U10:U13">
    <cfRule type="expression" dxfId="14" priority="5">
      <formula>$G$27</formula>
    </cfRule>
  </conditionalFormatting>
  <hyperlinks>
    <hyperlink ref="Q30" location="'Web View Mode'!I74" display="Skip to Results"/>
  </hyperlinks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pinner 1">
              <controlPr defaultSize="0" autoPict="0">
                <anchor moveWithCells="1" sizeWithCells="1">
                  <from>
                    <xdr:col>1</xdr:col>
                    <xdr:colOff>15240</xdr:colOff>
                    <xdr:row>5</xdr:row>
                    <xdr:rowOff>0</xdr:rowOff>
                  </from>
                  <to>
                    <xdr:col>1</xdr:col>
                    <xdr:colOff>266700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5" name="Spinner 3">
              <controlPr defaultSize="0" autoPict="0">
                <anchor moveWithCells="1" sizeWithCells="1">
                  <from>
                    <xdr:col>1</xdr:col>
                    <xdr:colOff>15240</xdr:colOff>
                    <xdr:row>5</xdr:row>
                    <xdr:rowOff>0</xdr:rowOff>
                  </from>
                  <to>
                    <xdr:col>1</xdr:col>
                    <xdr:colOff>266700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A5FF418-1EBE-4377-BA7B-A09E48ECA79D}">
            <xm:f>'STAGE 2'!$G$27=FALSE</xm:f>
            <x14:dxf>
              <font>
                <color theme="5"/>
              </font>
              <fill>
                <patternFill>
                  <bgColor theme="5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T16 M15:T15</xm:sqref>
        </x14:conditionalFormatting>
        <x14:conditionalFormatting xmlns:xm="http://schemas.microsoft.com/office/excel/2006/main">
          <x14:cfRule type="expression" priority="2" id="{33354C70-E2E6-4CC0-8CC8-2D57AA6ED2B4}">
            <xm:f>'STAGE 2'!$G$27</xm:f>
            <x14:dxf>
              <font>
                <u val="none"/>
                <color theme="5"/>
              </font>
              <fill>
                <patternFill>
                  <bgColor theme="5"/>
                </patternFill>
              </fill>
              <border>
                <left/>
                <right/>
                <top/>
                <bottom/>
              </border>
            </x14:dxf>
          </x14:cfRule>
          <xm:sqref>U15:U16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5"/>
    <pageSetUpPr autoPageBreaks="0"/>
  </sheetPr>
  <dimension ref="A1:W112"/>
  <sheetViews>
    <sheetView showWhiteSpace="0" zoomScale="85" zoomScaleNormal="85" zoomScaleSheetLayoutView="140" zoomScalePageLayoutView="35" workbookViewId="0">
      <selection activeCell="J84" sqref="J84:M84"/>
    </sheetView>
  </sheetViews>
  <sheetFormatPr defaultColWidth="8.796875" defaultRowHeight="21.6" customHeight="1"/>
  <cols>
    <col min="1" max="1" width="16.69921875" style="4" customWidth="1"/>
    <col min="2" max="2" width="9.296875" style="4" bestFit="1" customWidth="1"/>
    <col min="3" max="5" width="8.796875" style="4"/>
    <col min="6" max="6" width="8.796875" style="4" customWidth="1"/>
    <col min="7" max="7" width="8.8984375" style="4" bestFit="1" customWidth="1"/>
    <col min="8" max="8" width="18.19921875" style="4" bestFit="1" customWidth="1"/>
    <col min="9" max="10" width="8.796875" style="4"/>
    <col min="11" max="11" width="12.69921875" style="4" customWidth="1"/>
    <col min="12" max="12" width="8.796875" style="4"/>
    <col min="13" max="13" width="8.796875" style="4" customWidth="1"/>
    <col min="14" max="14" width="9.69921875" style="4" customWidth="1"/>
    <col min="15" max="15" width="8.8984375" style="4" bestFit="1" customWidth="1"/>
    <col min="16" max="16" width="8.796875" style="4"/>
    <col min="17" max="17" width="8.8984375" style="4" bestFit="1" customWidth="1"/>
    <col min="18" max="19" width="8.796875" style="4"/>
    <col min="20" max="20" width="8.8984375" style="4" customWidth="1"/>
    <col min="21" max="16384" width="8.796875" style="4"/>
  </cols>
  <sheetData>
    <row r="1" spans="1:23" s="1" customFormat="1" ht="45.6" customHeight="1">
      <c r="B1" s="9" t="s">
        <v>90</v>
      </c>
    </row>
    <row r="2" spans="1:23" s="7" customFormat="1" ht="22.8" customHeight="1">
      <c r="C2" s="7" t="s">
        <v>1</v>
      </c>
      <c r="N2" s="13" t="s">
        <v>4</v>
      </c>
    </row>
    <row r="3" spans="1:23" s="3" customFormat="1" ht="21.6" customHeight="1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3" s="10" customFormat="1" ht="40.200000000000003" customHeight="1" thickBot="1">
      <c r="A4" s="11" t="s">
        <v>14</v>
      </c>
      <c r="C4" s="2"/>
      <c r="D4" s="11" t="s">
        <v>0</v>
      </c>
      <c r="E4" s="2"/>
      <c r="F4" s="2"/>
      <c r="G4" s="2"/>
      <c r="H4" s="2"/>
      <c r="I4" s="2"/>
      <c r="J4" s="2"/>
      <c r="K4" s="2"/>
      <c r="L4" s="2"/>
      <c r="M4" s="11" t="s">
        <v>0</v>
      </c>
      <c r="N4" s="2"/>
      <c r="O4" s="2"/>
      <c r="P4" s="2"/>
      <c r="Q4" s="2"/>
      <c r="R4" s="2"/>
      <c r="S4" s="2"/>
      <c r="T4" s="2"/>
      <c r="U4" s="8"/>
    </row>
    <row r="5" spans="1:23" s="3" customFormat="1" ht="21.6" customHeight="1" thickTop="1" thickBot="1">
      <c r="A5" s="20" t="s">
        <v>16</v>
      </c>
      <c r="C5" s="8"/>
      <c r="D5" s="5" t="s">
        <v>39</v>
      </c>
      <c r="E5" s="8"/>
      <c r="F5" s="75">
        <v>500</v>
      </c>
      <c r="G5" s="75"/>
      <c r="H5" s="75"/>
      <c r="I5" s="12" t="s">
        <v>3</v>
      </c>
      <c r="J5" s="8"/>
      <c r="K5" s="8"/>
      <c r="L5" s="8"/>
      <c r="M5" s="5" t="s">
        <v>72</v>
      </c>
      <c r="N5" s="8"/>
      <c r="O5" s="75">
        <v>4</v>
      </c>
      <c r="P5" s="75"/>
      <c r="Q5" s="75"/>
      <c r="R5" s="12" t="s">
        <v>3</v>
      </c>
      <c r="S5" s="2"/>
      <c r="T5" s="2"/>
      <c r="U5" s="8"/>
      <c r="V5" s="10"/>
      <c r="W5" s="10"/>
    </row>
    <row r="6" spans="1:23" s="3" customFormat="1" ht="21.6" customHeight="1" thickTop="1" thickBot="1">
      <c r="A6" s="21">
        <v>3</v>
      </c>
      <c r="C6" s="8"/>
      <c r="D6" s="5" t="s">
        <v>40</v>
      </c>
      <c r="E6" s="8"/>
      <c r="F6" s="75">
        <v>350</v>
      </c>
      <c r="G6" s="75"/>
      <c r="H6" s="75"/>
      <c r="I6" s="12" t="s">
        <v>3</v>
      </c>
      <c r="J6" s="8"/>
      <c r="K6" s="8"/>
      <c r="L6" s="8"/>
      <c r="M6" s="29" t="s">
        <v>21</v>
      </c>
      <c r="N6" s="8"/>
      <c r="O6" s="75">
        <v>25</v>
      </c>
      <c r="P6" s="75"/>
      <c r="Q6" s="75"/>
      <c r="R6" s="12" t="s">
        <v>3</v>
      </c>
      <c r="S6" s="2"/>
      <c r="T6" s="2"/>
      <c r="U6" s="8"/>
    </row>
    <row r="7" spans="1:23" s="3" customFormat="1" ht="21.6" customHeight="1" thickTop="1" thickBot="1">
      <c r="C7" s="8"/>
      <c r="D7" s="29" t="s">
        <v>13</v>
      </c>
      <c r="E7" s="8"/>
      <c r="F7" s="75">
        <v>75</v>
      </c>
      <c r="G7" s="75"/>
      <c r="H7" s="75"/>
      <c r="I7" s="12" t="s">
        <v>3</v>
      </c>
      <c r="J7" s="8"/>
      <c r="K7" s="8"/>
      <c r="L7" s="8"/>
      <c r="M7" s="8" t="s">
        <v>92</v>
      </c>
      <c r="N7" s="8"/>
      <c r="O7" s="75">
        <v>8</v>
      </c>
      <c r="P7" s="75"/>
      <c r="Q7" s="75"/>
      <c r="R7" s="12"/>
      <c r="S7" s="2"/>
      <c r="T7" s="2"/>
      <c r="U7" s="8"/>
    </row>
    <row r="8" spans="1:23" s="3" customFormat="1" ht="21.6" customHeight="1" thickTop="1" thickBot="1">
      <c r="A8" s="20" t="s">
        <v>17</v>
      </c>
      <c r="C8" s="8"/>
      <c r="D8" s="5" t="s">
        <v>51</v>
      </c>
      <c r="E8" s="8"/>
      <c r="F8" s="74">
        <f>F5-F7</f>
        <v>425</v>
      </c>
      <c r="G8" s="74"/>
      <c r="H8" s="74"/>
      <c r="I8" s="12" t="s">
        <v>3</v>
      </c>
      <c r="J8" s="8"/>
      <c r="K8" s="8"/>
      <c r="L8" s="8"/>
      <c r="M8" s="5" t="s">
        <v>81</v>
      </c>
      <c r="N8" s="5"/>
      <c r="O8" s="75">
        <v>81.349999999999994</v>
      </c>
      <c r="P8" s="75"/>
      <c r="Q8" s="75"/>
      <c r="R8" s="60" t="s">
        <v>10</v>
      </c>
      <c r="S8" s="2"/>
      <c r="T8" s="2"/>
      <c r="U8" s="2"/>
    </row>
    <row r="9" spans="1:23" s="3" customFormat="1" ht="21.6" customHeight="1" thickTop="1" thickBot="1">
      <c r="A9" s="52" t="str">
        <f>IF(F13&lt;17,"Increase fc'", IF(F13&lt;=28, 0.85, IF(F13&lt;55, 0.85-(0.05/7)*(F13-28), 0.65)))</f>
        <v>Increase fc'</v>
      </c>
      <c r="C9" s="8"/>
      <c r="D9" s="5"/>
      <c r="E9" s="8"/>
      <c r="F9" s="8"/>
      <c r="G9" s="8"/>
      <c r="H9" s="8"/>
      <c r="I9" s="12"/>
      <c r="J9" s="8"/>
      <c r="K9" s="8"/>
      <c r="L9" s="8"/>
      <c r="M9" s="2"/>
      <c r="N9" s="2"/>
      <c r="O9" s="65"/>
      <c r="P9" s="65"/>
      <c r="Q9" s="65"/>
      <c r="R9" s="2"/>
      <c r="S9" s="5"/>
      <c r="T9" s="2"/>
      <c r="U9" s="2"/>
    </row>
    <row r="10" spans="1:23" s="3" customFormat="1" ht="21.6" customHeight="1" thickTop="1">
      <c r="C10" s="8"/>
      <c r="D10" s="79" t="s">
        <v>5</v>
      </c>
      <c r="E10" s="79"/>
      <c r="F10" s="79"/>
      <c r="G10" s="79"/>
      <c r="H10" s="79"/>
      <c r="I10" s="8"/>
      <c r="J10" s="8"/>
      <c r="K10" s="8"/>
      <c r="L10" s="8"/>
      <c r="M10" s="2"/>
      <c r="N10" s="2"/>
      <c r="O10" s="8"/>
      <c r="P10" s="8"/>
      <c r="Q10" s="8"/>
      <c r="R10" s="2"/>
      <c r="S10" s="2"/>
      <c r="T10" s="2"/>
      <c r="U10" s="2"/>
    </row>
    <row r="11" spans="1:23" s="3" customFormat="1" ht="21.6" customHeight="1" thickBot="1">
      <c r="A11" s="20" t="s">
        <v>15</v>
      </c>
      <c r="C11" s="8"/>
      <c r="D11" s="79"/>
      <c r="E11" s="79"/>
      <c r="F11" s="79"/>
      <c r="G11" s="79"/>
      <c r="H11" s="79"/>
      <c r="I11" s="8"/>
      <c r="J11" s="8"/>
      <c r="K11" s="8"/>
      <c r="L11" s="8"/>
      <c r="M11" s="29"/>
      <c r="N11" s="8"/>
      <c r="O11" s="65"/>
      <c r="P11" s="65"/>
      <c r="Q11" s="65"/>
      <c r="R11" s="12"/>
      <c r="S11" s="8"/>
      <c r="T11" s="2"/>
      <c r="U11" s="8"/>
    </row>
    <row r="12" spans="1:23" s="3" customFormat="1" ht="21.6" customHeight="1" thickTop="1" thickBot="1">
      <c r="A12" s="20"/>
      <c r="C12" s="8"/>
      <c r="D12" s="5" t="s">
        <v>7</v>
      </c>
      <c r="E12" s="8"/>
      <c r="F12" s="75">
        <v>0</v>
      </c>
      <c r="G12" s="75"/>
      <c r="H12" s="75"/>
      <c r="I12" s="12" t="s">
        <v>8</v>
      </c>
      <c r="J12" s="8"/>
      <c r="K12" s="8"/>
      <c r="L12" s="8"/>
      <c r="M12" s="29"/>
      <c r="N12" s="8"/>
      <c r="O12" s="65"/>
      <c r="P12" s="65"/>
      <c r="Q12" s="65"/>
      <c r="R12" s="12"/>
      <c r="S12" s="8"/>
      <c r="T12" s="8"/>
      <c r="U12" s="8"/>
    </row>
    <row r="13" spans="1:23" s="3" customFormat="1" ht="21.6" customHeight="1" thickTop="1" thickBot="1">
      <c r="A13" s="21">
        <v>200000</v>
      </c>
      <c r="C13" s="8"/>
      <c r="D13" s="5" t="s">
        <v>60</v>
      </c>
      <c r="E13" s="8"/>
      <c r="F13" s="75">
        <v>0</v>
      </c>
      <c r="G13" s="75"/>
      <c r="H13" s="75"/>
      <c r="I13" s="12" t="s">
        <v>9</v>
      </c>
      <c r="J13" s="8"/>
      <c r="K13" s="8"/>
      <c r="L13" s="8"/>
      <c r="M13" s="30"/>
      <c r="N13" s="65"/>
      <c r="O13" s="65"/>
      <c r="P13" s="65"/>
      <c r="Q13" s="65"/>
      <c r="R13" s="33"/>
      <c r="S13" s="8"/>
      <c r="T13" s="8"/>
      <c r="U13" s="8"/>
    </row>
    <row r="14" spans="1:23" s="3" customFormat="1" ht="21.6" customHeight="1" thickTop="1">
      <c r="C14" s="8"/>
      <c r="D14" s="5"/>
      <c r="E14" s="8"/>
      <c r="F14" s="8"/>
      <c r="G14" s="37" t="b">
        <v>1</v>
      </c>
      <c r="H14" s="8"/>
      <c r="I14" s="12"/>
      <c r="J14" s="8"/>
      <c r="K14" s="8"/>
      <c r="L14" s="8"/>
      <c r="M14" s="30"/>
      <c r="N14" s="8"/>
      <c r="O14" s="8"/>
      <c r="P14" s="8"/>
      <c r="Q14" s="8"/>
      <c r="R14" s="33"/>
      <c r="S14" s="8"/>
      <c r="T14" s="8"/>
      <c r="U14" s="8"/>
    </row>
    <row r="15" spans="1:23" s="3" customFormat="1" ht="21.6" customHeight="1" thickBot="1">
      <c r="A15" s="20" t="s">
        <v>61</v>
      </c>
      <c r="C15" s="8"/>
      <c r="D15" s="8"/>
      <c r="E15" s="8"/>
      <c r="F15" s="8"/>
      <c r="G15" s="37" t="b">
        <v>1</v>
      </c>
      <c r="H15" s="8"/>
      <c r="I15" s="8"/>
      <c r="J15" s="8"/>
      <c r="K15" s="8"/>
      <c r="L15" s="8"/>
      <c r="M15" s="29"/>
      <c r="N15" s="8"/>
      <c r="O15" s="8"/>
      <c r="P15" s="8"/>
      <c r="Q15" s="8"/>
      <c r="R15" s="8"/>
      <c r="S15" s="8"/>
      <c r="T15" s="8"/>
      <c r="U15" s="8"/>
    </row>
    <row r="16" spans="1:23" s="3" customFormat="1" ht="21.6" customHeight="1" thickTop="1" thickBot="1">
      <c r="A16" s="21">
        <v>1</v>
      </c>
      <c r="C16" s="8"/>
      <c r="D16" s="8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8"/>
      <c r="U16" s="8"/>
    </row>
    <row r="17" spans="3:21" s="3" customFormat="1" ht="21.6" customHeight="1" thickTop="1">
      <c r="C17" s="8"/>
      <c r="D17" s="8"/>
      <c r="E17" s="53"/>
      <c r="F17" s="16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8"/>
      <c r="U17" s="8"/>
    </row>
    <row r="18" spans="3:21" s="3" customFormat="1" ht="21.6" customHeight="1">
      <c r="C18" s="8"/>
      <c r="D18" s="8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8"/>
      <c r="U18" s="8"/>
    </row>
    <row r="19" spans="3:21" s="3" customFormat="1" ht="21.6" customHeight="1">
      <c r="C19" s="8"/>
      <c r="D19" s="8"/>
      <c r="E19" s="53"/>
      <c r="F19" s="16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8"/>
      <c r="U19" s="8"/>
    </row>
    <row r="20" spans="3:21" s="3" customFormat="1" ht="21.6" customHeight="1">
      <c r="C20" s="8"/>
      <c r="D20" s="8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8"/>
      <c r="U20" s="8"/>
    </row>
    <row r="21" spans="3:21" s="3" customFormat="1" ht="21.6" customHeight="1">
      <c r="C21" s="8"/>
      <c r="D21" s="8"/>
      <c r="E21" s="53"/>
      <c r="F21" s="53"/>
      <c r="G21" s="53"/>
      <c r="H21" s="49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8"/>
      <c r="U21" s="8"/>
    </row>
    <row r="22" spans="3:21" s="3" customFormat="1" ht="21.6" customHeight="1">
      <c r="C22" s="8"/>
      <c r="D22" s="8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8"/>
      <c r="U22" s="8"/>
    </row>
    <row r="23" spans="3:21" s="3" customFormat="1" ht="21.6" customHeight="1">
      <c r="C23" s="8"/>
      <c r="D23" s="8"/>
      <c r="E23" s="53"/>
      <c r="F23" s="53"/>
      <c r="G23" s="53"/>
      <c r="H23" s="58"/>
      <c r="I23" s="19"/>
      <c r="J23" s="53"/>
      <c r="K23" s="53"/>
      <c r="L23" s="53"/>
      <c r="M23" s="53"/>
      <c r="N23" s="49"/>
      <c r="O23" s="53"/>
      <c r="P23" s="53"/>
      <c r="Q23" s="53"/>
      <c r="R23" s="53"/>
      <c r="S23" s="53"/>
      <c r="T23" s="8"/>
      <c r="U23" s="8"/>
    </row>
    <row r="24" spans="3:21" s="3" customFormat="1" ht="21.6" customHeight="1">
      <c r="C24" s="8"/>
      <c r="D24" s="8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8"/>
      <c r="U24" s="8"/>
    </row>
    <row r="25" spans="3:21" s="3" customFormat="1" ht="21.6" customHeight="1">
      <c r="C25" s="8"/>
      <c r="D25" s="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8"/>
      <c r="U25" s="8"/>
    </row>
    <row r="26" spans="3:21" s="3" customFormat="1" ht="21.6" customHeight="1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3:21" s="3" customFormat="1" ht="21.6" customHeight="1"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3:21" s="3" customFormat="1" ht="21.6" customHeight="1"/>
    <row r="29" spans="3:21" s="3" customFormat="1" ht="21.6" customHeight="1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8"/>
    </row>
    <row r="30" spans="3:21" s="3" customFormat="1" ht="33" customHeight="1">
      <c r="C30" s="34"/>
      <c r="D30" s="35" t="s">
        <v>19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40" t="s">
        <v>20</v>
      </c>
      <c r="R30" s="34"/>
      <c r="S30" s="34"/>
      <c r="T30" s="34"/>
      <c r="U30" s="8"/>
    </row>
    <row r="31" spans="3:21" s="3" customFormat="1" ht="21.6" customHeight="1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3:21" s="3" customFormat="1" ht="21.6" customHeight="1">
      <c r="C32" s="8"/>
      <c r="D32" s="8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8"/>
      <c r="U32" s="8"/>
    </row>
    <row r="33" spans="3:21" s="3" customFormat="1" ht="21.6" customHeight="1">
      <c r="C33" s="8"/>
      <c r="D33" s="8"/>
      <c r="E33" s="53"/>
      <c r="F33" s="16" t="s">
        <v>86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8"/>
      <c r="U33" s="8"/>
    </row>
    <row r="34" spans="3:21" s="3" customFormat="1" ht="21.6" customHeight="1">
      <c r="C34" s="8"/>
      <c r="D34" s="8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8"/>
      <c r="U34" s="8"/>
    </row>
    <row r="35" spans="3:21" s="3" customFormat="1" ht="21.6" customHeight="1">
      <c r="C35" s="8"/>
      <c r="D35" s="8"/>
      <c r="E35" s="53"/>
      <c r="F35" s="53"/>
      <c r="G35" s="53"/>
      <c r="H35" s="49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8"/>
      <c r="U35" s="8"/>
    </row>
    <row r="36" spans="3:21" s="3" customFormat="1" ht="21.6" customHeight="1" thickBot="1">
      <c r="C36" s="8"/>
      <c r="D36" s="8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8"/>
      <c r="U36" s="8"/>
    </row>
    <row r="37" spans="3:21" s="3" customFormat="1" ht="21.6" customHeight="1" thickTop="1" thickBot="1">
      <c r="C37" s="8"/>
      <c r="D37" s="8"/>
      <c r="E37" s="53"/>
      <c r="F37" s="53"/>
      <c r="G37" s="53"/>
      <c r="H37" s="58" t="s">
        <v>77</v>
      </c>
      <c r="I37" s="19" t="s">
        <v>38</v>
      </c>
      <c r="J37" s="89">
        <f>O5*(PI()/4)*O6^2</f>
        <v>1963.4954084936207</v>
      </c>
      <c r="K37" s="90"/>
      <c r="L37" s="90"/>
      <c r="M37" s="91"/>
      <c r="N37" s="49" t="s">
        <v>75</v>
      </c>
      <c r="O37" s="53"/>
      <c r="P37" s="53"/>
      <c r="Q37" s="53"/>
      <c r="R37" s="53"/>
      <c r="S37" s="53"/>
      <c r="T37" s="8"/>
      <c r="U37" s="8"/>
    </row>
    <row r="38" spans="3:21" s="3" customFormat="1" ht="21.6" customHeight="1" thickTop="1">
      <c r="C38" s="8"/>
      <c r="D38" s="8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8"/>
      <c r="U38" s="8"/>
    </row>
    <row r="39" spans="3:21" s="3" customFormat="1" ht="21.6" customHeight="1">
      <c r="C39" s="8"/>
      <c r="D39" s="8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8"/>
      <c r="U39" s="8"/>
    </row>
    <row r="40" spans="3:21" s="3" customFormat="1" ht="21.6" customHeight="1">
      <c r="C40" s="8"/>
      <c r="D40" s="8"/>
      <c r="E40" s="53"/>
      <c r="F40" s="16" t="s">
        <v>71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8"/>
      <c r="U40" s="8"/>
    </row>
    <row r="41" spans="3:21" s="3" customFormat="1" ht="21.6" customHeight="1">
      <c r="C41" s="8"/>
      <c r="D41" s="8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8"/>
      <c r="U41" s="8"/>
    </row>
    <row r="42" spans="3:21" s="3" customFormat="1" ht="21.6" customHeight="1">
      <c r="C42" s="8"/>
      <c r="D42" s="8"/>
      <c r="E42" s="53"/>
      <c r="F42" s="53"/>
      <c r="G42" s="53"/>
      <c r="H42" s="49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8"/>
      <c r="U42" s="8"/>
    </row>
    <row r="43" spans="3:21" s="3" customFormat="1" ht="21.6" customHeight="1" thickBot="1">
      <c r="C43" s="8"/>
      <c r="D43" s="8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8"/>
      <c r="U43" s="8"/>
    </row>
    <row r="44" spans="3:21" s="3" customFormat="1" ht="21.6" customHeight="1" thickTop="1" thickBot="1">
      <c r="C44" s="8"/>
      <c r="D44" s="8"/>
      <c r="E44" s="53"/>
      <c r="F44" s="53"/>
      <c r="G44" s="53"/>
      <c r="H44" s="58" t="s">
        <v>73</v>
      </c>
      <c r="I44" s="19" t="s">
        <v>38</v>
      </c>
      <c r="J44" s="88">
        <f>O7*J37</f>
        <v>15707.963267948966</v>
      </c>
      <c r="K44" s="88"/>
      <c r="L44" s="88"/>
      <c r="M44" s="88"/>
      <c r="N44" s="49" t="s">
        <v>75</v>
      </c>
      <c r="O44" s="53"/>
      <c r="P44" s="53"/>
      <c r="Q44" s="53"/>
      <c r="R44" s="53"/>
      <c r="S44" s="53"/>
      <c r="T44" s="8"/>
      <c r="U44" s="8"/>
    </row>
    <row r="45" spans="3:21" s="3" customFormat="1" ht="21.6" customHeight="1" thickTop="1">
      <c r="C45" s="8"/>
      <c r="D45" s="8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8"/>
      <c r="U45" s="8"/>
    </row>
    <row r="46" spans="3:21" s="3" customFormat="1" ht="21.6" customHeight="1">
      <c r="C46" s="8"/>
      <c r="D46" s="8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8"/>
      <c r="U46" s="8"/>
    </row>
    <row r="47" spans="3:21" s="3" customFormat="1" ht="21.6" customHeight="1">
      <c r="C47" s="8"/>
      <c r="D47" s="8"/>
      <c r="E47" s="53"/>
      <c r="F47" s="16" t="s">
        <v>74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8"/>
      <c r="U47" s="8"/>
    </row>
    <row r="48" spans="3:21" s="3" customFormat="1" ht="21.6" customHeight="1">
      <c r="C48" s="8"/>
      <c r="D48" s="8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8"/>
      <c r="U48" s="8"/>
    </row>
    <row r="49" spans="3:21" s="3" customFormat="1" ht="21.6" customHeight="1">
      <c r="C49" s="8"/>
      <c r="D49" s="8"/>
      <c r="E49" s="53"/>
      <c r="F49" s="53"/>
      <c r="G49" s="53"/>
      <c r="H49" s="49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8"/>
      <c r="U49" s="8"/>
    </row>
    <row r="50" spans="3:21" s="3" customFormat="1" ht="21.6" customHeight="1" thickBot="1">
      <c r="C50" s="8"/>
      <c r="D50" s="8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8"/>
      <c r="U50" s="8"/>
    </row>
    <row r="51" spans="3:21" s="3" customFormat="1" ht="21.6" customHeight="1" thickTop="1" thickBot="1">
      <c r="C51" s="8"/>
      <c r="D51" s="8"/>
      <c r="E51" s="53"/>
      <c r="F51" s="53"/>
      <c r="G51" s="53"/>
      <c r="H51" s="62" t="s">
        <v>79</v>
      </c>
      <c r="I51" s="19" t="s">
        <v>38</v>
      </c>
      <c r="J51" s="88">
        <f>(-J44+SQRT((J44^2)+(2*F6*J44*F8)))/F6</f>
        <v>155.52498456347237</v>
      </c>
      <c r="K51" s="88"/>
      <c r="L51" s="88"/>
      <c r="M51" s="88"/>
      <c r="N51" s="49" t="s">
        <v>3</v>
      </c>
      <c r="O51" s="53"/>
      <c r="P51" s="53"/>
      <c r="Q51" s="53"/>
      <c r="R51" s="53"/>
      <c r="S51" s="53"/>
      <c r="T51" s="8"/>
      <c r="U51" s="8"/>
    </row>
    <row r="52" spans="3:21" s="3" customFormat="1" ht="21.6" customHeight="1" thickTop="1" thickBot="1">
      <c r="C52" s="8"/>
      <c r="D52" s="8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8"/>
      <c r="U52" s="8"/>
    </row>
    <row r="53" spans="3:21" s="3" customFormat="1" ht="21.6" customHeight="1" thickTop="1" thickBot="1">
      <c r="C53" s="8"/>
      <c r="D53" s="8"/>
      <c r="E53" s="14"/>
      <c r="F53" s="14"/>
      <c r="G53" s="14"/>
      <c r="H53" s="62" t="s">
        <v>80</v>
      </c>
      <c r="I53" s="19" t="s">
        <v>38</v>
      </c>
      <c r="J53" s="88">
        <f>F8-J51</f>
        <v>269.47501543652766</v>
      </c>
      <c r="K53" s="88"/>
      <c r="L53" s="88"/>
      <c r="M53" s="88"/>
      <c r="N53" s="49" t="s">
        <v>3</v>
      </c>
      <c r="O53" s="14"/>
      <c r="P53" s="14"/>
      <c r="Q53" s="14"/>
      <c r="R53" s="14"/>
      <c r="S53" s="14"/>
      <c r="T53" s="8"/>
      <c r="U53" s="8"/>
    </row>
    <row r="54" spans="3:21" s="3" customFormat="1" ht="21.6" customHeight="1" thickTop="1">
      <c r="C54" s="8"/>
      <c r="D54" s="8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8"/>
      <c r="U54" s="8"/>
    </row>
    <row r="55" spans="3:21" s="3" customFormat="1" ht="21.6" customHeight="1">
      <c r="C55" s="8"/>
      <c r="D55" s="8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8"/>
      <c r="U55" s="8"/>
    </row>
    <row r="56" spans="3:21" s="3" customFormat="1" ht="21.6" customHeight="1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3:21" s="3" customFormat="1" ht="21.6" customHeight="1">
      <c r="C57" s="8"/>
      <c r="D57" s="8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8"/>
      <c r="U57" s="8"/>
    </row>
    <row r="58" spans="3:21" s="3" customFormat="1" ht="21.6" customHeight="1">
      <c r="C58" s="8"/>
      <c r="D58" s="8"/>
      <c r="E58" s="53"/>
      <c r="F58" s="16" t="s">
        <v>78</v>
      </c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8"/>
      <c r="U58" s="8"/>
    </row>
    <row r="59" spans="3:21" s="3" customFormat="1" ht="21.6" customHeight="1">
      <c r="C59" s="8"/>
      <c r="D59" s="8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8"/>
      <c r="U59" s="8"/>
    </row>
    <row r="60" spans="3:21" s="3" customFormat="1" ht="21.6" customHeight="1">
      <c r="C60" s="8"/>
      <c r="D60" s="8"/>
      <c r="E60" s="53"/>
      <c r="F60" s="53"/>
      <c r="G60" s="53"/>
      <c r="H60" s="49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8"/>
      <c r="U60" s="8"/>
    </row>
    <row r="61" spans="3:21" s="3" customFormat="1" ht="21.6" customHeight="1">
      <c r="C61" s="8"/>
      <c r="D61" s="8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8"/>
      <c r="U61" s="8"/>
    </row>
    <row r="62" spans="3:21" s="3" customFormat="1" ht="21.6" customHeight="1">
      <c r="C62" s="8"/>
      <c r="D62" s="8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8"/>
      <c r="U62" s="8"/>
    </row>
    <row r="63" spans="3:21" s="3" customFormat="1" ht="21.6" customHeight="1" thickBot="1">
      <c r="C63" s="8"/>
      <c r="D63" s="8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8"/>
      <c r="U63" s="8"/>
    </row>
    <row r="64" spans="3:21" s="3" customFormat="1" ht="21.6" customHeight="1" thickTop="1" thickBot="1">
      <c r="C64" s="8"/>
      <c r="D64" s="8"/>
      <c r="E64" s="53"/>
      <c r="F64" s="53"/>
      <c r="G64" s="53"/>
      <c r="H64" s="58" t="s">
        <v>76</v>
      </c>
      <c r="I64" s="19" t="s">
        <v>38</v>
      </c>
      <c r="J64" s="74">
        <f>(((F6*J51^3)/3)+(J44*(F8-J51)^2))</f>
        <v>1579543290.77599</v>
      </c>
      <c r="K64" s="74"/>
      <c r="L64" s="74"/>
      <c r="M64" s="74"/>
      <c r="N64" s="49" t="s">
        <v>64</v>
      </c>
      <c r="O64" s="53"/>
      <c r="P64" s="53"/>
      <c r="Q64" s="53"/>
      <c r="R64" s="53"/>
      <c r="S64" s="53"/>
      <c r="T64" s="8"/>
      <c r="U64" s="8"/>
    </row>
    <row r="65" spans="3:21" s="3" customFormat="1" ht="21.6" customHeight="1" thickTop="1">
      <c r="C65" s="8"/>
      <c r="D65" s="8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8"/>
      <c r="U65" s="8"/>
    </row>
    <row r="66" spans="3:21" s="3" customFormat="1" ht="21.6" customHeight="1">
      <c r="C66" s="8"/>
      <c r="D66" s="8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8"/>
      <c r="U66" s="8"/>
    </row>
    <row r="67" spans="3:21" s="3" customFormat="1" ht="21.6" customHeight="1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3:21" s="3" customFormat="1" ht="21.6" customHeight="1">
      <c r="C68" s="34"/>
      <c r="D68" s="3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34"/>
      <c r="U68" s="8"/>
    </row>
    <row r="69" spans="3:21" s="3" customFormat="1" ht="21.6" customHeight="1">
      <c r="C69" s="34"/>
      <c r="D69" s="34"/>
      <c r="E69" s="14"/>
      <c r="F69" s="14"/>
      <c r="G69" s="14"/>
      <c r="H69" s="14"/>
      <c r="I69" s="14"/>
      <c r="J69" s="14"/>
      <c r="K69" s="45"/>
      <c r="L69" s="14"/>
      <c r="M69" s="14"/>
      <c r="N69" s="14"/>
      <c r="O69" s="14"/>
      <c r="P69" s="14"/>
      <c r="Q69" s="14"/>
      <c r="R69" s="14"/>
      <c r="S69" s="14"/>
      <c r="T69" s="34"/>
      <c r="U69" s="8"/>
    </row>
    <row r="70" spans="3:21" s="3" customFormat="1" ht="21.6" customHeight="1">
      <c r="C70" s="34"/>
      <c r="D70" s="34"/>
      <c r="E70" s="14"/>
      <c r="F70" s="16" t="s">
        <v>85</v>
      </c>
      <c r="G70" s="14"/>
      <c r="H70" s="14"/>
      <c r="I70" s="14"/>
      <c r="J70" s="14"/>
      <c r="K70" s="14"/>
      <c r="L70" s="42"/>
      <c r="M70" s="14"/>
      <c r="N70" s="14"/>
      <c r="O70" s="14"/>
      <c r="P70" s="14"/>
      <c r="Q70" s="14"/>
      <c r="R70" s="14"/>
      <c r="S70" s="14"/>
      <c r="T70" s="34"/>
      <c r="U70" s="8"/>
    </row>
    <row r="71" spans="3:21" s="3" customFormat="1" ht="21.6" customHeight="1">
      <c r="C71" s="34"/>
      <c r="D71" s="3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34"/>
      <c r="U71" s="8"/>
    </row>
    <row r="72" spans="3:21" s="3" customFormat="1" ht="21.6" customHeight="1">
      <c r="C72" s="34"/>
      <c r="D72" s="3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34"/>
      <c r="U72" s="8"/>
    </row>
    <row r="73" spans="3:21" s="3" customFormat="1" ht="21.6" customHeight="1" thickBot="1">
      <c r="C73" s="34"/>
      <c r="D73" s="34"/>
      <c r="E73" s="14"/>
      <c r="F73" s="42"/>
      <c r="G73" s="42"/>
      <c r="H73" s="42"/>
      <c r="I73" s="42"/>
      <c r="J73" s="42"/>
      <c r="K73" s="42"/>
      <c r="L73" s="14"/>
      <c r="M73" s="14"/>
      <c r="N73" s="14"/>
      <c r="O73" s="14"/>
      <c r="P73" s="14"/>
      <c r="Q73" s="14"/>
      <c r="R73" s="14"/>
      <c r="S73" s="14"/>
      <c r="T73" s="34"/>
      <c r="U73" s="8"/>
    </row>
    <row r="74" spans="3:21" s="3" customFormat="1" ht="21.6" customHeight="1" thickTop="1" thickBot="1">
      <c r="C74" s="34"/>
      <c r="D74" s="34"/>
      <c r="E74" s="14"/>
      <c r="F74" s="58"/>
      <c r="G74" s="19"/>
      <c r="H74" s="58" t="s">
        <v>82</v>
      </c>
      <c r="I74" s="19" t="s">
        <v>38</v>
      </c>
      <c r="J74" s="74">
        <f>ROUND((O8*J51*1000000)/J64, 2)</f>
        <v>8.01</v>
      </c>
      <c r="K74" s="74"/>
      <c r="L74" s="74"/>
      <c r="M74" s="74"/>
      <c r="N74" s="49" t="s">
        <v>8</v>
      </c>
      <c r="O74" s="14"/>
      <c r="P74" s="14"/>
      <c r="Q74" s="14"/>
      <c r="R74" s="14"/>
      <c r="S74" s="14"/>
      <c r="T74" s="34"/>
      <c r="U74" s="8"/>
    </row>
    <row r="75" spans="3:21" s="3" customFormat="1" ht="21.6" customHeight="1" thickTop="1">
      <c r="C75" s="34"/>
      <c r="D75" s="34"/>
      <c r="E75" s="14"/>
      <c r="F75" s="42"/>
      <c r="G75" s="42"/>
      <c r="H75" s="42"/>
      <c r="I75" s="42"/>
      <c r="J75" s="42"/>
      <c r="K75" s="42"/>
      <c r="L75" s="42"/>
      <c r="M75" s="14"/>
      <c r="N75" s="14"/>
      <c r="O75" s="14"/>
      <c r="P75" s="14"/>
      <c r="Q75" s="14"/>
      <c r="R75" s="14"/>
      <c r="S75" s="14"/>
      <c r="T75" s="34"/>
      <c r="U75" s="8"/>
    </row>
    <row r="76" spans="3:21" s="3" customFormat="1" ht="21.6" customHeight="1">
      <c r="C76" s="34"/>
      <c r="D76" s="34"/>
      <c r="E76" s="22"/>
      <c r="F76" s="42"/>
      <c r="G76" s="42"/>
      <c r="H76" s="42"/>
      <c r="I76" s="42"/>
      <c r="J76" s="42"/>
      <c r="K76" s="45"/>
      <c r="L76" s="14"/>
      <c r="M76" s="14"/>
      <c r="N76" s="14"/>
      <c r="O76" s="14"/>
      <c r="P76" s="14"/>
      <c r="Q76" s="14"/>
      <c r="R76" s="14"/>
      <c r="S76" s="14"/>
      <c r="T76" s="34"/>
      <c r="U76" s="8"/>
    </row>
    <row r="77" spans="3:21" s="3" customFormat="1" ht="21.6" customHeight="1">
      <c r="C77" s="34"/>
      <c r="D77" s="34"/>
      <c r="E77" s="22"/>
      <c r="F77" s="16" t="s">
        <v>84</v>
      </c>
      <c r="G77" s="42"/>
      <c r="H77" s="42"/>
      <c r="I77" s="42"/>
      <c r="J77" s="42"/>
      <c r="K77" s="42"/>
      <c r="L77" s="14"/>
      <c r="M77" s="14"/>
      <c r="N77" s="14"/>
      <c r="O77" s="14"/>
      <c r="P77" s="14"/>
      <c r="Q77" s="14"/>
      <c r="R77" s="14"/>
      <c r="S77" s="14"/>
      <c r="T77" s="34"/>
      <c r="U77" s="8"/>
    </row>
    <row r="78" spans="3:21" s="3" customFormat="1" ht="21.6" customHeight="1">
      <c r="C78" s="34"/>
      <c r="D78" s="34"/>
      <c r="E78" s="16"/>
      <c r="F78" s="42"/>
      <c r="G78" s="42"/>
      <c r="H78" s="42"/>
      <c r="I78" s="42"/>
      <c r="J78" s="42"/>
      <c r="K78" s="42"/>
      <c r="L78" s="14"/>
      <c r="M78" s="14"/>
      <c r="N78" s="18"/>
      <c r="O78" s="14"/>
      <c r="P78" s="14"/>
      <c r="Q78" s="14"/>
      <c r="R78" s="14"/>
      <c r="S78" s="14"/>
      <c r="T78" s="34"/>
      <c r="U78" s="8"/>
    </row>
    <row r="79" spans="3:21" s="3" customFormat="1" ht="21.6" customHeight="1">
      <c r="C79" s="34"/>
      <c r="D79" s="34"/>
      <c r="E79" s="14"/>
      <c r="F79" s="42"/>
      <c r="G79" s="42"/>
      <c r="H79" s="42"/>
      <c r="I79" s="42"/>
      <c r="J79" s="42"/>
      <c r="K79" s="42"/>
      <c r="L79" s="14"/>
      <c r="M79" s="14"/>
      <c r="N79" s="14"/>
      <c r="O79" s="14"/>
      <c r="P79" s="14"/>
      <c r="Q79" s="14"/>
      <c r="R79" s="14"/>
      <c r="S79" s="14"/>
      <c r="T79" s="34"/>
      <c r="U79" s="8"/>
    </row>
    <row r="80" spans="3:21" s="3" customFormat="1" ht="21.6" customHeight="1">
      <c r="C80" s="34"/>
      <c r="D80" s="34"/>
      <c r="E80" s="14"/>
      <c r="F80" s="42"/>
      <c r="G80" s="19"/>
      <c r="H80" s="18"/>
      <c r="I80" s="42"/>
      <c r="J80" s="42"/>
      <c r="K80" s="42"/>
      <c r="L80" s="14"/>
      <c r="M80" s="14"/>
      <c r="N80" s="14"/>
      <c r="O80" s="14"/>
      <c r="P80" s="14"/>
      <c r="Q80" s="14"/>
      <c r="R80" s="14"/>
      <c r="S80" s="14"/>
      <c r="T80" s="34"/>
      <c r="U80" s="8"/>
    </row>
    <row r="81" spans="3:21" s="3" customFormat="1" ht="21.6" customHeight="1">
      <c r="C81" s="34"/>
      <c r="D81" s="34"/>
      <c r="E81" s="14"/>
      <c r="F81" s="41"/>
      <c r="G81" s="24"/>
      <c r="H81" s="42"/>
      <c r="I81" s="42"/>
      <c r="J81" s="42"/>
      <c r="K81" s="42"/>
      <c r="L81" s="14"/>
      <c r="M81" s="14"/>
      <c r="N81" s="18"/>
      <c r="O81" s="14"/>
      <c r="P81" s="14"/>
      <c r="Q81" s="14"/>
      <c r="R81" s="14"/>
      <c r="S81" s="14"/>
      <c r="T81" s="34"/>
      <c r="U81" s="8"/>
    </row>
    <row r="82" spans="3:21" s="3" customFormat="1" ht="21.6" customHeight="1">
      <c r="C82" s="34"/>
      <c r="D82" s="34"/>
      <c r="E82" s="14"/>
      <c r="F82" s="43"/>
      <c r="G82" s="24"/>
      <c r="H82" s="42"/>
      <c r="I82" s="42"/>
      <c r="J82" s="42"/>
      <c r="K82" s="14"/>
      <c r="L82" s="14"/>
      <c r="M82" s="14"/>
      <c r="N82" s="14"/>
      <c r="O82" s="14"/>
      <c r="P82" s="14"/>
      <c r="Q82" s="14"/>
      <c r="R82" s="14"/>
      <c r="S82" s="14"/>
      <c r="T82" s="34"/>
      <c r="U82" s="8"/>
    </row>
    <row r="83" spans="3:21" s="3" customFormat="1" ht="21.6" customHeight="1" thickBot="1">
      <c r="C83" s="34"/>
      <c r="D83" s="34"/>
      <c r="E83" s="22"/>
      <c r="F83" s="42"/>
      <c r="G83" s="42"/>
      <c r="H83" s="42"/>
      <c r="I83" s="42"/>
      <c r="J83" s="42"/>
      <c r="K83" s="42"/>
      <c r="L83" s="14"/>
      <c r="M83" s="14"/>
      <c r="N83" s="14"/>
      <c r="O83" s="14"/>
      <c r="P83" s="14"/>
      <c r="Q83" s="14"/>
      <c r="R83" s="14"/>
      <c r="S83" s="14"/>
      <c r="T83" s="34"/>
      <c r="U83" s="8"/>
    </row>
    <row r="84" spans="3:21" s="3" customFormat="1" ht="21.6" customHeight="1" thickTop="1" thickBot="1">
      <c r="C84" s="34"/>
      <c r="D84" s="34"/>
      <c r="E84" s="14"/>
      <c r="F84" s="47"/>
      <c r="G84" s="24"/>
      <c r="H84" s="58" t="s">
        <v>83</v>
      </c>
      <c r="I84" s="19" t="s">
        <v>38</v>
      </c>
      <c r="J84" s="74">
        <f>ROUND((O7*O8*J53*1000000)/J64, 2)</f>
        <v>111.03</v>
      </c>
      <c r="K84" s="74"/>
      <c r="L84" s="74"/>
      <c r="M84" s="74"/>
      <c r="N84" s="49" t="s">
        <v>8</v>
      </c>
      <c r="O84" s="14"/>
      <c r="P84" s="14"/>
      <c r="Q84" s="14"/>
      <c r="R84" s="14"/>
      <c r="S84" s="14"/>
      <c r="T84" s="8"/>
      <c r="U84" s="8"/>
    </row>
    <row r="85" spans="3:21" s="3" customFormat="1" ht="21.6" customHeight="1" thickTop="1">
      <c r="C85" s="34"/>
      <c r="D85" s="3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8"/>
      <c r="U85" s="8"/>
    </row>
    <row r="86" spans="3:21" s="3" customFormat="1" ht="21.6" customHeight="1">
      <c r="C86" s="34"/>
      <c r="D86" s="34"/>
      <c r="E86" s="14"/>
      <c r="F86" s="14"/>
      <c r="G86" s="25"/>
      <c r="H86" s="18"/>
      <c r="I86" s="14"/>
      <c r="J86" s="14"/>
      <c r="K86" s="14"/>
      <c r="L86" s="14"/>
      <c r="M86" s="14"/>
      <c r="N86" s="46"/>
      <c r="O86" s="14"/>
      <c r="P86" s="92"/>
      <c r="Q86" s="92"/>
      <c r="R86" s="92"/>
      <c r="S86" s="14"/>
      <c r="T86" s="8"/>
      <c r="U86" s="8"/>
    </row>
    <row r="87" spans="3:21" s="64" customFormat="1" ht="21.6" customHeight="1"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</row>
    <row r="88" spans="3:21" s="3" customFormat="1" ht="21.6" customHeight="1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</row>
    <row r="89" spans="3:21" s="3" customFormat="1" ht="21.6" customHeight="1"/>
    <row r="90" spans="3:21" s="3" customFormat="1" ht="21.6" customHeight="1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3:21" s="3" customFormat="1" ht="21.6" customHeight="1">
      <c r="C91" s="8"/>
      <c r="D91" s="55" t="s">
        <v>91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3:21" s="3" customFormat="1" ht="21.6" customHeight="1" thickBot="1">
      <c r="C92" s="8"/>
      <c r="D92" s="8"/>
      <c r="E92" s="67"/>
      <c r="F92" s="67"/>
      <c r="G92" s="67"/>
      <c r="H92" s="67"/>
      <c r="I92" s="67"/>
      <c r="J92" s="67"/>
      <c r="K92" s="67"/>
      <c r="L92" s="67"/>
      <c r="M92" s="67"/>
      <c r="N92" s="71"/>
      <c r="O92" s="71"/>
      <c r="P92" s="67"/>
      <c r="Q92" s="67"/>
      <c r="R92" s="67"/>
      <c r="S92" s="67"/>
      <c r="T92" s="8"/>
      <c r="U92" s="8"/>
    </row>
    <row r="93" spans="3:21" s="3" customFormat="1" ht="21.6" customHeight="1">
      <c r="C93" s="8"/>
      <c r="D93" s="8"/>
      <c r="E93" s="67"/>
      <c r="F93" s="67"/>
      <c r="G93" s="67"/>
      <c r="H93" s="67"/>
      <c r="I93" s="86" t="s">
        <v>88</v>
      </c>
      <c r="J93" s="80">
        <f>J74</f>
        <v>8.01</v>
      </c>
      <c r="K93" s="81"/>
      <c r="L93" s="81"/>
      <c r="M93" s="82"/>
      <c r="N93" s="87" t="s">
        <v>8</v>
      </c>
      <c r="O93" s="71"/>
      <c r="P93" s="67"/>
      <c r="Q93" s="67"/>
      <c r="R93" s="67"/>
      <c r="S93" s="67"/>
      <c r="T93" s="8"/>
      <c r="U93" s="8"/>
    </row>
    <row r="94" spans="3:21" s="3" customFormat="1" ht="21.6" customHeight="1" thickBot="1">
      <c r="C94" s="8"/>
      <c r="D94" s="8"/>
      <c r="E94" s="67"/>
      <c r="F94" s="67"/>
      <c r="G94" s="67"/>
      <c r="H94" s="67"/>
      <c r="I94" s="86"/>
      <c r="J94" s="83"/>
      <c r="K94" s="84"/>
      <c r="L94" s="84"/>
      <c r="M94" s="85"/>
      <c r="N94" s="87"/>
      <c r="O94" s="67"/>
      <c r="P94" s="67"/>
      <c r="Q94" s="67"/>
      <c r="R94" s="67"/>
      <c r="S94" s="67"/>
      <c r="T94" s="8"/>
      <c r="U94" s="8"/>
    </row>
    <row r="95" spans="3:21" s="3" customFormat="1" ht="21.6" customHeight="1" thickBot="1">
      <c r="C95" s="8"/>
      <c r="D95" s="8"/>
      <c r="E95" s="67"/>
      <c r="F95" s="67"/>
      <c r="G95" s="67"/>
      <c r="H95" s="67"/>
      <c r="I95" s="67"/>
      <c r="J95" s="67"/>
      <c r="K95" s="67"/>
      <c r="L95" s="67"/>
      <c r="M95" s="67"/>
      <c r="N95" s="71"/>
      <c r="O95" s="71"/>
      <c r="P95" s="67"/>
      <c r="Q95" s="67"/>
      <c r="R95" s="67"/>
      <c r="S95" s="67"/>
      <c r="T95" s="8"/>
      <c r="U95" s="8"/>
    </row>
    <row r="96" spans="3:21" s="3" customFormat="1" ht="21.6" customHeight="1">
      <c r="C96" s="8"/>
      <c r="D96" s="8"/>
      <c r="E96" s="67"/>
      <c r="F96" s="67"/>
      <c r="G96" s="67"/>
      <c r="H96" s="67"/>
      <c r="I96" s="86" t="s">
        <v>89</v>
      </c>
      <c r="J96" s="80">
        <f>J84</f>
        <v>111.03</v>
      </c>
      <c r="K96" s="81"/>
      <c r="L96" s="81"/>
      <c r="M96" s="82"/>
      <c r="N96" s="87" t="s">
        <v>8</v>
      </c>
      <c r="O96" s="71"/>
      <c r="P96" s="67"/>
      <c r="Q96" s="67"/>
      <c r="R96" s="67"/>
      <c r="S96" s="67"/>
      <c r="T96" s="8"/>
      <c r="U96" s="8"/>
    </row>
    <row r="97" spans="3:21" s="3" customFormat="1" ht="21.6" customHeight="1" thickBot="1">
      <c r="C97" s="8"/>
      <c r="D97" s="8"/>
      <c r="E97" s="14"/>
      <c r="F97" s="14"/>
      <c r="G97" s="28"/>
      <c r="H97" s="67"/>
      <c r="I97" s="86"/>
      <c r="J97" s="83"/>
      <c r="K97" s="84"/>
      <c r="L97" s="84"/>
      <c r="M97" s="85"/>
      <c r="N97" s="87"/>
      <c r="O97" s="67"/>
      <c r="P97" s="14"/>
      <c r="Q97" s="14"/>
      <c r="R97" s="14"/>
      <c r="S97" s="14"/>
      <c r="T97" s="8"/>
      <c r="U97" s="8"/>
    </row>
    <row r="98" spans="3:21" s="3" customFormat="1" ht="21.6" customHeight="1">
      <c r="C98" s="8"/>
      <c r="D98" s="8"/>
      <c r="E98" s="14"/>
      <c r="F98" s="14"/>
      <c r="G98" s="14"/>
      <c r="H98" s="14"/>
      <c r="I98" s="67"/>
      <c r="J98" s="67"/>
      <c r="K98" s="67"/>
      <c r="L98" s="67"/>
      <c r="M98" s="67"/>
      <c r="N98" s="67"/>
      <c r="O98" s="67"/>
      <c r="P98" s="14"/>
      <c r="Q98" s="14"/>
      <c r="R98" s="14"/>
      <c r="S98" s="14"/>
      <c r="T98" s="8"/>
      <c r="U98" s="8"/>
    </row>
    <row r="99" spans="3:21" s="3" customFormat="1" ht="21.6" customHeight="1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3:21" s="3" customFormat="1" ht="21.6" customHeight="1"/>
    <row r="101" spans="3:21" s="39" customFormat="1" ht="21.6" customHeight="1"/>
    <row r="102" spans="3:21" s="3" customFormat="1" ht="21.6" customHeight="1"/>
    <row r="103" spans="3:21" s="15" customFormat="1" ht="21.6" customHeight="1"/>
    <row r="104" spans="3:21" s="15" customFormat="1" ht="21.6" customHeight="1"/>
    <row r="105" spans="3:21" s="15" customFormat="1" ht="21.6" customHeight="1"/>
    <row r="106" spans="3:21" s="15" customFormat="1" ht="21.6" customHeight="1"/>
    <row r="107" spans="3:21" s="15" customFormat="1" ht="21.6" customHeight="1"/>
    <row r="108" spans="3:21" s="15" customFormat="1" ht="21.6" customHeight="1"/>
    <row r="109" spans="3:21" s="15" customFormat="1" ht="21.6" customHeight="1"/>
    <row r="110" spans="3:21" s="15" customFormat="1" ht="21.6" customHeight="1"/>
    <row r="111" spans="3:21" s="15" customFormat="1" ht="21.6" customHeight="1"/>
    <row r="112" spans="3:21" s="34" customFormat="1" ht="21.6" customHeight="1"/>
  </sheetData>
  <sheetProtection formatCells="0" formatColumns="0" formatRows="0" insertColumns="0" insertRows="0" insertHyperlinks="0" deleteColumns="0" deleteRows="0" sort="0" autoFilter="0" pivotTables="0"/>
  <mergeCells count="25">
    <mergeCell ref="J96:M97"/>
    <mergeCell ref="I96:I97"/>
    <mergeCell ref="N93:N94"/>
    <mergeCell ref="N96:N97"/>
    <mergeCell ref="O8:Q8"/>
    <mergeCell ref="J84:M84"/>
    <mergeCell ref="J44:M44"/>
    <mergeCell ref="J51:M51"/>
    <mergeCell ref="J64:M64"/>
    <mergeCell ref="J37:M37"/>
    <mergeCell ref="J74:M74"/>
    <mergeCell ref="J53:M53"/>
    <mergeCell ref="P86:R86"/>
    <mergeCell ref="J93:M94"/>
    <mergeCell ref="I93:I94"/>
    <mergeCell ref="F8:H8"/>
    <mergeCell ref="O7:Q7"/>
    <mergeCell ref="D10:H11"/>
    <mergeCell ref="F12:H12"/>
    <mergeCell ref="F13:H13"/>
    <mergeCell ref="O5:Q5"/>
    <mergeCell ref="F5:H5"/>
    <mergeCell ref="F7:H7"/>
    <mergeCell ref="F6:H6"/>
    <mergeCell ref="O6:Q6"/>
  </mergeCells>
  <conditionalFormatting sqref="T16 M15:T15 S11:T14 M10:N10 R10:U10">
    <cfRule type="expression" dxfId="11" priority="5">
      <formula>$G$27=FALSE</formula>
    </cfRule>
  </conditionalFormatting>
  <conditionalFormatting sqref="U11:U13 U15:U16">
    <cfRule type="expression" dxfId="10" priority="6">
      <formula>$G$27</formula>
    </cfRule>
  </conditionalFormatting>
  <conditionalFormatting sqref="F13:H13">
    <cfRule type="expression" dxfId="9" priority="4">
      <formula>$G$27</formula>
    </cfRule>
  </conditionalFormatting>
  <conditionalFormatting sqref="M13:N14 R13:R14">
    <cfRule type="expression" dxfId="8" priority="3">
      <formula>$G$27=FALSE</formula>
    </cfRule>
  </conditionalFormatting>
  <conditionalFormatting sqref="M9:N9 R9">
    <cfRule type="expression" dxfId="7" priority="1">
      <formula>$G$27=FALSE</formula>
    </cfRule>
  </conditionalFormatting>
  <hyperlinks>
    <hyperlink ref="Q30" location="'Web View Mode'!I74" display="Skip to Results"/>
  </hyperlinks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Spinner 1">
              <controlPr defaultSize="0" autoPict="0">
                <anchor moveWithCells="1" sizeWithCells="1">
                  <from>
                    <xdr:col>1</xdr:col>
                    <xdr:colOff>15240</xdr:colOff>
                    <xdr:row>5</xdr:row>
                    <xdr:rowOff>0</xdr:rowOff>
                  </from>
                  <to>
                    <xdr:col>1</xdr:col>
                    <xdr:colOff>266700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Spinner 2">
              <controlPr defaultSize="0" autoPict="0">
                <anchor moveWithCells="1" sizeWithCells="1">
                  <from>
                    <xdr:col>1</xdr:col>
                    <xdr:colOff>15240</xdr:colOff>
                    <xdr:row>5</xdr:row>
                    <xdr:rowOff>0</xdr:rowOff>
                  </from>
                  <to>
                    <xdr:col>1</xdr:col>
                    <xdr:colOff>266700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5"/>
    <pageSetUpPr autoPageBreaks="0"/>
  </sheetPr>
  <dimension ref="A1:X91"/>
  <sheetViews>
    <sheetView showWhiteSpace="0" zoomScale="85" zoomScaleNormal="85" zoomScaleSheetLayoutView="140" zoomScalePageLayoutView="35" workbookViewId="0">
      <selection activeCell="B1" sqref="B1"/>
    </sheetView>
  </sheetViews>
  <sheetFormatPr defaultColWidth="8.796875" defaultRowHeight="21.6" customHeight="1"/>
  <cols>
    <col min="1" max="1" width="16.69921875" style="4" customWidth="1"/>
    <col min="2" max="2" width="9.296875" style="4" bestFit="1" customWidth="1"/>
    <col min="3" max="5" width="8.796875" style="4"/>
    <col min="6" max="6" width="8.796875" style="4" customWidth="1"/>
    <col min="7" max="7" width="8.8984375" style="4" bestFit="1" customWidth="1"/>
    <col min="8" max="8" width="18.19921875" style="4" bestFit="1" customWidth="1"/>
    <col min="9" max="10" width="8.796875" style="4"/>
    <col min="11" max="11" width="12.69921875" style="4" customWidth="1"/>
    <col min="12" max="12" width="8.796875" style="4"/>
    <col min="13" max="13" width="8.796875" style="4" customWidth="1"/>
    <col min="14" max="14" width="8.796875" style="4"/>
    <col min="15" max="15" width="8.8984375" style="4" bestFit="1" customWidth="1"/>
    <col min="16" max="16" width="8.796875" style="4"/>
    <col min="17" max="17" width="8.8984375" style="4" bestFit="1" customWidth="1"/>
    <col min="18" max="19" width="8.796875" style="4"/>
    <col min="20" max="20" width="8.8984375" style="4" customWidth="1"/>
    <col min="21" max="21" width="8.796875" style="4"/>
    <col min="22" max="22" width="10.59765625" style="4" bestFit="1" customWidth="1"/>
    <col min="23" max="16384" width="8.796875" style="4"/>
  </cols>
  <sheetData>
    <row r="1" spans="1:24" s="1" customFormat="1" ht="45.6" customHeight="1">
      <c r="B1" s="9" t="s">
        <v>63</v>
      </c>
    </row>
    <row r="2" spans="1:24" s="7" customFormat="1" ht="22.8" customHeight="1">
      <c r="C2" s="7" t="s">
        <v>1</v>
      </c>
      <c r="N2" s="13" t="s">
        <v>4</v>
      </c>
    </row>
    <row r="3" spans="1:24" s="3" customFormat="1" ht="21.6" customHeight="1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</row>
    <row r="4" spans="1:24" s="10" customFormat="1" ht="40.200000000000003" customHeight="1" thickBot="1">
      <c r="A4" s="11" t="s">
        <v>14</v>
      </c>
      <c r="C4" s="2"/>
      <c r="D4" s="11" t="s">
        <v>0</v>
      </c>
      <c r="E4" s="2"/>
      <c r="F4" s="2"/>
      <c r="G4" s="2"/>
      <c r="H4" s="2"/>
      <c r="I4" s="2"/>
      <c r="J4" s="2"/>
      <c r="K4" s="2"/>
      <c r="L4" s="2"/>
      <c r="M4" s="11" t="s">
        <v>0</v>
      </c>
      <c r="N4" s="2"/>
      <c r="O4" s="2"/>
      <c r="P4" s="2"/>
      <c r="Q4" s="2"/>
      <c r="R4" s="2"/>
      <c r="S4" s="2"/>
      <c r="T4" s="2"/>
      <c r="U4" s="7"/>
      <c r="V4" s="3"/>
    </row>
    <row r="5" spans="1:24" s="3" customFormat="1" ht="21.6" customHeight="1" thickTop="1" thickBot="1">
      <c r="A5" s="20" t="s">
        <v>16</v>
      </c>
      <c r="C5" s="8"/>
      <c r="D5" s="5" t="s">
        <v>39</v>
      </c>
      <c r="E5" s="8"/>
      <c r="F5" s="75">
        <v>700</v>
      </c>
      <c r="G5" s="75"/>
      <c r="H5" s="75"/>
      <c r="I5" s="12" t="s">
        <v>3</v>
      </c>
      <c r="J5" s="8"/>
      <c r="K5" s="8"/>
      <c r="L5" s="8"/>
      <c r="M5" s="5" t="s">
        <v>87</v>
      </c>
      <c r="N5" s="8"/>
      <c r="O5" s="75">
        <v>4</v>
      </c>
      <c r="P5" s="75"/>
      <c r="Q5" s="75"/>
      <c r="R5" s="12" t="s">
        <v>3</v>
      </c>
      <c r="S5" s="2"/>
      <c r="T5" s="2"/>
      <c r="U5" s="7"/>
      <c r="X5" s="10"/>
    </row>
    <row r="6" spans="1:24" s="3" customFormat="1" ht="21.6" customHeight="1" thickTop="1" thickBot="1">
      <c r="A6" s="21">
        <v>2</v>
      </c>
      <c r="C6" s="8"/>
      <c r="D6" s="5" t="s">
        <v>40</v>
      </c>
      <c r="E6" s="8"/>
      <c r="F6" s="75">
        <v>350</v>
      </c>
      <c r="G6" s="75"/>
      <c r="H6" s="75"/>
      <c r="I6" s="12" t="s">
        <v>3</v>
      </c>
      <c r="J6" s="8"/>
      <c r="K6" s="8"/>
      <c r="L6" s="8"/>
      <c r="M6" s="5" t="s">
        <v>21</v>
      </c>
      <c r="N6" s="8"/>
      <c r="O6" s="75">
        <v>32</v>
      </c>
      <c r="P6" s="75"/>
      <c r="Q6" s="75"/>
      <c r="R6" s="12" t="s">
        <v>3</v>
      </c>
      <c r="S6" s="2"/>
      <c r="T6" s="2"/>
      <c r="U6" s="7"/>
      <c r="X6" s="10"/>
    </row>
    <row r="7" spans="1:24" s="3" customFormat="1" ht="21.6" customHeight="1" thickTop="1" thickBot="1">
      <c r="C7" s="8"/>
      <c r="D7" s="5" t="s">
        <v>51</v>
      </c>
      <c r="E7" s="8"/>
      <c r="F7" s="74">
        <f>F5-O7</f>
        <v>625</v>
      </c>
      <c r="G7" s="74"/>
      <c r="H7" s="74"/>
      <c r="I7" s="12" t="s">
        <v>3</v>
      </c>
      <c r="J7" s="8"/>
      <c r="K7" s="8"/>
      <c r="L7" s="8"/>
      <c r="M7" s="5" t="s">
        <v>13</v>
      </c>
      <c r="N7" s="8"/>
      <c r="O7" s="75">
        <v>75</v>
      </c>
      <c r="P7" s="75"/>
      <c r="Q7" s="75"/>
      <c r="R7" s="12" t="s">
        <v>3</v>
      </c>
      <c r="S7" s="2"/>
      <c r="T7" s="2"/>
      <c r="U7" s="7"/>
    </row>
    <row r="8" spans="1:24" s="3" customFormat="1" ht="21.6" customHeight="1" thickTop="1" thickBot="1">
      <c r="A8" s="20" t="s">
        <v>17</v>
      </c>
      <c r="C8" s="8"/>
      <c r="D8" s="8"/>
      <c r="E8" s="8"/>
      <c r="F8" s="8"/>
      <c r="G8" s="38"/>
      <c r="H8" s="8"/>
      <c r="I8" s="8"/>
      <c r="J8" s="8"/>
      <c r="K8" s="8"/>
      <c r="L8" s="8"/>
      <c r="M8" s="5"/>
      <c r="N8" s="8"/>
      <c r="O8" s="38" t="b">
        <v>1</v>
      </c>
      <c r="P8" s="8"/>
      <c r="Q8" s="8"/>
      <c r="R8" s="12"/>
      <c r="S8" s="2"/>
      <c r="T8" s="2"/>
      <c r="U8" s="2"/>
    </row>
    <row r="9" spans="1:24" s="3" customFormat="1" ht="21.6" customHeight="1" thickTop="1" thickBot="1">
      <c r="A9" s="52">
        <f>ROUND(IF(F13&lt;17,"Increase fc'", IF(F13&lt;=28, 0.85, IF(F13&lt;55, 0.85-(0.05/7)*(F13-28), 0.65))), 2)</f>
        <v>0.85</v>
      </c>
      <c r="C9" s="8"/>
      <c r="D9" s="8"/>
      <c r="E9" s="8"/>
      <c r="F9" s="8"/>
      <c r="G9" s="38"/>
      <c r="H9" s="8"/>
      <c r="I9" s="8"/>
      <c r="J9" s="8"/>
      <c r="K9" s="8"/>
      <c r="L9" s="8"/>
      <c r="M9" s="8"/>
      <c r="N9" s="8"/>
      <c r="O9" s="38" t="b">
        <v>1</v>
      </c>
      <c r="P9" s="8"/>
      <c r="Q9" s="8"/>
      <c r="R9" s="5"/>
      <c r="S9" s="5"/>
      <c r="T9" s="2"/>
      <c r="U9" s="2"/>
    </row>
    <row r="10" spans="1:24" s="3" customFormat="1" ht="21.6" customHeight="1" thickTop="1">
      <c r="C10" s="8"/>
      <c r="D10" s="57" t="s">
        <v>59</v>
      </c>
      <c r="E10" s="56"/>
      <c r="F10" s="56"/>
      <c r="G10" s="56"/>
      <c r="H10" s="56"/>
      <c r="I10" s="8"/>
      <c r="J10" s="8"/>
      <c r="K10" s="8"/>
      <c r="L10" s="8"/>
      <c r="M10" s="8"/>
      <c r="N10" s="8"/>
      <c r="O10" s="38" t="b">
        <v>1</v>
      </c>
      <c r="P10" s="8"/>
      <c r="Q10" s="8"/>
      <c r="R10" s="5"/>
      <c r="S10" s="2"/>
      <c r="T10" s="2"/>
      <c r="U10" s="2"/>
    </row>
    <row r="11" spans="1:24" s="3" customFormat="1" ht="21.6" customHeight="1" thickBot="1">
      <c r="A11" s="20" t="s">
        <v>15</v>
      </c>
      <c r="C11" s="8"/>
      <c r="D11" s="56"/>
      <c r="E11" s="8"/>
      <c r="F11" s="8"/>
      <c r="G11" s="38"/>
      <c r="H11" s="8"/>
      <c r="I11" s="8"/>
      <c r="J11" s="8"/>
      <c r="K11" s="8"/>
      <c r="L11" s="8"/>
      <c r="M11" s="8"/>
      <c r="N11" s="8"/>
      <c r="O11" s="38" t="b">
        <v>1</v>
      </c>
      <c r="P11" s="8"/>
      <c r="Q11" s="8"/>
      <c r="R11" s="5"/>
      <c r="S11" s="8"/>
      <c r="T11" s="2"/>
      <c r="U11" s="2"/>
    </row>
    <row r="12" spans="1:24" s="3" customFormat="1" ht="21.6" customHeight="1" thickTop="1" thickBot="1">
      <c r="A12" s="20"/>
      <c r="C12" s="8"/>
      <c r="D12" s="5" t="s">
        <v>6</v>
      </c>
      <c r="E12" s="8"/>
      <c r="F12" s="75">
        <v>420</v>
      </c>
      <c r="G12" s="75"/>
      <c r="H12" s="75"/>
      <c r="I12" s="12" t="s">
        <v>8</v>
      </c>
      <c r="J12" s="8"/>
      <c r="K12" s="8"/>
      <c r="L12" s="8"/>
      <c r="M12" s="8"/>
      <c r="N12" s="8"/>
      <c r="O12" s="38" t="b">
        <v>1</v>
      </c>
      <c r="P12" s="8"/>
      <c r="Q12" s="8"/>
      <c r="R12" s="5"/>
      <c r="S12" s="8"/>
      <c r="T12" s="8"/>
      <c r="U12" s="6"/>
    </row>
    <row r="13" spans="1:24" s="3" customFormat="1" ht="21.6" customHeight="1" thickTop="1" thickBot="1">
      <c r="A13" s="21">
        <v>200000</v>
      </c>
      <c r="C13" s="8"/>
      <c r="D13" s="5" t="s">
        <v>7</v>
      </c>
      <c r="E13" s="8"/>
      <c r="F13" s="75">
        <v>28</v>
      </c>
      <c r="G13" s="75"/>
      <c r="H13" s="75"/>
      <c r="I13" s="12" t="s">
        <v>9</v>
      </c>
      <c r="J13" s="8"/>
      <c r="K13" s="8"/>
      <c r="L13" s="8"/>
      <c r="M13" s="8"/>
      <c r="N13" s="8"/>
      <c r="O13" s="38" t="b">
        <v>1</v>
      </c>
      <c r="P13" s="8"/>
      <c r="Q13" s="8"/>
      <c r="R13" s="5"/>
      <c r="S13" s="8"/>
      <c r="T13" s="8"/>
      <c r="U13" s="6"/>
    </row>
    <row r="14" spans="1:24" s="3" customFormat="1" ht="21.6" customHeight="1" thickTop="1">
      <c r="C14" s="8"/>
      <c r="D14" s="8"/>
      <c r="E14" s="8"/>
      <c r="F14" s="8"/>
      <c r="G14" s="38" t="b">
        <v>1</v>
      </c>
      <c r="H14" s="8"/>
      <c r="I14" s="8"/>
      <c r="J14" s="8"/>
      <c r="K14" s="8"/>
      <c r="L14" s="8"/>
      <c r="M14" s="8"/>
      <c r="N14" s="8"/>
      <c r="O14" s="38" t="b">
        <v>1</v>
      </c>
      <c r="P14" s="8"/>
      <c r="Q14" s="8"/>
      <c r="R14" s="5"/>
      <c r="S14" s="8"/>
      <c r="T14" s="8"/>
      <c r="U14" s="8"/>
    </row>
    <row r="15" spans="1:24" s="3" customFormat="1" ht="21.6" customHeight="1" thickBot="1">
      <c r="A15" s="23" t="s">
        <v>18</v>
      </c>
      <c r="C15" s="8"/>
      <c r="D15" s="8"/>
      <c r="E15" s="8"/>
      <c r="F15" s="8"/>
      <c r="G15" s="38"/>
      <c r="H15" s="8"/>
      <c r="I15" s="8"/>
      <c r="J15" s="8"/>
      <c r="K15" s="8"/>
      <c r="L15" s="8"/>
      <c r="M15" s="8"/>
      <c r="N15" s="8"/>
      <c r="O15" s="38"/>
      <c r="P15" s="8"/>
      <c r="Q15" s="8"/>
      <c r="R15" s="2"/>
      <c r="S15" s="8"/>
      <c r="T15" s="8"/>
      <c r="U15" s="8"/>
    </row>
    <row r="16" spans="1:24" s="64" customFormat="1" ht="21.6" customHeight="1" thickTop="1" thickBot="1">
      <c r="A16" s="21">
        <v>0.9</v>
      </c>
      <c r="C16" s="65"/>
      <c r="D16" s="65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65"/>
      <c r="U16" s="65"/>
    </row>
    <row r="17" spans="3:21" s="64" customFormat="1" ht="21.6" customHeight="1" thickTop="1">
      <c r="C17" s="65"/>
      <c r="D17" s="65"/>
      <c r="E17" s="53"/>
      <c r="F17" s="68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65"/>
      <c r="U17" s="65"/>
    </row>
    <row r="18" spans="3:21" s="64" customFormat="1" ht="21.6" customHeight="1">
      <c r="C18" s="65"/>
      <c r="D18" s="65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65"/>
      <c r="U18" s="65"/>
    </row>
    <row r="19" spans="3:21" s="64" customFormat="1" ht="21.6" customHeight="1">
      <c r="C19" s="65"/>
      <c r="D19" s="65"/>
      <c r="E19" s="53"/>
      <c r="F19" s="6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65"/>
      <c r="U19" s="65"/>
    </row>
    <row r="20" spans="3:21" s="64" customFormat="1" ht="21.6" customHeight="1">
      <c r="C20" s="65"/>
      <c r="D20" s="65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65"/>
      <c r="U20" s="65"/>
    </row>
    <row r="21" spans="3:21" s="64" customFormat="1" ht="21.6" customHeight="1">
      <c r="C21" s="65"/>
      <c r="D21" s="65"/>
      <c r="E21" s="53"/>
      <c r="F21" s="53"/>
      <c r="G21" s="53"/>
      <c r="H21" s="49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65"/>
      <c r="U21" s="65"/>
    </row>
    <row r="22" spans="3:21" s="64" customFormat="1" ht="21.6" customHeight="1">
      <c r="C22" s="65"/>
      <c r="D22" s="65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65"/>
      <c r="U22" s="65"/>
    </row>
    <row r="23" spans="3:21" s="64" customFormat="1" ht="21.6" customHeight="1">
      <c r="C23" s="65"/>
      <c r="D23" s="65"/>
      <c r="E23" s="53"/>
      <c r="F23" s="53"/>
      <c r="G23" s="53"/>
      <c r="H23" s="58"/>
      <c r="I23" s="69"/>
      <c r="J23" s="53"/>
      <c r="K23" s="53"/>
      <c r="L23" s="53"/>
      <c r="M23" s="53"/>
      <c r="N23" s="49"/>
      <c r="O23" s="53"/>
      <c r="P23" s="53"/>
      <c r="Q23" s="53"/>
      <c r="R23" s="53"/>
      <c r="S23" s="53"/>
      <c r="T23" s="65"/>
      <c r="U23" s="65"/>
    </row>
    <row r="24" spans="3:21" s="64" customFormat="1" ht="21.6" customHeight="1">
      <c r="C24" s="65"/>
      <c r="D24" s="65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65"/>
      <c r="U24" s="65"/>
    </row>
    <row r="25" spans="3:21" s="64" customFormat="1" ht="21.6" customHeight="1">
      <c r="C25" s="65"/>
      <c r="D25" s="65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5"/>
      <c r="U25" s="65"/>
    </row>
    <row r="26" spans="3:21" s="64" customFormat="1" ht="21.6" customHeight="1"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3:21" s="3" customFormat="1" ht="21.6" customHeight="1">
      <c r="C27" s="8"/>
      <c r="D27" s="8"/>
      <c r="E27" s="8"/>
      <c r="F27" s="8"/>
      <c r="G27" s="38"/>
      <c r="H27" s="8"/>
      <c r="I27" s="8"/>
      <c r="J27" s="8"/>
      <c r="K27" s="8"/>
      <c r="L27" s="8"/>
      <c r="M27" s="29"/>
      <c r="N27" s="8"/>
      <c r="O27" s="38"/>
      <c r="P27" s="8"/>
      <c r="Q27" s="8"/>
      <c r="R27" s="8"/>
      <c r="S27" s="8"/>
      <c r="T27" s="8"/>
      <c r="U27" s="8"/>
    </row>
    <row r="28" spans="3:21" s="3" customFormat="1" ht="21.6" customHeight="1"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3:21" s="3" customFormat="1" ht="21.6" customHeight="1"/>
    <row r="30" spans="3:21" s="3" customFormat="1" ht="21.6" customHeight="1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3:21" s="3" customFormat="1" ht="33" customHeight="1">
      <c r="C31" s="34"/>
      <c r="D31" s="35" t="s">
        <v>19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40" t="s">
        <v>20</v>
      </c>
      <c r="R31" s="34"/>
      <c r="S31" s="34"/>
      <c r="T31" s="34"/>
      <c r="U31" s="34"/>
    </row>
    <row r="32" spans="3:21" s="3" customFormat="1" ht="21.6" customHeight="1">
      <c r="C32" s="34"/>
      <c r="D32" s="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34"/>
      <c r="U32" s="34"/>
    </row>
    <row r="33" spans="3:21" s="3" customFormat="1" ht="21.6" customHeight="1">
      <c r="C33" s="34"/>
      <c r="D33" s="34"/>
      <c r="E33" s="16" t="s">
        <v>93</v>
      </c>
      <c r="F33" s="44"/>
      <c r="G33" s="14"/>
      <c r="H33" s="14"/>
      <c r="I33" s="14"/>
      <c r="J33" s="14"/>
      <c r="K33" s="14"/>
      <c r="L33" s="45" t="s">
        <v>54</v>
      </c>
      <c r="M33" s="14"/>
      <c r="N33" s="14"/>
      <c r="O33" s="14"/>
      <c r="P33" s="14"/>
      <c r="Q33" s="14"/>
      <c r="R33" s="14"/>
      <c r="S33" s="14"/>
      <c r="T33" s="34"/>
      <c r="U33" s="34"/>
    </row>
    <row r="34" spans="3:21" s="3" customFormat="1" ht="21.6" customHeight="1">
      <c r="C34" s="34"/>
      <c r="D34" s="34"/>
      <c r="E34" s="14"/>
      <c r="F34" s="14"/>
      <c r="G34" s="14"/>
      <c r="H34" s="14"/>
      <c r="I34" s="14"/>
      <c r="J34" s="14"/>
      <c r="K34" s="14"/>
      <c r="L34" s="42"/>
      <c r="M34" s="14"/>
      <c r="N34" s="14"/>
      <c r="O34" s="14"/>
      <c r="P34" s="14"/>
      <c r="Q34" s="14"/>
      <c r="R34" s="14"/>
      <c r="S34" s="14"/>
      <c r="T34" s="34"/>
      <c r="U34" s="34"/>
    </row>
    <row r="35" spans="3:21" s="3" customFormat="1" ht="21.6" customHeight="1">
      <c r="C35" s="34"/>
      <c r="D35" s="3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34"/>
      <c r="U35" s="34"/>
    </row>
    <row r="36" spans="3:21" s="3" customFormat="1" ht="21.6" customHeight="1">
      <c r="C36" s="34"/>
      <c r="D36" s="3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34"/>
      <c r="U36" s="34"/>
    </row>
    <row r="37" spans="3:21" s="3" customFormat="1" ht="21.6" customHeight="1" thickBot="1">
      <c r="C37" s="34"/>
      <c r="D37" s="34"/>
      <c r="E37" s="14"/>
      <c r="F37" s="42"/>
      <c r="G37" s="42"/>
      <c r="H37" s="42"/>
      <c r="I37" s="42"/>
      <c r="J37" s="42"/>
      <c r="K37" s="42"/>
      <c r="L37" s="14"/>
      <c r="M37" s="14"/>
      <c r="N37" s="14"/>
      <c r="O37" s="14"/>
      <c r="P37" s="14"/>
      <c r="Q37" s="14"/>
      <c r="R37" s="14"/>
      <c r="S37" s="14"/>
      <c r="T37" s="34"/>
      <c r="U37" s="34"/>
    </row>
    <row r="38" spans="3:21" s="3" customFormat="1" ht="21.6" customHeight="1" thickTop="1" thickBot="1">
      <c r="C38" s="34"/>
      <c r="D38" s="34"/>
      <c r="E38" s="14"/>
      <c r="F38" s="58" t="s">
        <v>34</v>
      </c>
      <c r="G38" s="19" t="s">
        <v>38</v>
      </c>
      <c r="H38" s="93">
        <f>O5*(PI()/4)*(O6)^2</f>
        <v>3216.9908772759482</v>
      </c>
      <c r="I38" s="94"/>
      <c r="J38" s="95"/>
      <c r="K38" s="42" t="s">
        <v>22</v>
      </c>
      <c r="L38" s="14"/>
      <c r="M38" s="17" t="s">
        <v>11</v>
      </c>
      <c r="N38" s="18" t="s">
        <v>12</v>
      </c>
      <c r="O38" s="96">
        <f>(((0.85*F13)/F12)*A9*(3/7))</f>
        <v>2.0642857142857143E-2</v>
      </c>
      <c r="P38" s="96"/>
      <c r="Q38" s="96"/>
      <c r="R38" s="96"/>
      <c r="S38" s="14"/>
      <c r="T38" s="34"/>
      <c r="U38" s="34"/>
    </row>
    <row r="39" spans="3:21" s="3" customFormat="1" ht="21.6" customHeight="1" thickTop="1">
      <c r="C39" s="34"/>
      <c r="D39" s="34"/>
      <c r="E39" s="14"/>
      <c r="F39" s="42"/>
      <c r="G39" s="42"/>
      <c r="H39" s="42"/>
      <c r="I39" s="42"/>
      <c r="J39" s="42"/>
      <c r="K39" s="42"/>
      <c r="L39" s="42"/>
      <c r="M39" s="14"/>
      <c r="N39" s="14"/>
      <c r="O39" s="14"/>
      <c r="P39" s="14"/>
      <c r="Q39" s="14"/>
      <c r="R39" s="14"/>
      <c r="S39" s="14"/>
      <c r="T39" s="34"/>
      <c r="U39" s="34"/>
    </row>
    <row r="40" spans="3:21" s="3" customFormat="1" ht="21.6" customHeight="1">
      <c r="C40" s="34"/>
      <c r="D40" s="34"/>
      <c r="E40" s="22"/>
      <c r="F40" s="42"/>
      <c r="G40" s="42"/>
      <c r="H40" s="42"/>
      <c r="I40" s="42"/>
      <c r="J40" s="42"/>
      <c r="K40" s="42"/>
      <c r="L40" s="45" t="s">
        <v>55</v>
      </c>
      <c r="M40" s="14"/>
      <c r="N40" s="14"/>
      <c r="O40" s="14"/>
      <c r="P40" s="14"/>
      <c r="Q40" s="14"/>
      <c r="R40" s="14"/>
      <c r="S40" s="14"/>
      <c r="T40" s="34"/>
      <c r="U40" s="34"/>
    </row>
    <row r="41" spans="3:21" s="3" customFormat="1" ht="21.6" customHeight="1" thickBot="1">
      <c r="C41" s="34"/>
      <c r="D41" s="34"/>
      <c r="E41" s="22"/>
      <c r="F41" s="42"/>
      <c r="G41" s="42"/>
      <c r="H41" s="42"/>
      <c r="I41" s="42"/>
      <c r="J41" s="42"/>
      <c r="K41" s="42"/>
      <c r="L41" s="14"/>
      <c r="M41" s="14"/>
      <c r="N41" s="14"/>
      <c r="O41" s="14"/>
      <c r="P41" s="14"/>
      <c r="Q41" s="14"/>
      <c r="R41" s="14"/>
      <c r="S41" s="14"/>
      <c r="T41" s="34"/>
      <c r="U41" s="34"/>
    </row>
    <row r="42" spans="3:21" s="3" customFormat="1" ht="21.6" customHeight="1" thickTop="1" thickBot="1">
      <c r="C42" s="34"/>
      <c r="D42" s="34"/>
      <c r="E42" s="16" t="s">
        <v>43</v>
      </c>
      <c r="F42" s="42"/>
      <c r="G42" s="42"/>
      <c r="H42" s="42"/>
      <c r="I42" s="42"/>
      <c r="J42" s="42"/>
      <c r="K42" s="42"/>
      <c r="L42" s="14"/>
      <c r="M42" s="14"/>
      <c r="N42" s="18" t="s">
        <v>12</v>
      </c>
      <c r="O42" s="97">
        <f>((0.25*SQRT(F13))/F12)</f>
        <v>3.1497039417435605E-3</v>
      </c>
      <c r="P42" s="97"/>
      <c r="Q42" s="97"/>
      <c r="R42" s="97"/>
      <c r="S42" s="14"/>
      <c r="T42" s="34"/>
      <c r="U42" s="34"/>
    </row>
    <row r="43" spans="3:21" s="3" customFormat="1" ht="21.6" customHeight="1" thickTop="1">
      <c r="C43" s="34"/>
      <c r="D43" s="34"/>
      <c r="E43" s="14"/>
      <c r="F43" s="42"/>
      <c r="G43" s="42"/>
      <c r="H43" s="42"/>
      <c r="I43" s="42"/>
      <c r="J43" s="42"/>
      <c r="K43" s="42"/>
      <c r="L43" s="14"/>
      <c r="M43" s="14"/>
      <c r="N43" s="14"/>
      <c r="O43" s="14"/>
      <c r="P43" s="14"/>
      <c r="Q43" s="14"/>
      <c r="R43" s="14"/>
      <c r="S43" s="14"/>
      <c r="T43" s="34"/>
      <c r="U43" s="34"/>
    </row>
    <row r="44" spans="3:21" s="3" customFormat="1" ht="21.6" customHeight="1" thickBot="1">
      <c r="C44" s="34"/>
      <c r="D44" s="34"/>
      <c r="E44" s="14"/>
      <c r="F44" s="42"/>
      <c r="G44" s="19"/>
      <c r="H44" s="18"/>
      <c r="I44" s="42"/>
      <c r="J44" s="42"/>
      <c r="K44" s="42"/>
      <c r="L44" s="14"/>
      <c r="M44" s="14"/>
      <c r="N44" s="14"/>
      <c r="O44" s="14"/>
      <c r="P44" s="14"/>
      <c r="Q44" s="14"/>
      <c r="R44" s="14"/>
      <c r="S44" s="14"/>
      <c r="T44" s="34"/>
      <c r="U44" s="34"/>
    </row>
    <row r="45" spans="3:21" s="3" customFormat="1" ht="21.6" customHeight="1" thickTop="1" thickBot="1">
      <c r="C45" s="34"/>
      <c r="D45" s="34"/>
      <c r="E45" s="14"/>
      <c r="F45" s="41"/>
      <c r="G45" s="24"/>
      <c r="H45" s="42"/>
      <c r="I45" s="42"/>
      <c r="J45" s="42"/>
      <c r="K45" s="42"/>
      <c r="L45" s="14"/>
      <c r="M45" s="14"/>
      <c r="N45" s="18" t="s">
        <v>12</v>
      </c>
      <c r="O45" s="97">
        <f>1.4/F12</f>
        <v>3.3333333333333331E-3</v>
      </c>
      <c r="P45" s="97"/>
      <c r="Q45" s="97"/>
      <c r="R45" s="97"/>
      <c r="S45" s="14"/>
      <c r="T45" s="34"/>
      <c r="U45" s="34"/>
    </row>
    <row r="46" spans="3:21" s="3" customFormat="1" ht="21.6" customHeight="1" thickTop="1">
      <c r="C46" s="34"/>
      <c r="D46" s="34"/>
      <c r="E46" s="14"/>
      <c r="F46" s="43"/>
      <c r="G46" s="24"/>
      <c r="H46" s="42"/>
      <c r="I46" s="42"/>
      <c r="J46" s="42"/>
      <c r="K46" s="14"/>
      <c r="L46" s="14"/>
      <c r="M46" s="14"/>
      <c r="N46" s="14"/>
      <c r="O46" s="14"/>
      <c r="P46" s="14"/>
      <c r="Q46" s="14"/>
      <c r="R46" s="14"/>
      <c r="S46" s="14"/>
      <c r="T46" s="34"/>
      <c r="U46" s="34"/>
    </row>
    <row r="47" spans="3:21" s="3" customFormat="1" ht="21.6" customHeight="1" thickBot="1">
      <c r="C47" s="34"/>
      <c r="D47" s="34"/>
      <c r="E47" s="22"/>
      <c r="F47" s="42"/>
      <c r="G47" s="42"/>
      <c r="H47" s="42"/>
      <c r="I47" s="42"/>
      <c r="J47" s="42"/>
      <c r="K47" s="42"/>
      <c r="L47" s="14"/>
      <c r="M47" s="14"/>
      <c r="N47" s="14"/>
      <c r="O47" s="14"/>
      <c r="P47" s="14"/>
      <c r="Q47" s="14"/>
      <c r="R47" s="14"/>
      <c r="S47" s="14"/>
      <c r="T47" s="34"/>
      <c r="U47" s="34"/>
    </row>
    <row r="48" spans="3:21" s="3" customFormat="1" ht="21.6" customHeight="1" thickTop="1" thickBot="1">
      <c r="C48" s="34"/>
      <c r="D48" s="34"/>
      <c r="E48" s="14"/>
      <c r="F48" s="47" t="s">
        <v>41</v>
      </c>
      <c r="G48" s="24" t="s">
        <v>38</v>
      </c>
      <c r="H48" s="93">
        <f>(H38/(F6*F7))</f>
        <v>1.4706244010404334E-2</v>
      </c>
      <c r="I48" s="94"/>
      <c r="J48" s="95"/>
      <c r="K48" s="42"/>
      <c r="L48" s="14"/>
      <c r="M48" s="17" t="s">
        <v>37</v>
      </c>
      <c r="N48" s="18" t="s">
        <v>12</v>
      </c>
      <c r="O48" s="96">
        <f>MAX(O42, O45)</f>
        <v>3.3333333333333331E-3</v>
      </c>
      <c r="P48" s="96"/>
      <c r="Q48" s="96"/>
      <c r="R48" s="96"/>
      <c r="S48" s="14"/>
      <c r="T48" s="8"/>
      <c r="U48" s="8"/>
    </row>
    <row r="49" spans="3:21" s="3" customFormat="1" ht="21.6" customHeight="1" thickTop="1">
      <c r="C49" s="34"/>
      <c r="D49" s="3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8"/>
      <c r="U49" s="8"/>
    </row>
    <row r="50" spans="3:21" s="3" customFormat="1" ht="21.6" customHeight="1">
      <c r="C50" s="34"/>
      <c r="D50" s="34"/>
      <c r="E50" s="14"/>
      <c r="F50" s="14"/>
      <c r="G50" s="25"/>
      <c r="H50" s="18"/>
      <c r="I50" s="14"/>
      <c r="J50" s="14"/>
      <c r="K50" s="14"/>
      <c r="L50" s="14"/>
      <c r="M50" s="14"/>
      <c r="N50" s="46" t="s">
        <v>44</v>
      </c>
      <c r="O50" s="14"/>
      <c r="P50" s="92" t="str">
        <f>IF(AND(H48&gt;=O48, H48&lt;=O38), "Steel Yields", "Steel Does Not Yield")</f>
        <v>Steel Yields</v>
      </c>
      <c r="Q50" s="92"/>
      <c r="R50" s="92"/>
      <c r="S50" s="14"/>
      <c r="T50" s="8"/>
      <c r="U50" s="8"/>
    </row>
    <row r="51" spans="3:21" s="3" customFormat="1" ht="21.6" customHeight="1">
      <c r="C51" s="8"/>
      <c r="D51" s="8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8"/>
      <c r="U51" s="8"/>
    </row>
    <row r="52" spans="3:21" s="3" customFormat="1" ht="21.6" customHeight="1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3:21" s="3" customFormat="1" ht="21.6" customHeight="1">
      <c r="C53" s="8"/>
      <c r="D53" s="8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8"/>
      <c r="U53" s="8"/>
    </row>
    <row r="54" spans="3:21" s="3" customFormat="1" ht="21.6" customHeight="1">
      <c r="C54" s="8"/>
      <c r="D54" s="8"/>
      <c r="E54" s="16" t="s">
        <v>52</v>
      </c>
      <c r="F54" s="14"/>
      <c r="G54" s="14"/>
      <c r="H54" s="14"/>
      <c r="I54" s="14"/>
      <c r="J54" s="14"/>
      <c r="K54" s="14"/>
      <c r="L54" s="16" t="s">
        <v>53</v>
      </c>
      <c r="M54" s="14"/>
      <c r="N54" s="14"/>
      <c r="O54" s="14"/>
      <c r="P54" s="14"/>
      <c r="Q54" s="14"/>
      <c r="R54" s="14"/>
      <c r="S54" s="14"/>
      <c r="T54" s="8"/>
      <c r="U54" s="8"/>
    </row>
    <row r="55" spans="3:21" s="3" customFormat="1" ht="21.6" customHeight="1">
      <c r="C55" s="8"/>
      <c r="D55" s="8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8"/>
      <c r="U55" s="8"/>
    </row>
    <row r="56" spans="3:21" s="3" customFormat="1" ht="21.6" customHeight="1">
      <c r="C56" s="8"/>
      <c r="D56" s="8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8"/>
      <c r="U56" s="8"/>
    </row>
    <row r="57" spans="3:21" s="3" customFormat="1" ht="21.6" customHeight="1">
      <c r="C57" s="8"/>
      <c r="D57" s="8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8"/>
      <c r="U57" s="8"/>
    </row>
    <row r="58" spans="3:21" s="3" customFormat="1" ht="21.6" customHeight="1" thickBot="1">
      <c r="C58" s="8"/>
      <c r="D58" s="8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8"/>
      <c r="U58" s="8"/>
    </row>
    <row r="59" spans="3:21" s="3" customFormat="1" ht="21.6" customHeight="1" thickTop="1" thickBot="1">
      <c r="C59" s="8"/>
      <c r="D59" s="8"/>
      <c r="E59" s="14"/>
      <c r="F59" s="14"/>
      <c r="G59" s="14"/>
      <c r="H59" s="14"/>
      <c r="I59" s="14"/>
      <c r="J59" s="14"/>
      <c r="K59" s="14"/>
      <c r="L59" s="14"/>
      <c r="M59" s="42" t="s">
        <v>48</v>
      </c>
      <c r="N59" s="18" t="s">
        <v>12</v>
      </c>
      <c r="O59" s="93">
        <f>0.003*(F7-H66)/H66</f>
        <v>6.8257583579987872E-3</v>
      </c>
      <c r="P59" s="94"/>
      <c r="Q59" s="94"/>
      <c r="R59" s="95"/>
      <c r="S59" s="14"/>
      <c r="T59" s="8"/>
      <c r="U59" s="8"/>
    </row>
    <row r="60" spans="3:21" s="3" customFormat="1" ht="21.6" customHeight="1" thickTop="1" thickBot="1">
      <c r="C60" s="8"/>
      <c r="D60" s="8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8"/>
      <c r="U60" s="8"/>
    </row>
    <row r="61" spans="3:21" s="3" customFormat="1" ht="21.6" customHeight="1" thickTop="1" thickBot="1">
      <c r="C61" s="8"/>
      <c r="D61" s="8"/>
      <c r="E61" s="16"/>
      <c r="F61" s="48" t="s">
        <v>46</v>
      </c>
      <c r="G61" s="50" t="s">
        <v>38</v>
      </c>
      <c r="H61" s="98">
        <f>((H38*F12)/(0.85*F13*F6))</f>
        <v>162.20122070298899</v>
      </c>
      <c r="I61" s="98"/>
      <c r="J61" s="98"/>
      <c r="K61" s="14"/>
      <c r="L61" s="14"/>
      <c r="M61" s="14"/>
      <c r="N61" s="14"/>
      <c r="O61" s="102" t="str">
        <f>IF(O59&lt;=(F12/A13), "Compression Controlled", IF(AND(O59&gt;=(F12/A13), O59&lt;=0.005), "Transition", IF(O59&gt;=0.005, "Tension Controlled")))</f>
        <v>Tension Controlled</v>
      </c>
      <c r="P61" s="102"/>
      <c r="Q61" s="102"/>
      <c r="R61" s="102"/>
      <c r="S61" s="14"/>
      <c r="T61" s="8"/>
      <c r="U61" s="8"/>
    </row>
    <row r="62" spans="3:21" s="3" customFormat="1" ht="21.6" customHeight="1" thickTop="1">
      <c r="C62" s="8"/>
      <c r="D62" s="8"/>
      <c r="E62" s="14"/>
      <c r="F62" s="49"/>
      <c r="G62" s="51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8"/>
      <c r="U62" s="8"/>
    </row>
    <row r="63" spans="3:21" s="3" customFormat="1" ht="21.6" customHeight="1">
      <c r="C63" s="8"/>
      <c r="D63" s="8"/>
      <c r="E63" s="14"/>
      <c r="F63" s="49"/>
      <c r="G63" s="51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8"/>
      <c r="U63" s="8"/>
    </row>
    <row r="64" spans="3:21" s="3" customFormat="1" ht="21.6" customHeight="1">
      <c r="C64" s="8"/>
      <c r="D64" s="8"/>
      <c r="E64" s="14"/>
      <c r="F64" s="49"/>
      <c r="G64" s="51"/>
      <c r="H64" s="14"/>
      <c r="I64" s="14"/>
      <c r="J64" s="14"/>
      <c r="K64" s="14"/>
      <c r="L64" s="16" t="s">
        <v>58</v>
      </c>
      <c r="M64" s="14"/>
      <c r="N64" s="14"/>
      <c r="O64" s="14"/>
      <c r="P64" s="14"/>
      <c r="Q64" s="14"/>
      <c r="R64" s="14"/>
      <c r="S64" s="14"/>
      <c r="T64" s="8"/>
      <c r="U64" s="8"/>
    </row>
    <row r="65" spans="3:21" s="3" customFormat="1" ht="21.6" customHeight="1" thickBot="1">
      <c r="C65" s="8"/>
      <c r="D65" s="8"/>
      <c r="E65" s="14"/>
      <c r="F65" s="49"/>
      <c r="G65" s="51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8"/>
      <c r="U65" s="8"/>
    </row>
    <row r="66" spans="3:21" s="3" customFormat="1" ht="21.6" customHeight="1" thickTop="1" thickBot="1">
      <c r="C66" s="8"/>
      <c r="D66" s="8"/>
      <c r="E66" s="14"/>
      <c r="F66" s="48" t="s">
        <v>47</v>
      </c>
      <c r="G66" s="50" t="s">
        <v>38</v>
      </c>
      <c r="H66" s="98">
        <f>((H61)/(A9))</f>
        <v>190.82496553292822</v>
      </c>
      <c r="I66" s="98"/>
      <c r="J66" s="98"/>
      <c r="K66" s="14"/>
      <c r="L66" s="14"/>
      <c r="M66" s="19" t="s">
        <v>49</v>
      </c>
      <c r="N66" s="18" t="s">
        <v>12</v>
      </c>
      <c r="O66" s="99">
        <f>ROUND(IF(O59&lt;=(F12/A13), 0.75, IF(AND(O59&gt;(F12/A13), O59&lt;0.005), (0.75+0.15*((O59-(F12/A13))/(0.005-(F12/A13)))), IF(O59&gt;=0.005, 0.9))), 2)</f>
        <v>0.9</v>
      </c>
      <c r="P66" s="100"/>
      <c r="Q66" s="100"/>
      <c r="R66" s="101"/>
      <c r="S66" s="14"/>
      <c r="T66" s="8"/>
      <c r="U66" s="8"/>
    </row>
    <row r="67" spans="3:21" s="3" customFormat="1" ht="21.6" customHeight="1" thickTop="1">
      <c r="C67" s="8"/>
      <c r="D67" s="8"/>
      <c r="E67" s="14"/>
      <c r="F67" s="14"/>
      <c r="G67" s="26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8"/>
      <c r="U67" s="8"/>
    </row>
    <row r="68" spans="3:21" s="3" customFormat="1" ht="21.6" customHeight="1">
      <c r="C68" s="8"/>
      <c r="D68" s="8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8"/>
      <c r="U68" s="8"/>
    </row>
    <row r="69" spans="3:21" s="3" customFormat="1" ht="21.6" customHeight="1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3:21" s="3" customFormat="1" ht="21.6" customHeight="1">
      <c r="C70" s="8"/>
      <c r="D70" s="8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8"/>
      <c r="U70" s="8"/>
    </row>
    <row r="71" spans="3:21" s="3" customFormat="1" ht="21.6" customHeight="1">
      <c r="C71" s="8"/>
      <c r="D71" s="8"/>
      <c r="E71" s="53"/>
      <c r="F71" s="16" t="s">
        <v>56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8"/>
      <c r="U71" s="8"/>
    </row>
    <row r="72" spans="3:21" s="3" customFormat="1" ht="21.6" customHeight="1">
      <c r="C72" s="8"/>
      <c r="D72" s="8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8"/>
      <c r="U72" s="8"/>
    </row>
    <row r="73" spans="3:21" s="3" customFormat="1" ht="21.6" customHeight="1">
      <c r="C73" s="8"/>
      <c r="D73" s="8"/>
      <c r="E73" s="53"/>
      <c r="F73" s="53"/>
      <c r="G73" s="53"/>
      <c r="H73" s="49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8"/>
      <c r="U73" s="8"/>
    </row>
    <row r="74" spans="3:21" s="3" customFormat="1" ht="21.6" customHeight="1" thickBot="1">
      <c r="C74" s="8"/>
      <c r="D74" s="8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8"/>
      <c r="U74" s="8"/>
    </row>
    <row r="75" spans="3:21" s="3" customFormat="1" ht="21.6" customHeight="1" thickTop="1" thickBot="1">
      <c r="C75" s="8"/>
      <c r="D75" s="8"/>
      <c r="E75" s="53"/>
      <c r="F75" s="53"/>
      <c r="G75" s="53"/>
      <c r="H75" s="54" t="s">
        <v>57</v>
      </c>
      <c r="I75" s="18" t="s">
        <v>12</v>
      </c>
      <c r="J75" s="99">
        <f>(O66*H38*F12*(F7-(H61/2)))*0.000001</f>
        <v>661.39392361966497</v>
      </c>
      <c r="K75" s="100"/>
      <c r="L75" s="100"/>
      <c r="M75" s="101"/>
      <c r="N75" s="49" t="s">
        <v>10</v>
      </c>
      <c r="O75" s="53"/>
      <c r="P75" s="53"/>
      <c r="Q75" s="53"/>
      <c r="R75" s="53"/>
      <c r="S75" s="53"/>
      <c r="T75" s="8"/>
      <c r="U75" s="8"/>
    </row>
    <row r="76" spans="3:21" s="3" customFormat="1" ht="21.6" customHeight="1" thickTop="1">
      <c r="C76" s="8"/>
      <c r="D76" s="8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8"/>
      <c r="U76" s="8"/>
    </row>
    <row r="77" spans="3:21" s="3" customFormat="1" ht="21.6" customHeight="1">
      <c r="C77" s="8"/>
      <c r="D77" s="8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8"/>
      <c r="U77" s="8"/>
    </row>
    <row r="78" spans="3:21" s="3" customFormat="1" ht="21.6" customHeight="1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3:21" s="3" customFormat="1" ht="21.6" customHeight="1"/>
    <row r="80" spans="3:21" s="39" customFormat="1" ht="21.6" customHeight="1"/>
    <row r="81" s="3" customFormat="1" ht="21.6" customHeight="1"/>
    <row r="82" s="15" customFormat="1" ht="21.6" customHeight="1"/>
    <row r="83" s="15" customFormat="1" ht="21.6" customHeight="1"/>
    <row r="84" s="15" customFormat="1" ht="21.6" customHeight="1"/>
    <row r="85" s="15" customFormat="1" ht="21.6" customHeight="1"/>
    <row r="86" s="15" customFormat="1" ht="21.6" customHeight="1"/>
    <row r="87" s="15" customFormat="1" ht="21.6" customHeight="1"/>
    <row r="88" s="15" customFormat="1" ht="21.6" customHeight="1"/>
    <row r="89" s="15" customFormat="1" ht="21.6" customHeight="1"/>
    <row r="90" s="15" customFormat="1" ht="21.6" customHeight="1"/>
    <row r="91" s="34" customFormat="1" ht="21.6" customHeight="1"/>
  </sheetData>
  <sheetProtection formatCells="0" formatColumns="0" formatRows="0" insertColumns="0" insertRows="0" insertHyperlinks="0" deleteColumns="0" deleteRows="0" sort="0" autoFilter="0" pivotTables="0"/>
  <mergeCells count="21">
    <mergeCell ref="H66:J66"/>
    <mergeCell ref="J75:M75"/>
    <mergeCell ref="O59:R59"/>
    <mergeCell ref="O61:R61"/>
    <mergeCell ref="H61:J61"/>
    <mergeCell ref="O66:R66"/>
    <mergeCell ref="P50:R50"/>
    <mergeCell ref="F12:H12"/>
    <mergeCell ref="F13:H13"/>
    <mergeCell ref="H38:J38"/>
    <mergeCell ref="F5:H5"/>
    <mergeCell ref="O5:Q5"/>
    <mergeCell ref="F6:H6"/>
    <mergeCell ref="O6:Q6"/>
    <mergeCell ref="F7:H7"/>
    <mergeCell ref="O7:Q7"/>
    <mergeCell ref="O38:R38"/>
    <mergeCell ref="O42:R42"/>
    <mergeCell ref="O45:R45"/>
    <mergeCell ref="H48:J48"/>
    <mergeCell ref="O48:R48"/>
  </mergeCells>
  <conditionalFormatting sqref="S10:U15 R15">
    <cfRule type="expression" dxfId="6" priority="3">
      <formula>#REF!=FALSE</formula>
    </cfRule>
  </conditionalFormatting>
  <conditionalFormatting sqref="M27:N27 P27:U27">
    <cfRule type="expression" dxfId="5" priority="12">
      <formula>#REF!=FALSE</formula>
    </cfRule>
  </conditionalFormatting>
  <hyperlinks>
    <hyperlink ref="Q31" location="'Web View Mode'!I74" display="Skip to Results"/>
  </hyperlinks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Spinner 1">
              <controlPr defaultSize="0" autoPict="0">
                <anchor moveWithCells="1" sizeWithCells="1">
                  <from>
                    <xdr:col>1</xdr:col>
                    <xdr:colOff>15240</xdr:colOff>
                    <xdr:row>5</xdr:row>
                    <xdr:rowOff>0</xdr:rowOff>
                  </from>
                  <to>
                    <xdr:col>1</xdr:col>
                    <xdr:colOff>266700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20918D0-D513-4E1F-B5F9-C77BE3C39CA3}">
            <xm:f>'STAGE 2'!$G$27=FALSE</xm:f>
            <x14:dxf>
              <font>
                <color theme="5"/>
              </font>
              <fill>
                <patternFill>
                  <bgColor theme="5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2" id="{025A985A-EE0C-47D7-8C9C-D4FC1AAD7691}">
            <xm:f>'STAGE 2'!$G$27</xm:f>
            <x14:dxf>
              <font>
                <u val="none"/>
                <color theme="5"/>
              </font>
              <fill>
                <patternFill>
                  <bgColor theme="5"/>
                </patternFill>
              </fill>
              <border>
                <left/>
                <right/>
                <top/>
                <bottom/>
              </border>
            </x14:dxf>
          </x14:cfRule>
          <xm:sqref>U16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/>
    <pageSetUpPr autoPageBreaks="0"/>
  </sheetPr>
  <dimension ref="A1:Y105"/>
  <sheetViews>
    <sheetView tabSelected="1" showWhiteSpace="0" zoomScale="85" zoomScaleNormal="85" zoomScaleSheetLayoutView="140" zoomScalePageLayoutView="35" workbookViewId="0">
      <selection activeCell="T8" sqref="T8"/>
    </sheetView>
  </sheetViews>
  <sheetFormatPr defaultColWidth="8.796875" defaultRowHeight="21.6" customHeight="1"/>
  <cols>
    <col min="1" max="1" width="16.69921875" style="4" customWidth="1"/>
    <col min="2" max="2" width="9.296875" style="4" bestFit="1" customWidth="1"/>
    <col min="3" max="5" width="8.796875" style="4"/>
    <col min="6" max="6" width="8.796875" style="4" customWidth="1"/>
    <col min="7" max="7" width="8.8984375" style="4" bestFit="1" customWidth="1"/>
    <col min="8" max="8" width="18.19921875" style="4" bestFit="1" customWidth="1"/>
    <col min="9" max="10" width="8.796875" style="4"/>
    <col min="11" max="11" width="12.69921875" style="4" customWidth="1"/>
    <col min="12" max="12" width="8.796875" style="4"/>
    <col min="13" max="13" width="8.796875" style="4" customWidth="1"/>
    <col min="14" max="14" width="8.796875" style="4"/>
    <col min="15" max="15" width="8.8984375" style="4" bestFit="1" customWidth="1"/>
    <col min="16" max="16" width="8.796875" style="4"/>
    <col min="17" max="17" width="8.8984375" style="4" bestFit="1" customWidth="1"/>
    <col min="18" max="19" width="8.796875" style="4"/>
    <col min="20" max="20" width="8.8984375" style="4" customWidth="1"/>
    <col min="21" max="22" width="8.796875" style="4"/>
    <col min="23" max="23" width="10.59765625" style="4" bestFit="1" customWidth="1"/>
    <col min="24" max="16384" width="8.796875" style="4"/>
  </cols>
  <sheetData>
    <row r="1" spans="1:25" s="1" customFormat="1" ht="45.6" customHeight="1">
      <c r="B1" s="9" t="s">
        <v>94</v>
      </c>
    </row>
    <row r="2" spans="1:25" s="7" customFormat="1" ht="22.8" customHeight="1">
      <c r="C2" s="7" t="s">
        <v>1</v>
      </c>
      <c r="N2" s="13" t="s">
        <v>4</v>
      </c>
    </row>
    <row r="3" spans="1:25" s="64" customFormat="1" ht="21.6" customHeight="1"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7"/>
      <c r="V3" s="65"/>
    </row>
    <row r="4" spans="1:25" s="10" customFormat="1" ht="40.200000000000003" customHeight="1" thickBot="1">
      <c r="A4" s="11" t="s">
        <v>14</v>
      </c>
      <c r="C4" s="2"/>
      <c r="D4" s="11" t="s">
        <v>0</v>
      </c>
      <c r="E4" s="2"/>
      <c r="F4" s="2"/>
      <c r="G4" s="2"/>
      <c r="H4" s="2"/>
      <c r="I4" s="2"/>
      <c r="J4" s="2"/>
      <c r="K4" s="2"/>
      <c r="L4" s="2"/>
      <c r="M4" s="11" t="s">
        <v>0</v>
      </c>
      <c r="N4" s="2"/>
      <c r="O4" s="2"/>
      <c r="P4" s="2"/>
      <c r="Q4" s="2"/>
      <c r="R4" s="2"/>
      <c r="S4" s="2"/>
      <c r="T4" s="2"/>
      <c r="U4" s="7"/>
      <c r="V4" s="65"/>
      <c r="W4" s="64"/>
    </row>
    <row r="5" spans="1:25" s="64" customFormat="1" ht="21.6" customHeight="1" thickTop="1" thickBot="1">
      <c r="A5" s="20" t="s">
        <v>16</v>
      </c>
      <c r="C5" s="65"/>
      <c r="D5" s="5" t="s">
        <v>35</v>
      </c>
      <c r="E5" s="65"/>
      <c r="F5" s="75">
        <v>6000</v>
      </c>
      <c r="G5" s="75"/>
      <c r="H5" s="75"/>
      <c r="I5" s="66" t="s">
        <v>3</v>
      </c>
      <c r="J5" s="65"/>
      <c r="K5" s="65"/>
      <c r="L5" s="65"/>
      <c r="M5" s="70" t="s">
        <v>95</v>
      </c>
      <c r="N5" s="65"/>
      <c r="O5" s="75">
        <v>10</v>
      </c>
      <c r="P5" s="75"/>
      <c r="Q5" s="75"/>
      <c r="R5" s="66" t="s">
        <v>3</v>
      </c>
      <c r="S5" s="2"/>
      <c r="T5" s="2"/>
      <c r="U5" s="7"/>
      <c r="V5" s="65"/>
      <c r="X5" s="10"/>
      <c r="Y5" s="10"/>
    </row>
    <row r="6" spans="1:25" s="64" customFormat="1" ht="21.6" customHeight="1" thickTop="1" thickBot="1">
      <c r="A6" s="21">
        <v>2</v>
      </c>
      <c r="C6" s="65"/>
      <c r="D6" s="5" t="s">
        <v>39</v>
      </c>
      <c r="E6" s="65"/>
      <c r="F6" s="75">
        <v>650</v>
      </c>
      <c r="G6" s="75"/>
      <c r="H6" s="75"/>
      <c r="I6" s="66" t="s">
        <v>3</v>
      </c>
      <c r="J6" s="65"/>
      <c r="K6" s="65"/>
      <c r="L6" s="65"/>
      <c r="M6" s="70" t="s">
        <v>13</v>
      </c>
      <c r="N6" s="65"/>
      <c r="O6" s="75">
        <f>40+O5+(O7/2)</f>
        <v>66</v>
      </c>
      <c r="P6" s="75"/>
      <c r="Q6" s="75"/>
      <c r="R6" s="66" t="s">
        <v>3</v>
      </c>
      <c r="S6" s="2"/>
      <c r="T6" s="2"/>
      <c r="U6" s="7"/>
      <c r="V6" s="65"/>
      <c r="X6" s="10"/>
      <c r="Y6" s="10"/>
    </row>
    <row r="7" spans="1:25" s="64" customFormat="1" ht="21.6" customHeight="1" thickTop="1" thickBot="1">
      <c r="C7" s="65"/>
      <c r="D7" s="5" t="s">
        <v>40</v>
      </c>
      <c r="E7" s="65"/>
      <c r="F7" s="75">
        <f>(F6/2)</f>
        <v>325</v>
      </c>
      <c r="G7" s="75"/>
      <c r="H7" s="75"/>
      <c r="I7" s="66" t="s">
        <v>3</v>
      </c>
      <c r="J7" s="65"/>
      <c r="K7" s="65"/>
      <c r="L7" s="65"/>
      <c r="M7" s="70" t="s">
        <v>21</v>
      </c>
      <c r="N7" s="65"/>
      <c r="O7" s="75">
        <v>32</v>
      </c>
      <c r="P7" s="75"/>
      <c r="Q7" s="75"/>
      <c r="R7" s="66" t="s">
        <v>3</v>
      </c>
      <c r="S7" s="2"/>
      <c r="T7" s="2"/>
      <c r="U7" s="7"/>
      <c r="V7" s="65"/>
    </row>
    <row r="8" spans="1:25" s="64" customFormat="1" ht="21.6" customHeight="1" thickTop="1" thickBot="1">
      <c r="A8" s="20" t="s">
        <v>17</v>
      </c>
      <c r="C8" s="65"/>
      <c r="D8" s="5" t="s">
        <v>51</v>
      </c>
      <c r="E8" s="65"/>
      <c r="F8" s="74">
        <f>F6-O6</f>
        <v>584</v>
      </c>
      <c r="G8" s="74"/>
      <c r="H8" s="74"/>
      <c r="I8" s="66" t="s">
        <v>3</v>
      </c>
      <c r="J8" s="65"/>
      <c r="K8" s="65"/>
      <c r="L8" s="65"/>
      <c r="M8" s="65"/>
      <c r="N8" s="65"/>
      <c r="O8" s="5"/>
      <c r="P8" s="5"/>
      <c r="Q8" s="5"/>
      <c r="R8" s="66"/>
      <c r="S8" s="2"/>
      <c r="T8" s="2"/>
      <c r="U8" s="2"/>
      <c r="V8" s="2"/>
    </row>
    <row r="9" spans="1:25" s="64" customFormat="1" ht="21.6" customHeight="1" thickTop="1" thickBot="1">
      <c r="A9" s="52">
        <f>IF(F13&lt;17,"Increase fc'", IF(F13&lt;=28, 0.85, IF(F13&lt;55, 0.85-(0.05/7)*(F13-28), 0.65)))</f>
        <v>0.85</v>
      </c>
      <c r="C9" s="65"/>
      <c r="D9" s="5"/>
      <c r="E9" s="65"/>
      <c r="F9" s="65"/>
      <c r="G9" s="65"/>
      <c r="H9" s="65"/>
      <c r="I9" s="66"/>
      <c r="J9" s="65"/>
      <c r="K9" s="65"/>
      <c r="L9" s="65"/>
      <c r="M9" s="5"/>
      <c r="N9" s="5"/>
      <c r="O9" s="5"/>
      <c r="P9" s="5"/>
      <c r="Q9" s="5"/>
      <c r="R9" s="5"/>
      <c r="S9" s="5"/>
      <c r="T9" s="2"/>
      <c r="U9" s="2"/>
      <c r="V9" s="2"/>
    </row>
    <row r="10" spans="1:25" s="64" customFormat="1" ht="21.6" customHeight="1" thickTop="1">
      <c r="C10" s="65"/>
      <c r="D10" s="79" t="s">
        <v>5</v>
      </c>
      <c r="E10" s="79"/>
      <c r="F10" s="79"/>
      <c r="G10" s="79"/>
      <c r="H10" s="79"/>
      <c r="I10" s="65"/>
      <c r="J10" s="65"/>
      <c r="K10" s="65"/>
      <c r="L10" s="65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5" s="64" customFormat="1" ht="21.6" customHeight="1" thickBot="1">
      <c r="A11" s="20" t="s">
        <v>15</v>
      </c>
      <c r="C11" s="65"/>
      <c r="D11" s="79"/>
      <c r="E11" s="79"/>
      <c r="F11" s="79"/>
      <c r="G11" s="79"/>
      <c r="H11" s="79"/>
      <c r="I11" s="65"/>
      <c r="J11" s="65"/>
      <c r="K11" s="65"/>
      <c r="L11" s="65"/>
      <c r="M11" s="30" t="s">
        <v>2</v>
      </c>
      <c r="N11" s="65"/>
      <c r="O11" s="65"/>
      <c r="P11" s="65"/>
      <c r="Q11" s="73">
        <v>1</v>
      </c>
      <c r="R11" s="33"/>
      <c r="S11" s="65"/>
      <c r="T11" s="2"/>
      <c r="U11" s="2"/>
      <c r="V11" s="65"/>
    </row>
    <row r="12" spans="1:25" s="64" customFormat="1" ht="21.6" customHeight="1" thickTop="1" thickBot="1">
      <c r="A12" s="20"/>
      <c r="C12" s="65"/>
      <c r="D12" s="5" t="s">
        <v>6</v>
      </c>
      <c r="E12" s="65"/>
      <c r="F12" s="75">
        <v>420</v>
      </c>
      <c r="G12" s="75"/>
      <c r="H12" s="75"/>
      <c r="I12" s="66" t="s">
        <v>8</v>
      </c>
      <c r="J12" s="65"/>
      <c r="K12" s="65"/>
      <c r="L12" s="65"/>
      <c r="M12" s="70" t="s">
        <v>26</v>
      </c>
      <c r="N12" s="65"/>
      <c r="O12" s="31">
        <v>9</v>
      </c>
      <c r="P12" s="32" t="s">
        <v>31</v>
      </c>
      <c r="Q12" s="65"/>
      <c r="R12" s="6"/>
      <c r="S12" s="65"/>
      <c r="T12" s="65"/>
      <c r="U12" s="6"/>
      <c r="V12" s="65"/>
    </row>
    <row r="13" spans="1:25" s="64" customFormat="1" ht="21.6" customHeight="1" thickTop="1" thickBot="1">
      <c r="A13" s="21">
        <v>200000</v>
      </c>
      <c r="C13" s="65"/>
      <c r="D13" s="5" t="s">
        <v>7</v>
      </c>
      <c r="E13" s="65"/>
      <c r="F13" s="75">
        <v>28</v>
      </c>
      <c r="G13" s="75"/>
      <c r="H13" s="75"/>
      <c r="I13" s="66" t="s">
        <v>9</v>
      </c>
      <c r="J13" s="65"/>
      <c r="K13" s="65"/>
      <c r="L13" s="65"/>
      <c r="M13" s="70" t="s">
        <v>27</v>
      </c>
      <c r="N13" s="65"/>
      <c r="O13" s="31">
        <v>6</v>
      </c>
      <c r="P13" s="65" t="s">
        <v>31</v>
      </c>
      <c r="Q13" s="65"/>
      <c r="R13" s="6"/>
      <c r="S13" s="65"/>
      <c r="T13" s="65"/>
      <c r="U13" s="6"/>
      <c r="V13" s="65"/>
    </row>
    <row r="14" spans="1:25" s="64" customFormat="1" ht="21.6" customHeight="1" thickTop="1" thickBot="1">
      <c r="C14" s="65"/>
      <c r="D14" s="5" t="s">
        <v>33</v>
      </c>
      <c r="E14" s="65"/>
      <c r="F14" s="75">
        <v>585.69000000000005</v>
      </c>
      <c r="G14" s="75"/>
      <c r="H14" s="75"/>
      <c r="I14" s="66" t="s">
        <v>10</v>
      </c>
      <c r="J14" s="65"/>
      <c r="K14" s="65"/>
      <c r="L14" s="65"/>
      <c r="M14" s="70" t="s">
        <v>28</v>
      </c>
      <c r="N14" s="65"/>
      <c r="O14" s="72">
        <f>($F$6*10^-3)*($F$7*10^-3)</f>
        <v>0.21125000000000002</v>
      </c>
      <c r="P14" s="32" t="s">
        <v>29</v>
      </c>
      <c r="Q14" s="65"/>
      <c r="R14" s="65"/>
      <c r="S14" s="65"/>
      <c r="T14" s="65"/>
      <c r="U14" s="65"/>
      <c r="V14" s="65"/>
    </row>
    <row r="15" spans="1:25" s="64" customFormat="1" ht="21.6" customHeight="1" thickTop="1" thickBot="1">
      <c r="A15" s="23" t="s">
        <v>18</v>
      </c>
      <c r="C15" s="65"/>
      <c r="D15" s="65"/>
      <c r="E15" s="65"/>
      <c r="F15" s="65"/>
      <c r="G15" s="37" t="b">
        <v>1</v>
      </c>
      <c r="H15" s="65"/>
      <c r="I15" s="65"/>
      <c r="J15" s="65"/>
      <c r="K15" s="65"/>
      <c r="L15" s="65"/>
      <c r="M15" s="70" t="s">
        <v>2</v>
      </c>
      <c r="N15" s="65" t="s">
        <v>30</v>
      </c>
      <c r="O15" s="72">
        <f>1.2*(O12+O14)+1.6*(O13)</f>
        <v>20.653500000000001</v>
      </c>
      <c r="P15" s="65" t="s">
        <v>31</v>
      </c>
      <c r="Q15" s="65"/>
      <c r="R15" s="65"/>
      <c r="S15" s="65"/>
      <c r="T15" s="65"/>
      <c r="U15" s="65"/>
      <c r="V15" s="65"/>
    </row>
    <row r="16" spans="1:25" s="64" customFormat="1" ht="21.6" customHeight="1" thickTop="1" thickBot="1">
      <c r="A16" s="21">
        <v>0.9</v>
      </c>
      <c r="C16" s="65"/>
      <c r="D16" s="65"/>
      <c r="E16" s="65"/>
      <c r="F16" s="65"/>
      <c r="G16" s="38"/>
      <c r="H16" s="65"/>
      <c r="I16" s="65"/>
      <c r="J16" s="65"/>
      <c r="K16" s="65"/>
      <c r="L16" s="65"/>
      <c r="M16" s="70" t="s">
        <v>2</v>
      </c>
      <c r="N16" s="65" t="s">
        <v>32</v>
      </c>
      <c r="O16" s="72">
        <f>1.2*(O13+O15)+1.6*(O14)</f>
        <v>32.322200000000002</v>
      </c>
      <c r="P16" s="65" t="s">
        <v>10</v>
      </c>
      <c r="Q16" s="65"/>
      <c r="R16" s="65"/>
      <c r="S16" s="65"/>
      <c r="T16" s="65"/>
      <c r="U16" s="65"/>
      <c r="V16" s="65"/>
    </row>
    <row r="17" spans="3:22" s="64" customFormat="1" ht="21.6" customHeight="1" thickTop="1">
      <c r="C17" s="65"/>
      <c r="D17" s="65"/>
      <c r="E17" s="65"/>
      <c r="F17" s="65"/>
      <c r="G17" s="38" t="b">
        <v>0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spans="3:22" s="64" customFormat="1" ht="21.6" customHeight="1">
      <c r="C18" s="65"/>
      <c r="D18" s="65"/>
      <c r="E18" s="65"/>
      <c r="F18" s="65"/>
      <c r="G18" s="38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 spans="3:22" s="64" customFormat="1" ht="21.6" customHeight="1"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3:22" s="64" customFormat="1" ht="21.6" customHeight="1"/>
    <row r="21" spans="3:22" s="64" customFormat="1" ht="21.6" customHeight="1"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65"/>
    </row>
    <row r="22" spans="3:22" s="64" customFormat="1" ht="33" customHeight="1">
      <c r="C22" s="34"/>
      <c r="D22" s="35" t="s">
        <v>19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0" t="s">
        <v>20</v>
      </c>
      <c r="R22" s="34"/>
      <c r="S22" s="34"/>
      <c r="T22" s="34"/>
      <c r="U22" s="34"/>
      <c r="V22" s="65"/>
    </row>
    <row r="23" spans="3:22" s="64" customFormat="1" ht="21.6" customHeight="1">
      <c r="C23" s="34"/>
      <c r="D23" s="34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34"/>
      <c r="U23" s="34"/>
      <c r="V23" s="65"/>
    </row>
    <row r="24" spans="3:22" s="64" customFormat="1" ht="21.6" customHeight="1">
      <c r="C24" s="34"/>
      <c r="D24" s="34"/>
      <c r="E24" s="68" t="s">
        <v>42</v>
      </c>
      <c r="F24" s="44"/>
      <c r="G24" s="67"/>
      <c r="H24" s="67"/>
      <c r="I24" s="67"/>
      <c r="J24" s="67"/>
      <c r="K24" s="45" t="s">
        <v>54</v>
      </c>
      <c r="L24" s="67"/>
      <c r="M24" s="67"/>
      <c r="N24" s="67"/>
      <c r="O24" s="67"/>
      <c r="P24" s="67"/>
      <c r="Q24" s="67"/>
      <c r="R24" s="67"/>
      <c r="S24" s="67"/>
      <c r="T24" s="34"/>
      <c r="U24" s="34"/>
      <c r="V24" s="65"/>
    </row>
    <row r="25" spans="3:22" s="64" customFormat="1" ht="21.6" customHeight="1">
      <c r="C25" s="34"/>
      <c r="D25" s="34"/>
      <c r="E25" s="67"/>
      <c r="F25" s="67"/>
      <c r="G25" s="67"/>
      <c r="H25" s="67"/>
      <c r="I25" s="67"/>
      <c r="J25" s="67"/>
      <c r="K25" s="67"/>
      <c r="L25" s="42"/>
      <c r="M25" s="67"/>
      <c r="N25" s="67"/>
      <c r="O25" s="67"/>
      <c r="P25" s="67"/>
      <c r="Q25" s="67"/>
      <c r="R25" s="67"/>
      <c r="S25" s="67"/>
      <c r="T25" s="34"/>
      <c r="U25" s="34"/>
      <c r="V25" s="65"/>
    </row>
    <row r="26" spans="3:22" s="64" customFormat="1" ht="21.6" customHeight="1">
      <c r="C26" s="34"/>
      <c r="D26" s="34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34"/>
      <c r="U26" s="34"/>
      <c r="V26" s="65"/>
    </row>
    <row r="27" spans="3:22" s="64" customFormat="1" ht="21.6" customHeight="1">
      <c r="C27" s="34"/>
      <c r="D27" s="34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34"/>
      <c r="U27" s="34"/>
      <c r="V27" s="65"/>
    </row>
    <row r="28" spans="3:22" s="64" customFormat="1" ht="21.6" customHeight="1" thickBot="1">
      <c r="C28" s="34"/>
      <c r="D28" s="34"/>
      <c r="E28" s="67"/>
      <c r="F28" s="42"/>
      <c r="G28" s="42"/>
      <c r="H28" s="42"/>
      <c r="I28" s="42"/>
      <c r="J28" s="42"/>
      <c r="K28" s="42"/>
      <c r="L28" s="67"/>
      <c r="M28" s="67"/>
      <c r="N28" s="67"/>
      <c r="O28" s="67"/>
      <c r="P28" s="67"/>
      <c r="Q28" s="67"/>
      <c r="R28" s="67"/>
      <c r="S28" s="67"/>
      <c r="T28" s="34"/>
      <c r="U28" s="34"/>
      <c r="V28" s="65"/>
    </row>
    <row r="29" spans="3:22" s="64" customFormat="1" ht="21.6" customHeight="1" thickTop="1" thickBot="1">
      <c r="C29" s="34"/>
      <c r="D29" s="34"/>
      <c r="E29" s="67"/>
      <c r="F29" s="41" t="s">
        <v>36</v>
      </c>
      <c r="G29" s="24" t="s">
        <v>38</v>
      </c>
      <c r="H29" s="93">
        <f>(F14*1000000)/(A16*F7*F8^2)</f>
        <v>5.8710562909286876</v>
      </c>
      <c r="I29" s="94"/>
      <c r="J29" s="95"/>
      <c r="K29" s="42"/>
      <c r="L29" s="67"/>
      <c r="M29" s="17" t="s">
        <v>11</v>
      </c>
      <c r="N29" s="18" t="s">
        <v>12</v>
      </c>
      <c r="O29" s="96">
        <f>(((0.85*F13)/F12)*A9*(3/7))</f>
        <v>2.0642857142857143E-2</v>
      </c>
      <c r="P29" s="96"/>
      <c r="Q29" s="96"/>
      <c r="R29" s="96"/>
      <c r="S29" s="67"/>
      <c r="T29" s="34"/>
      <c r="U29" s="34"/>
      <c r="V29" s="65"/>
    </row>
    <row r="30" spans="3:22" s="64" customFormat="1" ht="21.6" customHeight="1" thickTop="1">
      <c r="C30" s="34"/>
      <c r="D30" s="34"/>
      <c r="E30" s="67"/>
      <c r="F30" s="42"/>
      <c r="G30" s="42"/>
      <c r="H30" s="42"/>
      <c r="I30" s="42"/>
      <c r="J30" s="42"/>
      <c r="K30" s="42"/>
      <c r="L30" s="42"/>
      <c r="M30" s="67"/>
      <c r="N30" s="67"/>
      <c r="O30" s="67"/>
      <c r="P30" s="67"/>
      <c r="Q30" s="67"/>
      <c r="R30" s="67"/>
      <c r="S30" s="67"/>
      <c r="T30" s="34"/>
      <c r="U30" s="34"/>
      <c r="V30" s="65"/>
    </row>
    <row r="31" spans="3:22" s="64" customFormat="1" ht="21.6" customHeight="1">
      <c r="C31" s="34"/>
      <c r="D31" s="34"/>
      <c r="E31" s="22"/>
      <c r="F31" s="42"/>
      <c r="G31" s="42"/>
      <c r="H31" s="42"/>
      <c r="I31" s="42"/>
      <c r="J31" s="42"/>
      <c r="K31" s="45" t="s">
        <v>55</v>
      </c>
      <c r="L31" s="67"/>
      <c r="M31" s="67"/>
      <c r="N31" s="67"/>
      <c r="O31" s="67"/>
      <c r="P31" s="67"/>
      <c r="Q31" s="67"/>
      <c r="R31" s="67"/>
      <c r="S31" s="67"/>
      <c r="T31" s="34"/>
      <c r="U31" s="34"/>
      <c r="V31" s="65"/>
    </row>
    <row r="32" spans="3:22" s="64" customFormat="1" ht="21.6" customHeight="1" thickBot="1">
      <c r="C32" s="34"/>
      <c r="D32" s="34"/>
      <c r="E32" s="22"/>
      <c r="F32" s="42"/>
      <c r="G32" s="42"/>
      <c r="H32" s="42"/>
      <c r="I32" s="42"/>
      <c r="J32" s="42"/>
      <c r="K32" s="42"/>
      <c r="L32" s="67"/>
      <c r="M32" s="67"/>
      <c r="N32" s="67"/>
      <c r="O32" s="67"/>
      <c r="P32" s="67"/>
      <c r="Q32" s="67"/>
      <c r="R32" s="67"/>
      <c r="S32" s="67"/>
      <c r="T32" s="34"/>
      <c r="U32" s="34"/>
      <c r="V32" s="65"/>
    </row>
    <row r="33" spans="3:22" s="64" customFormat="1" ht="21.6" customHeight="1" thickTop="1" thickBot="1">
      <c r="C33" s="34"/>
      <c r="D33" s="34"/>
      <c r="E33" s="68" t="s">
        <v>43</v>
      </c>
      <c r="F33" s="42"/>
      <c r="G33" s="42"/>
      <c r="H33" s="42"/>
      <c r="I33" s="42"/>
      <c r="J33" s="42"/>
      <c r="K33" s="42"/>
      <c r="L33" s="67"/>
      <c r="M33" s="67"/>
      <c r="N33" s="18" t="s">
        <v>12</v>
      </c>
      <c r="O33" s="97">
        <f>((0.25*SQRT(F13))/F12)</f>
        <v>3.1497039417435605E-3</v>
      </c>
      <c r="P33" s="97"/>
      <c r="Q33" s="97"/>
      <c r="R33" s="97"/>
      <c r="S33" s="67"/>
      <c r="T33" s="34"/>
      <c r="U33" s="34"/>
      <c r="V33" s="65"/>
    </row>
    <row r="34" spans="3:22" s="64" customFormat="1" ht="21.6" customHeight="1" thickTop="1">
      <c r="C34" s="34"/>
      <c r="D34" s="34"/>
      <c r="E34" s="67"/>
      <c r="F34" s="42"/>
      <c r="G34" s="42"/>
      <c r="H34" s="42"/>
      <c r="I34" s="42"/>
      <c r="J34" s="42"/>
      <c r="K34" s="42"/>
      <c r="L34" s="67"/>
      <c r="M34" s="67"/>
      <c r="N34" s="67"/>
      <c r="O34" s="67"/>
      <c r="P34" s="67"/>
      <c r="Q34" s="67"/>
      <c r="R34" s="67"/>
      <c r="S34" s="67"/>
      <c r="T34" s="34"/>
      <c r="U34" s="34"/>
      <c r="V34" s="65"/>
    </row>
    <row r="35" spans="3:22" s="64" customFormat="1" ht="21.6" customHeight="1" thickBot="1">
      <c r="C35" s="34"/>
      <c r="D35" s="34"/>
      <c r="E35" s="67"/>
      <c r="F35" s="42"/>
      <c r="G35" s="69"/>
      <c r="H35" s="18"/>
      <c r="I35" s="42"/>
      <c r="J35" s="42"/>
      <c r="K35" s="42"/>
      <c r="L35" s="67"/>
      <c r="M35" s="67"/>
      <c r="N35" s="67"/>
      <c r="O35" s="67"/>
      <c r="P35" s="67"/>
      <c r="Q35" s="67"/>
      <c r="R35" s="67"/>
      <c r="S35" s="67"/>
      <c r="T35" s="34"/>
      <c r="U35" s="34"/>
      <c r="V35" s="65"/>
    </row>
    <row r="36" spans="3:22" s="64" customFormat="1" ht="21.6" customHeight="1" thickTop="1" thickBot="1">
      <c r="C36" s="34"/>
      <c r="D36" s="34"/>
      <c r="E36" s="67"/>
      <c r="F36" s="41"/>
      <c r="G36" s="24"/>
      <c r="H36" s="42"/>
      <c r="I36" s="42"/>
      <c r="J36" s="42"/>
      <c r="K36" s="42"/>
      <c r="L36" s="67"/>
      <c r="M36" s="67"/>
      <c r="N36" s="18" t="s">
        <v>12</v>
      </c>
      <c r="O36" s="97">
        <f>1.4/F12</f>
        <v>3.3333333333333331E-3</v>
      </c>
      <c r="P36" s="97"/>
      <c r="Q36" s="97"/>
      <c r="R36" s="97"/>
      <c r="S36" s="67"/>
      <c r="T36" s="34"/>
      <c r="U36" s="34"/>
      <c r="V36" s="65"/>
    </row>
    <row r="37" spans="3:22" s="64" customFormat="1" ht="21.6" customHeight="1" thickTop="1">
      <c r="C37" s="34"/>
      <c r="D37" s="34"/>
      <c r="E37" s="67"/>
      <c r="F37" s="43"/>
      <c r="G37" s="24"/>
      <c r="H37" s="42"/>
      <c r="I37" s="42"/>
      <c r="J37" s="42"/>
      <c r="K37" s="67"/>
      <c r="L37" s="67"/>
      <c r="M37" s="67"/>
      <c r="N37" s="67"/>
      <c r="O37" s="67"/>
      <c r="P37" s="67"/>
      <c r="Q37" s="67"/>
      <c r="R37" s="67"/>
      <c r="S37" s="67"/>
      <c r="T37" s="34"/>
      <c r="U37" s="34"/>
      <c r="V37" s="65"/>
    </row>
    <row r="38" spans="3:22" s="64" customFormat="1" ht="21.6" customHeight="1" thickBot="1">
      <c r="C38" s="34"/>
      <c r="D38" s="34"/>
      <c r="E38" s="22"/>
      <c r="F38" s="42"/>
      <c r="G38" s="42"/>
      <c r="H38" s="42"/>
      <c r="I38" s="42"/>
      <c r="J38" s="42"/>
      <c r="K38" s="42"/>
      <c r="L38" s="67"/>
      <c r="M38" s="67"/>
      <c r="N38" s="67"/>
      <c r="O38" s="67"/>
      <c r="P38" s="67"/>
      <c r="Q38" s="67"/>
      <c r="R38" s="67"/>
      <c r="S38" s="67"/>
      <c r="T38" s="34"/>
      <c r="U38" s="34"/>
      <c r="V38" s="65"/>
    </row>
    <row r="39" spans="3:22" s="64" customFormat="1" ht="21.6" customHeight="1" thickTop="1" thickBot="1">
      <c r="C39" s="34"/>
      <c r="D39" s="34"/>
      <c r="E39" s="67"/>
      <c r="F39" s="47" t="s">
        <v>41</v>
      </c>
      <c r="G39" s="24" t="s">
        <v>38</v>
      </c>
      <c r="H39" s="93">
        <f>((0.85*F13)/F12)*(1-SQRT(1-((2*H29)/(0.85*F13))))</f>
        <v>1.6332341009016971E-2</v>
      </c>
      <c r="I39" s="94"/>
      <c r="J39" s="95"/>
      <c r="K39" s="42"/>
      <c r="L39" s="67"/>
      <c r="M39" s="17" t="s">
        <v>37</v>
      </c>
      <c r="N39" s="18" t="s">
        <v>12</v>
      </c>
      <c r="O39" s="96">
        <f>MAX(O33, O36)</f>
        <v>3.3333333333333331E-3</v>
      </c>
      <c r="P39" s="96"/>
      <c r="Q39" s="96"/>
      <c r="R39" s="96"/>
      <c r="S39" s="67"/>
      <c r="T39" s="65"/>
      <c r="U39" s="65"/>
      <c r="V39" s="65"/>
    </row>
    <row r="40" spans="3:22" s="64" customFormat="1" ht="21.6" customHeight="1" thickTop="1">
      <c r="C40" s="34"/>
      <c r="D40" s="34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5"/>
      <c r="U40" s="65"/>
      <c r="V40" s="65"/>
    </row>
    <row r="41" spans="3:22" s="64" customFormat="1" ht="21.6" customHeight="1">
      <c r="C41" s="34"/>
      <c r="D41" s="34"/>
      <c r="E41" s="67"/>
      <c r="F41" s="67"/>
      <c r="G41" s="25"/>
      <c r="H41" s="18"/>
      <c r="I41" s="67"/>
      <c r="J41" s="67"/>
      <c r="K41" s="67"/>
      <c r="L41" s="67"/>
      <c r="M41" s="67"/>
      <c r="N41" s="46" t="s">
        <v>44</v>
      </c>
      <c r="O41" s="67"/>
      <c r="P41" s="92" t="str">
        <f>IF(AND(H39&gt;=O39, H39&lt;=O29), "Steel Yields", "Steel Does Not Yield")</f>
        <v>Steel Yields</v>
      </c>
      <c r="Q41" s="92"/>
      <c r="R41" s="92"/>
      <c r="S41" s="67"/>
      <c r="T41" s="65"/>
      <c r="U41" s="65"/>
      <c r="V41" s="65"/>
    </row>
    <row r="42" spans="3:22" s="64" customFormat="1" ht="21.6" customHeight="1">
      <c r="C42" s="65"/>
      <c r="D42" s="65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5"/>
      <c r="U42" s="65"/>
      <c r="V42" s="65"/>
    </row>
    <row r="43" spans="3:22" s="64" customFormat="1" ht="21.6" customHeight="1"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 spans="3:22" s="64" customFormat="1" ht="21.6" customHeight="1">
      <c r="C44" s="65"/>
      <c r="D44" s="65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5"/>
      <c r="U44" s="65"/>
      <c r="V44" s="65"/>
    </row>
    <row r="45" spans="3:22" s="64" customFormat="1" ht="21.6" customHeight="1">
      <c r="C45" s="65"/>
      <c r="D45" s="65"/>
      <c r="E45" s="68" t="s">
        <v>50</v>
      </c>
      <c r="F45" s="67"/>
      <c r="G45" s="67"/>
      <c r="H45" s="67"/>
      <c r="I45" s="67"/>
      <c r="J45" s="67"/>
      <c r="K45" s="67"/>
      <c r="L45" s="68" t="s">
        <v>25</v>
      </c>
      <c r="M45" s="67"/>
      <c r="N45" s="67"/>
      <c r="O45" s="67"/>
      <c r="P45" s="67"/>
      <c r="Q45" s="67"/>
      <c r="R45" s="67"/>
      <c r="S45" s="67"/>
      <c r="T45" s="65"/>
      <c r="U45" s="65"/>
      <c r="V45" s="65"/>
    </row>
    <row r="46" spans="3:22" s="64" customFormat="1" ht="21.6" customHeight="1">
      <c r="C46" s="65"/>
      <c r="D46" s="65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5"/>
      <c r="U46" s="65"/>
      <c r="V46" s="65"/>
    </row>
    <row r="47" spans="3:22" s="64" customFormat="1" ht="21.6" customHeight="1">
      <c r="C47" s="65"/>
      <c r="D47" s="65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5"/>
      <c r="U47" s="65"/>
      <c r="V47" s="65"/>
    </row>
    <row r="48" spans="3:22" s="64" customFormat="1" ht="21.6" customHeight="1">
      <c r="C48" s="65"/>
      <c r="D48" s="65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5"/>
      <c r="U48" s="65"/>
      <c r="V48" s="65"/>
    </row>
    <row r="49" spans="3:22" s="64" customFormat="1" ht="21.6" customHeight="1" thickBot="1">
      <c r="C49" s="65"/>
      <c r="D49" s="65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5"/>
      <c r="U49" s="65"/>
      <c r="V49" s="65"/>
    </row>
    <row r="50" spans="3:22" s="64" customFormat="1" ht="21.6" customHeight="1" thickTop="1" thickBot="1">
      <c r="C50" s="65"/>
      <c r="D50" s="65"/>
      <c r="E50" s="67"/>
      <c r="F50" s="48" t="s">
        <v>45</v>
      </c>
      <c r="G50" s="18" t="s">
        <v>12</v>
      </c>
      <c r="H50" s="88">
        <f>H39*F7*F8</f>
        <v>3099.8783235114211</v>
      </c>
      <c r="I50" s="88"/>
      <c r="J50" s="88"/>
      <c r="K50" s="42" t="s">
        <v>22</v>
      </c>
      <c r="L50" s="67"/>
      <c r="M50" s="24" t="s">
        <v>23</v>
      </c>
      <c r="N50" s="18" t="s">
        <v>12</v>
      </c>
      <c r="O50" s="113">
        <f>CEILING(H50/((PI()/4)*O7^2),1)</f>
        <v>4</v>
      </c>
      <c r="P50" s="113"/>
      <c r="Q50" s="113"/>
      <c r="R50" s="113"/>
      <c r="S50" s="67"/>
      <c r="T50" s="65"/>
      <c r="U50" s="65"/>
      <c r="V50" s="65"/>
    </row>
    <row r="51" spans="3:22" s="64" customFormat="1" ht="21.6" customHeight="1" thickTop="1">
      <c r="C51" s="65"/>
      <c r="D51" s="65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5"/>
      <c r="U51" s="65"/>
      <c r="V51" s="65"/>
    </row>
    <row r="52" spans="3:22" s="64" customFormat="1" ht="21.6" customHeight="1"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</row>
    <row r="53" spans="3:22" s="64" customFormat="1" ht="21.6" customHeight="1">
      <c r="C53" s="65"/>
      <c r="D53" s="65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5"/>
      <c r="U53" s="65"/>
      <c r="V53" s="65"/>
    </row>
    <row r="54" spans="3:22" s="64" customFormat="1" ht="21.6" customHeight="1">
      <c r="C54" s="65"/>
      <c r="D54" s="65"/>
      <c r="E54" s="68" t="s">
        <v>52</v>
      </c>
      <c r="F54" s="67"/>
      <c r="G54" s="67"/>
      <c r="H54" s="67"/>
      <c r="I54" s="67"/>
      <c r="J54" s="67"/>
      <c r="K54" s="67"/>
      <c r="L54" s="68" t="s">
        <v>53</v>
      </c>
      <c r="M54" s="67"/>
      <c r="N54" s="67"/>
      <c r="O54" s="67"/>
      <c r="P54" s="67"/>
      <c r="Q54" s="67"/>
      <c r="R54" s="67"/>
      <c r="S54" s="67"/>
      <c r="T54" s="65"/>
      <c r="U54" s="65"/>
      <c r="V54" s="65"/>
    </row>
    <row r="55" spans="3:22" s="64" customFormat="1" ht="21.6" customHeight="1">
      <c r="C55" s="65"/>
      <c r="D55" s="65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5"/>
      <c r="U55" s="65"/>
      <c r="V55" s="65"/>
    </row>
    <row r="56" spans="3:22" s="64" customFormat="1" ht="21.6" customHeight="1">
      <c r="C56" s="65"/>
      <c r="D56" s="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5"/>
      <c r="U56" s="65"/>
      <c r="V56" s="65"/>
    </row>
    <row r="57" spans="3:22" s="64" customFormat="1" ht="21.6" customHeight="1" thickBot="1">
      <c r="C57" s="65"/>
      <c r="D57" s="65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5"/>
      <c r="U57" s="65"/>
      <c r="V57" s="65"/>
    </row>
    <row r="58" spans="3:22" s="64" customFormat="1" ht="21.6" customHeight="1" thickTop="1" thickBot="1">
      <c r="C58" s="65"/>
      <c r="D58" s="65"/>
      <c r="E58" s="67"/>
      <c r="F58" s="67"/>
      <c r="G58" s="67"/>
      <c r="H58" s="67"/>
      <c r="I58" s="67"/>
      <c r="J58" s="67"/>
      <c r="K58" s="67"/>
      <c r="L58" s="67"/>
      <c r="M58" s="42" t="s">
        <v>48</v>
      </c>
      <c r="N58" s="18" t="s">
        <v>12</v>
      </c>
      <c r="O58" s="93">
        <f>0.003*(F8-H66)/H66</f>
        <v>5.8474762999512781E-3</v>
      </c>
      <c r="P58" s="94"/>
      <c r="Q58" s="94"/>
      <c r="R58" s="95"/>
      <c r="S58" s="67"/>
      <c r="T58" s="65"/>
      <c r="U58" s="65"/>
      <c r="V58" s="65"/>
    </row>
    <row r="59" spans="3:22" s="64" customFormat="1" ht="21.6" customHeight="1" thickTop="1">
      <c r="C59" s="65"/>
      <c r="D59" s="65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5"/>
      <c r="U59" s="65"/>
      <c r="V59" s="65"/>
    </row>
    <row r="60" spans="3:22" s="64" customFormat="1" ht="21.6" customHeight="1" thickBot="1">
      <c r="C60" s="65"/>
      <c r="D60" s="65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102" t="str">
        <f>IF(O58&lt;=(F12/A13), "Compression Controlled", IF(AND(O58&gt;=(F12/A13), O58&lt;=0.005), "Transition", IF(O58&gt;=0.005, "Tension Controlled")))</f>
        <v>Tension Controlled</v>
      </c>
      <c r="P60" s="102"/>
      <c r="Q60" s="102"/>
      <c r="R60" s="102"/>
      <c r="S60" s="67"/>
      <c r="T60" s="65"/>
      <c r="U60" s="65"/>
      <c r="V60" s="65"/>
    </row>
    <row r="61" spans="3:22" s="64" customFormat="1" ht="21.6" customHeight="1" thickTop="1" thickBot="1">
      <c r="C61" s="65"/>
      <c r="D61" s="65"/>
      <c r="E61" s="68"/>
      <c r="F61" s="48" t="s">
        <v>46</v>
      </c>
      <c r="G61" s="50" t="s">
        <v>38</v>
      </c>
      <c r="H61" s="98">
        <f>((H50*F12)/(0.85*F13*F7))</f>
        <v>168.3191849870455</v>
      </c>
      <c r="I61" s="98"/>
      <c r="J61" s="98"/>
      <c r="K61" s="67"/>
      <c r="L61" s="67"/>
      <c r="M61" s="67"/>
      <c r="N61" s="67"/>
      <c r="O61" s="67"/>
      <c r="P61" s="67"/>
      <c r="Q61" s="67"/>
      <c r="R61" s="67"/>
      <c r="S61" s="67"/>
      <c r="T61" s="65"/>
      <c r="U61" s="65"/>
      <c r="V61" s="65"/>
    </row>
    <row r="62" spans="3:22" s="64" customFormat="1" ht="21.6" customHeight="1" thickTop="1">
      <c r="C62" s="65"/>
      <c r="D62" s="65"/>
      <c r="E62" s="67"/>
      <c r="F62" s="49"/>
      <c r="G62" s="51"/>
      <c r="H62" s="67"/>
      <c r="I62" s="67"/>
      <c r="J62" s="67"/>
      <c r="K62" s="67"/>
      <c r="L62" s="68" t="s">
        <v>58</v>
      </c>
      <c r="M62" s="67"/>
      <c r="N62" s="67"/>
      <c r="O62" s="67"/>
      <c r="P62" s="67"/>
      <c r="Q62" s="67"/>
      <c r="R62" s="67"/>
      <c r="S62" s="67"/>
      <c r="T62" s="65"/>
      <c r="U62" s="65"/>
      <c r="V62" s="65"/>
    </row>
    <row r="63" spans="3:22" s="64" customFormat="1" ht="21.6" customHeight="1" thickBot="1">
      <c r="C63" s="65"/>
      <c r="D63" s="65"/>
      <c r="E63" s="67"/>
      <c r="F63" s="49"/>
      <c r="G63" s="51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5"/>
      <c r="U63" s="65"/>
      <c r="V63" s="65"/>
    </row>
    <row r="64" spans="3:22" s="64" customFormat="1" ht="21.6" customHeight="1" thickTop="1" thickBot="1">
      <c r="C64" s="65"/>
      <c r="D64" s="65"/>
      <c r="E64" s="67"/>
      <c r="F64" s="49"/>
      <c r="G64" s="51"/>
      <c r="H64" s="67"/>
      <c r="I64" s="67"/>
      <c r="J64" s="67"/>
      <c r="K64" s="67"/>
      <c r="L64" s="67"/>
      <c r="M64" s="69" t="s">
        <v>49</v>
      </c>
      <c r="N64" s="18" t="s">
        <v>12</v>
      </c>
      <c r="O64" s="99">
        <f>IF(O58&lt;=(F12/A13), 0.75, IF(AND(O58&gt;(F12/A13), O58&lt;0.005), (0.75+0.15*((O58-(F12/A13))/(0.005-(F12/A13)))), IF(O58&gt;=0.005, 0.9)))</f>
        <v>0.9</v>
      </c>
      <c r="P64" s="100"/>
      <c r="Q64" s="100"/>
      <c r="R64" s="101"/>
      <c r="S64" s="67"/>
      <c r="T64" s="65"/>
      <c r="U64" s="65"/>
      <c r="V64" s="65"/>
    </row>
    <row r="65" spans="3:22" s="64" customFormat="1" ht="21.6" customHeight="1" thickTop="1" thickBot="1">
      <c r="C65" s="65"/>
      <c r="D65" s="65"/>
      <c r="E65" s="67"/>
      <c r="F65" s="49"/>
      <c r="G65" s="51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5"/>
      <c r="U65" s="65"/>
      <c r="V65" s="65"/>
    </row>
    <row r="66" spans="3:22" s="64" customFormat="1" ht="21.6" customHeight="1" thickTop="1" thickBot="1">
      <c r="C66" s="65"/>
      <c r="D66" s="65"/>
      <c r="E66" s="67"/>
      <c r="F66" s="48" t="s">
        <v>47</v>
      </c>
      <c r="G66" s="50" t="s">
        <v>38</v>
      </c>
      <c r="H66" s="98">
        <f>((H61)/(A9))</f>
        <v>198.02257057299471</v>
      </c>
      <c r="I66" s="98"/>
      <c r="J66" s="98"/>
      <c r="K66" s="67"/>
      <c r="L66" s="67"/>
      <c r="M66" s="67"/>
      <c r="N66" s="67"/>
      <c r="O66" s="67"/>
      <c r="P66" s="67"/>
      <c r="Q66" s="67"/>
      <c r="R66" s="67"/>
      <c r="S66" s="67"/>
      <c r="T66" s="65"/>
      <c r="U66" s="65"/>
      <c r="V66" s="65"/>
    </row>
    <row r="67" spans="3:22" s="64" customFormat="1" ht="21.6" customHeight="1" thickTop="1">
      <c r="C67" s="65"/>
      <c r="D67" s="65"/>
      <c r="E67" s="67"/>
      <c r="F67" s="67"/>
      <c r="G67" s="2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5"/>
      <c r="U67" s="65"/>
      <c r="V67" s="65"/>
    </row>
    <row r="68" spans="3:22" s="64" customFormat="1" ht="21.6" customHeight="1">
      <c r="C68" s="65"/>
      <c r="D68" s="65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5"/>
      <c r="U68" s="65"/>
      <c r="V68" s="65"/>
    </row>
    <row r="69" spans="3:22" s="64" customFormat="1" ht="21.6" customHeight="1"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</row>
    <row r="70" spans="3:22" s="64" customFormat="1" ht="21.6" customHeight="1">
      <c r="C70" s="65"/>
      <c r="D70" s="65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65"/>
      <c r="U70" s="65"/>
      <c r="V70" s="65"/>
    </row>
    <row r="71" spans="3:22" s="64" customFormat="1" ht="21.6" customHeight="1">
      <c r="C71" s="65"/>
      <c r="D71" s="65"/>
      <c r="E71" s="53"/>
      <c r="F71" s="68" t="s">
        <v>56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65"/>
      <c r="U71" s="65"/>
      <c r="V71" s="65"/>
    </row>
    <row r="72" spans="3:22" s="64" customFormat="1" ht="21.6" customHeight="1">
      <c r="C72" s="65"/>
      <c r="D72" s="65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65"/>
      <c r="U72" s="65"/>
      <c r="V72" s="65"/>
    </row>
    <row r="73" spans="3:22" s="64" customFormat="1" ht="21.6" customHeight="1">
      <c r="C73" s="65"/>
      <c r="D73" s="65"/>
      <c r="E73" s="53"/>
      <c r="F73" s="53"/>
      <c r="G73" s="53"/>
      <c r="H73" s="49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65"/>
      <c r="U73" s="65"/>
      <c r="V73" s="65"/>
    </row>
    <row r="74" spans="3:22" s="64" customFormat="1" ht="21.6" customHeight="1" thickBot="1">
      <c r="C74" s="65"/>
      <c r="D74" s="65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65"/>
      <c r="U74" s="65"/>
      <c r="V74" s="65"/>
    </row>
    <row r="75" spans="3:22" s="64" customFormat="1" ht="21.6" customHeight="1" thickTop="1" thickBot="1">
      <c r="C75" s="65"/>
      <c r="D75" s="65"/>
      <c r="E75" s="53"/>
      <c r="F75" s="53"/>
      <c r="G75" s="53"/>
      <c r="H75" s="54" t="s">
        <v>57</v>
      </c>
      <c r="I75" s="18" t="s">
        <v>12</v>
      </c>
      <c r="J75" s="99">
        <f>(O64*H50*F12*(F6-(H61/2)))*0.000001</f>
        <v>663.02576441496285</v>
      </c>
      <c r="K75" s="100"/>
      <c r="L75" s="100"/>
      <c r="M75" s="101"/>
      <c r="N75" s="49" t="s">
        <v>10</v>
      </c>
      <c r="O75" s="53"/>
      <c r="P75" s="53"/>
      <c r="Q75" s="53"/>
      <c r="R75" s="53"/>
      <c r="S75" s="53"/>
      <c r="T75" s="65"/>
      <c r="U75" s="65"/>
      <c r="V75" s="65"/>
    </row>
    <row r="76" spans="3:22" s="64" customFormat="1" ht="21.6" customHeight="1" thickTop="1">
      <c r="C76" s="65"/>
      <c r="D76" s="65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65"/>
      <c r="U76" s="65"/>
      <c r="V76" s="65"/>
    </row>
    <row r="77" spans="3:22" s="64" customFormat="1" ht="21.6" customHeight="1">
      <c r="C77" s="65"/>
      <c r="D77" s="65"/>
      <c r="E77" s="53"/>
      <c r="F77" s="53"/>
      <c r="G77" s="53"/>
      <c r="H77" s="53"/>
      <c r="I77" s="102" t="str">
        <f>IF(J75&gt;F14, "SAFE", "UNSAFE : INCREASE EFFECTIVE DEPTH")</f>
        <v>SAFE</v>
      </c>
      <c r="J77" s="102"/>
      <c r="K77" s="102"/>
      <c r="L77" s="102"/>
      <c r="M77" s="102"/>
      <c r="N77" s="53"/>
      <c r="O77" s="53"/>
      <c r="P77" s="53"/>
      <c r="Q77" s="53"/>
      <c r="R77" s="53"/>
      <c r="S77" s="53"/>
      <c r="T77" s="65"/>
      <c r="U77" s="65"/>
      <c r="V77" s="65"/>
    </row>
    <row r="78" spans="3:22" s="64" customFormat="1" ht="21.6" customHeight="1">
      <c r="C78" s="65"/>
      <c r="D78" s="65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5"/>
      <c r="U78" s="65"/>
      <c r="V78" s="65"/>
    </row>
    <row r="79" spans="3:22" s="64" customFormat="1" ht="21.6" customHeight="1"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</row>
    <row r="80" spans="3:22" s="64" customFormat="1" ht="21.6" customHeight="1"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</row>
    <row r="81" spans="3:22" s="64" customFormat="1" ht="21.6" customHeight="1"/>
    <row r="82" spans="3:22" s="64" customFormat="1" ht="21.6" customHeight="1"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</row>
    <row r="83" spans="3:22" s="64" customFormat="1" ht="21.6" customHeight="1">
      <c r="C83" s="65"/>
      <c r="D83" s="55" t="s">
        <v>96</v>
      </c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</row>
    <row r="84" spans="3:22" s="64" customFormat="1" ht="21.6" customHeight="1">
      <c r="C84" s="65"/>
      <c r="D84" s="65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5"/>
      <c r="U84" s="65"/>
      <c r="V84" s="65"/>
    </row>
    <row r="85" spans="3:22" s="64" customFormat="1" ht="21.6" customHeight="1" thickBot="1">
      <c r="C85" s="65"/>
      <c r="D85" s="65"/>
      <c r="E85" s="67"/>
      <c r="F85" s="2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5"/>
      <c r="U85" s="65"/>
      <c r="V85" s="65"/>
    </row>
    <row r="86" spans="3:22" s="64" customFormat="1" ht="21.6" customHeight="1">
      <c r="C86" s="65"/>
      <c r="D86" s="65"/>
      <c r="E86" s="67"/>
      <c r="F86" s="67"/>
      <c r="G86" s="67"/>
      <c r="H86" s="67"/>
      <c r="I86" s="103" t="s">
        <v>24</v>
      </c>
      <c r="J86" s="104" t="str">
        <f>"Use " &amp; O50 &amp; "-" &amp; O7 &amp; " mm Ø"</f>
        <v>Use 4-32 mm Ø</v>
      </c>
      <c r="K86" s="105"/>
      <c r="L86" s="105"/>
      <c r="M86" s="106"/>
      <c r="N86" s="71"/>
      <c r="O86" s="71"/>
      <c r="P86" s="67"/>
      <c r="Q86" s="67"/>
      <c r="R86" s="67"/>
      <c r="S86" s="67"/>
      <c r="T86" s="65"/>
      <c r="U86" s="65"/>
      <c r="V86" s="65"/>
    </row>
    <row r="87" spans="3:22" s="64" customFormat="1" ht="21.6" customHeight="1">
      <c r="C87" s="65"/>
      <c r="D87" s="65"/>
      <c r="E87" s="67"/>
      <c r="F87" s="67"/>
      <c r="G87" s="67"/>
      <c r="H87" s="67"/>
      <c r="I87" s="103"/>
      <c r="J87" s="107"/>
      <c r="K87" s="108"/>
      <c r="L87" s="108"/>
      <c r="M87" s="109"/>
      <c r="N87" s="71"/>
      <c r="O87" s="71"/>
      <c r="P87" s="67"/>
      <c r="Q87" s="67"/>
      <c r="R87" s="67"/>
      <c r="S87" s="67"/>
      <c r="T87" s="65"/>
      <c r="U87" s="65"/>
      <c r="V87" s="65"/>
    </row>
    <row r="88" spans="3:22" s="64" customFormat="1" ht="21.6" customHeight="1" thickBot="1">
      <c r="C88" s="65"/>
      <c r="D88" s="65"/>
      <c r="E88" s="67"/>
      <c r="F88" s="67"/>
      <c r="G88" s="67"/>
      <c r="H88" s="67"/>
      <c r="I88" s="67"/>
      <c r="J88" s="110"/>
      <c r="K88" s="111"/>
      <c r="L88" s="111"/>
      <c r="M88" s="112"/>
      <c r="N88" s="67"/>
      <c r="O88" s="67"/>
      <c r="P88" s="67"/>
      <c r="Q88" s="67"/>
      <c r="R88" s="67"/>
      <c r="S88" s="67"/>
      <c r="T88" s="65"/>
      <c r="U88" s="65"/>
      <c r="V88" s="65"/>
    </row>
    <row r="89" spans="3:22" s="64" customFormat="1" ht="21.6" customHeight="1">
      <c r="C89" s="65"/>
      <c r="D89" s="65"/>
      <c r="E89" s="67"/>
      <c r="F89" s="67"/>
      <c r="G89" s="28"/>
      <c r="H89" s="67"/>
      <c r="I89" s="28"/>
      <c r="J89" s="28"/>
      <c r="K89" s="67"/>
      <c r="L89" s="67"/>
      <c r="M89" s="67"/>
      <c r="N89" s="67"/>
      <c r="O89" s="67"/>
      <c r="P89" s="67"/>
      <c r="Q89" s="67"/>
      <c r="R89" s="67"/>
      <c r="S89" s="67"/>
      <c r="T89" s="65"/>
      <c r="U89" s="65"/>
      <c r="V89" s="65"/>
    </row>
    <row r="90" spans="3:22" s="64" customFormat="1" ht="21.6" customHeight="1">
      <c r="C90" s="65"/>
      <c r="D90" s="65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5"/>
      <c r="U90" s="65"/>
      <c r="V90" s="65"/>
    </row>
    <row r="91" spans="3:22" s="64" customFormat="1" ht="21.6" customHeight="1"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</row>
    <row r="92" spans="3:22" s="64" customFormat="1" ht="21.6" customHeight="1"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</row>
    <row r="93" spans="3:22" s="64" customFormat="1" ht="21.6" customHeight="1"/>
    <row r="94" spans="3:22" s="39" customFormat="1" ht="21.6" customHeight="1"/>
    <row r="95" spans="3:22" s="64" customFormat="1" ht="21.6" customHeight="1"/>
    <row r="96" spans="3:22" s="15" customFormat="1" ht="21.6" customHeight="1"/>
    <row r="97" s="15" customFormat="1" ht="21.6" customHeight="1"/>
    <row r="98" s="15" customFormat="1" ht="21.6" customHeight="1"/>
    <row r="99" s="15" customFormat="1" ht="21.6" customHeight="1"/>
    <row r="100" s="15" customFormat="1" ht="21.6" customHeight="1"/>
    <row r="101" s="15" customFormat="1" ht="21.6" customHeight="1"/>
    <row r="102" s="15" customFormat="1" ht="21.6" customHeight="1"/>
    <row r="103" s="15" customFormat="1" ht="21.6" customHeight="1"/>
    <row r="104" s="15" customFormat="1" ht="21.6" customHeight="1"/>
    <row r="105" s="34" customFormat="1" ht="21.6" customHeight="1"/>
  </sheetData>
  <sheetProtection formatCells="0" formatColumns="0" formatRows="0" insertColumns="0" insertRows="0" insertHyperlinks="0" deleteColumns="0" deleteRows="0" sort="0" autoFilter="0" pivotTables="0"/>
  <mergeCells count="29">
    <mergeCell ref="F5:H5"/>
    <mergeCell ref="O5:Q5"/>
    <mergeCell ref="F6:H6"/>
    <mergeCell ref="O6:Q6"/>
    <mergeCell ref="F7:H7"/>
    <mergeCell ref="O7:Q7"/>
    <mergeCell ref="F8:H8"/>
    <mergeCell ref="D10:H11"/>
    <mergeCell ref="F12:H12"/>
    <mergeCell ref="F13:H13"/>
    <mergeCell ref="F14:H14"/>
    <mergeCell ref="H29:J29"/>
    <mergeCell ref="O29:R29"/>
    <mergeCell ref="O33:R33"/>
    <mergeCell ref="O36:R36"/>
    <mergeCell ref="H39:J39"/>
    <mergeCell ref="O39:R39"/>
    <mergeCell ref="P41:R41"/>
    <mergeCell ref="H50:J50"/>
    <mergeCell ref="O50:R50"/>
    <mergeCell ref="O58:R58"/>
    <mergeCell ref="O60:R60"/>
    <mergeCell ref="I86:I87"/>
    <mergeCell ref="J86:M88"/>
    <mergeCell ref="H61:J61"/>
    <mergeCell ref="O64:R64"/>
    <mergeCell ref="H66:J66"/>
    <mergeCell ref="J75:M75"/>
    <mergeCell ref="I77:M77"/>
  </mergeCells>
  <phoneticPr fontId="18" type="noConversion"/>
  <conditionalFormatting sqref="M10:U17">
    <cfRule type="expression" dxfId="2" priority="2">
      <formula>$G$17=FALSE</formula>
    </cfRule>
  </conditionalFormatting>
  <conditionalFormatting sqref="V10:V13 V15:V18">
    <cfRule type="expression" dxfId="1" priority="3">
      <formula>$G$17</formula>
    </cfRule>
  </conditionalFormatting>
  <conditionalFormatting sqref="F14:H14">
    <cfRule type="expression" dxfId="0" priority="1">
      <formula>$G$17</formula>
    </cfRule>
  </conditionalFormatting>
  <hyperlinks>
    <hyperlink ref="Q22" location="'Web View Mode'!I74" display="Skip to Results"/>
  </hyperlinks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2" r:id="rId4" name="Spinner 10">
              <controlPr defaultSize="0" autoPict="0">
                <anchor moveWithCells="1" sizeWithCells="1">
                  <from>
                    <xdr:col>1</xdr:col>
                    <xdr:colOff>15240</xdr:colOff>
                    <xdr:row>5</xdr:row>
                    <xdr:rowOff>0</xdr:rowOff>
                  </from>
                  <to>
                    <xdr:col>1</xdr:col>
                    <xdr:colOff>266700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5" name="Check Box 11">
              <controlPr defaultSize="0" autoFill="0" autoLine="0" autoPict="0">
                <anchor moveWithCells="1">
                  <from>
                    <xdr:col>3</xdr:col>
                    <xdr:colOff>106680</xdr:colOff>
                    <xdr:row>13</xdr:row>
                    <xdr:rowOff>266700</xdr:rowOff>
                  </from>
                  <to>
                    <xdr:col>6</xdr:col>
                    <xdr:colOff>99060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6" name="Check Box 12">
              <controlPr defaultSize="0" autoFill="0" autoLine="0" autoPict="0">
                <anchor moveWithCells="1">
                  <from>
                    <xdr:col>3</xdr:col>
                    <xdr:colOff>106680</xdr:colOff>
                    <xdr:row>13</xdr:row>
                    <xdr:rowOff>266700</xdr:rowOff>
                  </from>
                  <to>
                    <xdr:col>6</xdr:col>
                    <xdr:colOff>99060</xdr:colOff>
                    <xdr:row>14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STAGE 1</vt:lpstr>
      <vt:lpstr>STAGE 2</vt:lpstr>
      <vt:lpstr>ANALYSIS</vt:lpstr>
      <vt:lpstr>DESIGN</vt:lpstr>
      <vt:lpstr>ANALYSIS!Print_Area</vt:lpstr>
      <vt:lpstr>'STAGE 1'!Print_Area</vt:lpstr>
      <vt:lpstr>'STAGE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C</dc:creator>
  <cp:lastModifiedBy>Jeffrey Camu</cp:lastModifiedBy>
  <cp:lastPrinted>2024-11-12T16:47:28Z</cp:lastPrinted>
  <dcterms:created xsi:type="dcterms:W3CDTF">2024-11-12T16:20:26Z</dcterms:created>
  <dcterms:modified xsi:type="dcterms:W3CDTF">2024-12-15T10:19:13Z</dcterms:modified>
</cp:coreProperties>
</file>