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Files\Schoolwork\Excel Program\"/>
    </mc:Choice>
  </mc:AlternateContent>
  <xr:revisionPtr revIDLastSave="0" documentId="13_ncr:1_{2DCBAE43-864F-4CFC-8B6C-3B0F313BF78F}" xr6:coauthVersionLast="47" xr6:coauthVersionMax="47" xr10:uidLastSave="{00000000-0000-0000-0000-000000000000}"/>
  <bookViews>
    <workbookView xWindow="-108" yWindow="-108" windowWidth="23256" windowHeight="12456" firstSheet="1" activeTab="2" xr2:uid="{3B80441A-CB57-4E6F-8C93-93E5396852B7}"/>
  </bookViews>
  <sheets>
    <sheet name="Intro" sheetId="3" r:id="rId1"/>
    <sheet name="ANALYSIS " sheetId="7" r:id="rId2"/>
    <sheet name=" DESIGN" sheetId="4" r:id="rId3"/>
    <sheet name="Printed Summary" sheetId="1" r:id="rId4"/>
    <sheet name="PrintedSummary" sheetId="5" r:id="rId5"/>
  </sheets>
  <externalReferences>
    <externalReference r:id="rId6"/>
  </externalReferences>
  <definedNames>
    <definedName name="ColumnTitle1" localSheetId="1">[1]!Invoice[[#Headers],[DESCRIPTION]]</definedName>
    <definedName name="ColumnTitle1">Invoice[[#Headers],[DESCRIPTION]]</definedName>
    <definedName name="Company_Name" localSheetId="1">[1]Invoice!$B$3</definedName>
    <definedName name="Company_Name">PrintedSummary!$B$3</definedName>
    <definedName name="Email">PrintedSummary!$B$7:$B$7</definedName>
    <definedName name="Phone">PrintedSummary!$B$6:$B$6</definedName>
    <definedName name="_xlnm.Print_Area" localSheetId="2">' DESIGN'!$A$1:$BC$35</definedName>
    <definedName name="_xlnm.Print_Area" localSheetId="1">'ANALYSIS '!$A$1:$BC$32</definedName>
    <definedName name="_xlnm.Print_Titles" localSheetId="4">PrintedSummary!$13:$13</definedName>
    <definedName name="RowTitleRegion1..D8">PrintedSummary!$C$4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4" l="1"/>
  <c r="I27" i="7"/>
  <c r="A10" i="7"/>
  <c r="A9" i="4"/>
  <c r="I36" i="7"/>
  <c r="I23" i="7"/>
  <c r="I33" i="7" s="1"/>
  <c r="K30" i="4"/>
  <c r="H28" i="4"/>
  <c r="K34" i="4" s="1"/>
  <c r="K37" i="4" s="1"/>
  <c r="I47" i="4" s="1"/>
  <c r="P26" i="7"/>
  <c r="R25" i="7" s="1"/>
  <c r="P25" i="7"/>
  <c r="O9" i="7"/>
  <c r="O8" i="7"/>
  <c r="O7" i="7"/>
  <c r="H32" i="4" l="1"/>
  <c r="I25" i="7"/>
  <c r="H29" i="7" s="1"/>
  <c r="O10" i="7"/>
  <c r="I38" i="7"/>
  <c r="I39" i="7" s="1"/>
  <c r="I44" i="7" l="1"/>
  <c r="L52" i="7" s="1"/>
  <c r="B102" i="7" s="1"/>
  <c r="I64" i="7" s="1"/>
  <c r="Y44" i="7"/>
  <c r="AE44" i="7" s="1"/>
  <c r="AB48" i="7" s="1"/>
  <c r="X54" i="7"/>
  <c r="O44" i="7" l="1"/>
  <c r="L48" i="7" s="1"/>
  <c r="AC54" i="7"/>
  <c r="AH52" i="7" s="1"/>
  <c r="B101" i="7" s="1"/>
  <c r="I65" i="7" s="1"/>
  <c r="O8" i="4"/>
  <c r="O9" i="4"/>
  <c r="O7" i="4"/>
  <c r="D4" i="5"/>
  <c r="D24" i="5"/>
  <c r="D26" i="5" s="1"/>
  <c r="B26" i="5"/>
  <c r="I56" i="4" l="1"/>
  <c r="O10" i="4"/>
  <c r="B25" i="4"/>
  <c r="B24" i="4"/>
  <c r="B26" i="4"/>
  <c r="D28" i="5"/>
</calcChain>
</file>

<file path=xl/sharedStrings.xml><?xml version="1.0" encoding="utf-8"?>
<sst xmlns="http://schemas.openxmlformats.org/spreadsheetml/2006/main" count="164" uniqueCount="96">
  <si>
    <t>TOTAL</t>
  </si>
  <si>
    <t>THANK YOU FOR YOUR BUSINESS!</t>
  </si>
  <si>
    <t>OTHER</t>
  </si>
  <si>
    <t>If you have any questions concerning this invoice contact Angela at (312) 555-0113 or angela@example.com</t>
  </si>
  <si>
    <t>SALES TAX</t>
  </si>
  <si>
    <t>TAX RATE</t>
  </si>
  <si>
    <t>SUBTOTAL</t>
  </si>
  <si>
    <t>Quality inspection</t>
  </si>
  <si>
    <t>Machining services</t>
  </si>
  <si>
    <t>Steel alloy sheets</t>
  </si>
  <si>
    <t>Injection mold tools</t>
  </si>
  <si>
    <t>Custom machine parts</t>
  </si>
  <si>
    <t>AMOUNT</t>
  </si>
  <si>
    <t xml:space="preserve"> </t>
  </si>
  <si>
    <t>DESCRIPTION</t>
  </si>
  <si>
    <t>CUSTOM MACHINE PARTS MANUFACTURING</t>
  </si>
  <si>
    <t>(703) 555-0157</t>
  </si>
  <si>
    <t>San Francisco, CA 65432</t>
  </si>
  <si>
    <t>89 Pacific Ave</t>
  </si>
  <si>
    <t>Robotine Manufacturing</t>
  </si>
  <si>
    <t>hlpmanufacturing@example.com</t>
  </si>
  <si>
    <t>Jozi Kos</t>
  </si>
  <si>
    <t>BILL TO:</t>
  </si>
  <si>
    <t>(312) 555-0113</t>
  </si>
  <si>
    <t>INVOICE #</t>
  </si>
  <si>
    <t>Chicago, IL 54321</t>
  </si>
  <si>
    <t>DATE:</t>
  </si>
  <si>
    <t>123 45th Street</t>
  </si>
  <si>
    <t>HLP Manufacturing INC</t>
  </si>
  <si>
    <t>INVOICE</t>
  </si>
  <si>
    <t>Beam Properties</t>
  </si>
  <si>
    <t xml:space="preserve">Instructions: Input all the required variables in the white cells. Cells in grey and blue serve as the output.
</t>
  </si>
  <si>
    <t>Factored Moment</t>
  </si>
  <si>
    <t>mm</t>
  </si>
  <si>
    <t>*Asterisks indicate optional inputs and may be mitigated by inputing on the blue cells</t>
  </si>
  <si>
    <t>Concrete Properties</t>
  </si>
  <si>
    <t>fy</t>
  </si>
  <si>
    <t>fc'</t>
  </si>
  <si>
    <t>Mpa</t>
  </si>
  <si>
    <t>MPa</t>
  </si>
  <si>
    <t>kN-m</t>
  </si>
  <si>
    <t>Results</t>
  </si>
  <si>
    <t xml:space="preserve"> =</t>
  </si>
  <si>
    <t>Settings</t>
  </si>
  <si>
    <t>Steel Modulus</t>
  </si>
  <si>
    <t>Round Decimals to</t>
  </si>
  <si>
    <r>
      <rPr>
        <sz val="11"/>
        <color theme="1"/>
        <rFont val="Aptos Narrow"/>
        <family val="2"/>
      </rPr>
      <t>β</t>
    </r>
    <r>
      <rPr>
        <sz val="11"/>
        <color theme="1"/>
        <rFont val="Calibri"/>
        <family val="2"/>
      </rPr>
      <t>1</t>
    </r>
  </si>
  <si>
    <t>Φ</t>
  </si>
  <si>
    <t>Computations</t>
  </si>
  <si>
    <t>Skip to Results</t>
  </si>
  <si>
    <t>n</t>
  </si>
  <si>
    <t>Steel Reinforcements</t>
  </si>
  <si>
    <t>Simply Supported</t>
  </si>
  <si>
    <t>Cantilever</t>
  </si>
  <si>
    <t>Dead Load</t>
  </si>
  <si>
    <t>Uniform Load</t>
  </si>
  <si>
    <t>Triangular Right</t>
  </si>
  <si>
    <t>Increasing Load</t>
  </si>
  <si>
    <t>kN/m</t>
  </si>
  <si>
    <t>Fixed Ends</t>
  </si>
  <si>
    <t>Span</t>
  </si>
  <si>
    <r>
      <t xml:space="preserve">bw  </t>
    </r>
    <r>
      <rPr>
        <sz val="9"/>
        <color theme="1"/>
        <rFont val="Calibri"/>
        <family val="2"/>
      </rPr>
      <t>(base of web)</t>
    </r>
  </si>
  <si>
    <t>beff</t>
  </si>
  <si>
    <r>
      <t xml:space="preserve">h   </t>
    </r>
    <r>
      <rPr>
        <sz val="9"/>
        <color theme="1"/>
        <rFont val="Calibri"/>
        <family val="2"/>
      </rPr>
      <t>(height of flange)</t>
    </r>
  </si>
  <si>
    <t>16h+bw</t>
  </si>
  <si>
    <t>=</t>
  </si>
  <si>
    <r>
      <t xml:space="preserve">sw </t>
    </r>
    <r>
      <rPr>
        <sz val="9"/>
        <color theme="1"/>
        <rFont val="Calibri"/>
        <family val="2"/>
      </rPr>
      <t>(distance b/w webs)</t>
    </r>
  </si>
  <si>
    <t>sw+bw</t>
  </si>
  <si>
    <t>ln/4</t>
  </si>
  <si>
    <t>beff=bmin</t>
  </si>
  <si>
    <t>*the answer should be inputed to the orig. beff cell at the left</t>
  </si>
  <si>
    <t>Live load</t>
  </si>
  <si>
    <t>Kn/m</t>
  </si>
  <si>
    <t xml:space="preserve">mm        </t>
  </si>
  <si>
    <t>Kn-m</t>
  </si>
  <si>
    <t>REMARKS:</t>
  </si>
  <si>
    <t>mm^2</t>
  </si>
  <si>
    <t>dia. (assumed)</t>
  </si>
  <si>
    <t>rebars</t>
  </si>
  <si>
    <t>*the answer should be inputted to the orig. beff cell at the left</t>
  </si>
  <si>
    <t>*the answer should be inputted to the Mu cell at the left</t>
  </si>
  <si>
    <t>Ultimate Moment (Mu)</t>
  </si>
  <si>
    <t>T-Beam Analysis Calculator</t>
  </si>
  <si>
    <r>
      <t xml:space="preserve">d </t>
    </r>
    <r>
      <rPr>
        <sz val="9"/>
        <color theme="1"/>
        <rFont val="Calibri"/>
        <family val="2"/>
      </rPr>
      <t>(depth)</t>
    </r>
  </si>
  <si>
    <t xml:space="preserve">dia. of reinforcement bar </t>
  </si>
  <si>
    <t>no. of reinforcement bars</t>
  </si>
  <si>
    <t>Steel Ratio</t>
  </si>
  <si>
    <t>ρ =</t>
  </si>
  <si>
    <t>Computations if FALSE T-BEAM:</t>
  </si>
  <si>
    <t>Computations if TRUE T-BEAM:</t>
  </si>
  <si>
    <t>CELLS WILL NOT SHOW ANY VALUE IF NOT A TRUE T- BEAM</t>
  </si>
  <si>
    <t>Mu=</t>
  </si>
  <si>
    <t>T-Beam Design Calculator</t>
  </si>
  <si>
    <t>CELLS WILL NOT SHIOW ANY  VALUE IF NOT A FALSE T-BEAM</t>
  </si>
  <si>
    <t>depth(d)</t>
  </si>
  <si>
    <t>Therefore: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</si>
</sst>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lt;=9999999]###\-####;\(###\)\ ###\-####"/>
    <numFmt numFmtId="166" formatCode="[$-409]mmmm\ d\,\ yyyy;@"/>
  </numFmts>
  <fonts count="57"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i/>
      <sz val="11"/>
      <name val="Aptos Narrow"/>
      <family val="2"/>
      <scheme val="minor"/>
    </font>
    <font>
      <b/>
      <sz val="11"/>
      <name val="Aptos Display"/>
      <family val="2"/>
      <scheme val="major"/>
    </font>
    <font>
      <sz val="10"/>
      <name val="Arial"/>
      <family val="2"/>
    </font>
    <font>
      <b/>
      <i/>
      <sz val="11"/>
      <color theme="1" tint="0.34998626667073579"/>
      <name val="Aptos Narrow"/>
      <family val="2"/>
      <scheme val="minor"/>
    </font>
    <font>
      <b/>
      <sz val="11"/>
      <color theme="1" tint="0.34998626667073579"/>
      <name val="Aptos Narrow"/>
      <family val="2"/>
      <scheme val="minor"/>
    </font>
    <font>
      <sz val="11"/>
      <name val="Aptos Display"/>
      <family val="2"/>
      <scheme val="major"/>
    </font>
    <font>
      <sz val="16"/>
      <name val="Aptos Narrow"/>
      <family val="2"/>
      <scheme val="minor"/>
    </font>
    <font>
      <b/>
      <sz val="11"/>
      <color theme="5" tint="-0.249977111117893"/>
      <name val="Aptos Narrow"/>
      <family val="2"/>
      <scheme val="minor"/>
    </font>
    <font>
      <b/>
      <sz val="20"/>
      <color theme="1"/>
      <name val="Aptos Narrow"/>
      <family val="2"/>
      <scheme val="minor"/>
    </font>
    <font>
      <b/>
      <sz val="20"/>
      <color theme="1"/>
      <name val="Aptos Display"/>
      <family val="2"/>
      <scheme val="major"/>
    </font>
    <font>
      <sz val="27"/>
      <color theme="1" tint="0.499984740745262"/>
      <name val="Aptos Display"/>
      <family val="2"/>
      <scheme val="major"/>
    </font>
    <font>
      <b/>
      <sz val="36"/>
      <color theme="1"/>
      <name val="Aptos Display"/>
      <family val="2"/>
      <scheme val="major"/>
    </font>
    <font>
      <b/>
      <sz val="11"/>
      <color theme="1"/>
      <name val="Calibri"/>
      <family val="2"/>
    </font>
    <font>
      <sz val="11"/>
      <color theme="1"/>
      <name val="Calibri"/>
      <family val="2"/>
    </font>
    <font>
      <sz val="12"/>
      <color theme="1"/>
      <name val="Calibri"/>
      <family val="2"/>
    </font>
    <font>
      <sz val="14"/>
      <color theme="1"/>
      <name val="Calibri"/>
      <family val="2"/>
    </font>
    <font>
      <i/>
      <sz val="12"/>
      <color theme="1"/>
      <name val="Calibri"/>
      <family val="2"/>
    </font>
    <font>
      <sz val="16"/>
      <color theme="1"/>
      <name val="Calibri"/>
      <family val="2"/>
    </font>
    <font>
      <sz val="18"/>
      <color theme="1"/>
      <name val="Calibri"/>
      <family val="2"/>
    </font>
    <font>
      <b/>
      <sz val="28"/>
      <color theme="1"/>
      <name val="Calibri"/>
      <family val="2"/>
    </font>
    <font>
      <sz val="22"/>
      <color theme="1"/>
      <name val="Calibri"/>
      <family val="2"/>
    </font>
    <font>
      <sz val="8"/>
      <name val="Aptos Narrow"/>
      <family val="2"/>
      <scheme val="minor"/>
    </font>
    <font>
      <b/>
      <sz val="16"/>
      <name val="Aptos Narrow"/>
      <family val="2"/>
      <scheme val="minor"/>
    </font>
    <font>
      <i/>
      <sz val="10"/>
      <color theme="1"/>
      <name val="Calibri"/>
      <family val="2"/>
    </font>
    <font>
      <sz val="8"/>
      <color rgb="FF000000"/>
      <name val="Segoe UI"/>
      <family val="2"/>
    </font>
    <font>
      <b/>
      <sz val="12"/>
      <name val="Aptos Narrow"/>
      <family val="2"/>
      <scheme val="minor"/>
    </font>
    <font>
      <sz val="20"/>
      <color theme="1"/>
      <name val="Calibri"/>
      <family val="2"/>
    </font>
    <font>
      <sz val="11"/>
      <color theme="1"/>
      <name val="Aptos Narrow"/>
      <family val="2"/>
    </font>
    <font>
      <b/>
      <sz val="16"/>
      <color theme="1"/>
      <name val="Aptos Narrow"/>
      <family val="2"/>
      <scheme val="minor"/>
    </font>
    <font>
      <sz val="24"/>
      <color theme="1"/>
      <name val="Calibri"/>
      <family val="2"/>
    </font>
    <font>
      <i/>
      <u val="double"/>
      <sz val="11"/>
      <color theme="8" tint="-0.499984740745262"/>
      <name val="Calibri"/>
      <family val="2"/>
    </font>
    <font>
      <b/>
      <sz val="12"/>
      <color theme="1"/>
      <name val="Calibri"/>
      <family val="2"/>
    </font>
    <font>
      <b/>
      <sz val="16"/>
      <color theme="1"/>
      <name val="Calibri"/>
      <family val="2"/>
    </font>
    <font>
      <sz val="11"/>
      <color theme="5"/>
      <name val="Calibri"/>
      <family val="2"/>
    </font>
    <font>
      <i/>
      <sz val="18"/>
      <color theme="8" tint="-0.249977111117893"/>
      <name val="Aptos Narrow"/>
      <family val="2"/>
      <scheme val="minor"/>
    </font>
    <font>
      <sz val="9"/>
      <color theme="1"/>
      <name val="Calibri"/>
      <family val="2"/>
    </font>
    <font>
      <sz val="11"/>
      <color theme="2"/>
      <name val="Calibri"/>
      <family val="2"/>
    </font>
    <font>
      <i/>
      <sz val="9"/>
      <color theme="1"/>
      <name val="Calibri"/>
      <family val="2"/>
    </font>
    <font>
      <sz val="12"/>
      <name val="Aptos Narrow"/>
      <family val="2"/>
      <scheme val="minor"/>
    </font>
    <font>
      <sz val="10"/>
      <color theme="1"/>
      <name val="Aptos Narrow"/>
      <family val="2"/>
      <scheme val="minor"/>
    </font>
    <font>
      <sz val="10"/>
      <color theme="1"/>
      <name val="Calibri"/>
      <family val="2"/>
    </font>
    <font>
      <i/>
      <u val="double"/>
      <sz val="12"/>
      <color theme="8" tint="-0.499984740745262"/>
      <name val="Calibri"/>
      <family val="2"/>
    </font>
    <font>
      <sz val="11"/>
      <color theme="8" tint="-0.499984740745262"/>
      <name val="Calibri"/>
      <family val="2"/>
    </font>
    <font>
      <sz val="11"/>
      <color theme="0"/>
      <name val="Calibri"/>
      <family val="2"/>
    </font>
    <font>
      <i/>
      <sz val="18"/>
      <name val="Aptos Narrow"/>
      <family val="2"/>
      <scheme val="minor"/>
    </font>
    <font>
      <b/>
      <sz val="18"/>
      <color theme="1"/>
      <name val="Calibri"/>
      <family val="2"/>
    </font>
    <font>
      <b/>
      <sz val="24"/>
      <color theme="1"/>
      <name val="Calibri"/>
      <family val="2"/>
    </font>
    <font>
      <b/>
      <sz val="22"/>
      <color theme="1"/>
      <name val="Calibri"/>
      <family val="2"/>
    </font>
    <font>
      <i/>
      <u val="double"/>
      <sz val="16"/>
      <color theme="8" tint="-0.499984740745262"/>
      <name val="Calibri"/>
      <family val="2"/>
    </font>
    <font>
      <i/>
      <u val="double"/>
      <sz val="18"/>
      <color theme="8" tint="-0.499984740745262"/>
      <name val="Calibri"/>
      <family val="2"/>
    </font>
    <font>
      <i/>
      <u val="double"/>
      <sz val="20"/>
      <color theme="8" tint="-0.499984740745262"/>
      <name val="Calibri"/>
      <family val="2"/>
    </font>
    <font>
      <sz val="11"/>
      <color rgb="FFFF0000"/>
      <name val="Calibri"/>
      <family val="2"/>
    </font>
  </fonts>
  <fills count="11">
    <fill>
      <patternFill patternType="none"/>
    </fill>
    <fill>
      <patternFill patternType="gray125"/>
    </fill>
    <fill>
      <patternFill patternType="solid">
        <fgColor rgb="FFEDECDD"/>
        <bgColor indexed="64"/>
      </patternFill>
    </fill>
    <fill>
      <patternFill patternType="solid">
        <fgColor theme="0" tint="-4.9989318521683403E-2"/>
        <bgColor indexed="64"/>
      </patternFill>
    </fill>
    <fill>
      <patternFill patternType="solid">
        <fgColor rgb="FFE5E1DA"/>
        <bgColor indexed="64"/>
      </patternFill>
    </fill>
    <fill>
      <patternFill patternType="solid">
        <fgColor rgb="FFFEFDED"/>
        <bgColor indexed="64"/>
      </patternFill>
    </fill>
    <fill>
      <patternFill patternType="solid">
        <fgColor rgb="FFDBDACC"/>
        <bgColor indexed="64"/>
      </patternFill>
    </fill>
    <fill>
      <patternFill patternType="solid">
        <fgColor theme="6"/>
        <bgColor indexed="64"/>
      </patternFill>
    </fill>
    <fill>
      <patternFill patternType="solid">
        <fgColor theme="5"/>
        <bgColor indexed="64"/>
      </patternFill>
    </fill>
    <fill>
      <patternFill patternType="solid">
        <fgColor theme="5" tint="0.59999389629810485"/>
        <bgColor indexed="64"/>
      </patternFill>
    </fill>
    <fill>
      <patternFill patternType="solid">
        <fgColor rgb="FFA7CCCE"/>
        <bgColor indexed="64"/>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34998626667073579"/>
      </left>
      <right/>
      <top/>
      <bottom/>
      <diagonal/>
    </border>
    <border>
      <left/>
      <right/>
      <top/>
      <bottom style="medium">
        <color theme="2"/>
      </bottom>
      <diagonal/>
    </border>
    <border>
      <left style="medium">
        <color theme="0"/>
      </left>
      <right style="thin">
        <color theme="2"/>
      </right>
      <top style="medium">
        <color theme="0"/>
      </top>
      <bottom style="thin">
        <color theme="2"/>
      </bottom>
      <diagonal/>
    </border>
    <border>
      <left style="thin">
        <color theme="2"/>
      </left>
      <right style="thin">
        <color theme="2"/>
      </right>
      <top style="medium">
        <color theme="0"/>
      </top>
      <bottom style="thin">
        <color theme="2"/>
      </bottom>
      <diagonal/>
    </border>
    <border>
      <left style="thin">
        <color theme="2"/>
      </left>
      <right style="medium">
        <color theme="0"/>
      </right>
      <top style="medium">
        <color theme="0"/>
      </top>
      <bottom style="thin">
        <color theme="2"/>
      </bottom>
      <diagonal/>
    </border>
    <border>
      <left style="medium">
        <color theme="0"/>
      </left>
      <right style="thin">
        <color theme="2"/>
      </right>
      <top style="thin">
        <color theme="2"/>
      </top>
      <bottom style="medium">
        <color theme="0"/>
      </bottom>
      <diagonal/>
    </border>
    <border>
      <left style="thin">
        <color theme="2"/>
      </left>
      <right style="thin">
        <color theme="2"/>
      </right>
      <top style="thin">
        <color theme="2"/>
      </top>
      <bottom style="medium">
        <color theme="0"/>
      </bottom>
      <diagonal/>
    </border>
    <border>
      <left style="thin">
        <color theme="2"/>
      </left>
      <right style="medium">
        <color theme="0"/>
      </right>
      <top style="thin">
        <color theme="2"/>
      </top>
      <bottom style="medium">
        <color theme="0"/>
      </bottom>
      <diagonal/>
    </border>
    <border>
      <left style="medium">
        <color theme="0"/>
      </left>
      <right/>
      <top/>
      <bottom/>
      <diagonal/>
    </border>
    <border>
      <left/>
      <right/>
      <top/>
      <bottom style="thin">
        <color theme="5"/>
      </bottom>
      <diagonal/>
    </border>
    <border>
      <left/>
      <right/>
      <top style="thin">
        <color theme="5"/>
      </top>
      <bottom/>
      <diagonal/>
    </border>
    <border>
      <left style="double">
        <color rgb="FF3F3F3F"/>
      </left>
      <right style="double">
        <color rgb="FF3F3F3F"/>
      </right>
      <top style="double">
        <color rgb="FF3F3F3F"/>
      </top>
      <bottom/>
      <diagonal/>
    </border>
    <border>
      <left style="double">
        <color rgb="FF3F3F3F"/>
      </left>
      <right style="double">
        <color rgb="FF3F3F3F"/>
      </right>
      <top style="double">
        <color rgb="FF3F3F3F"/>
      </top>
      <bottom style="double">
        <color indexed="64"/>
      </bottom>
      <diagonal/>
    </border>
    <border>
      <left/>
      <right/>
      <top/>
      <bottom style="double">
        <color indexed="64"/>
      </bottom>
      <diagonal/>
    </border>
    <border>
      <left style="double">
        <color rgb="FF3F3F3F"/>
      </left>
      <right style="double">
        <color rgb="FF3F3F3F"/>
      </right>
      <top/>
      <bottom style="double">
        <color rgb="FF3F3F3F"/>
      </bottom>
      <diagonal/>
    </border>
    <border>
      <left style="thin">
        <color indexed="64"/>
      </left>
      <right style="thin">
        <color indexed="64"/>
      </right>
      <top style="thin">
        <color indexed="64"/>
      </top>
      <bottom style="thin">
        <color indexed="64"/>
      </bottom>
      <diagonal/>
    </border>
    <border>
      <left style="medium">
        <color theme="0"/>
      </left>
      <right/>
      <top style="medium">
        <color theme="0"/>
      </top>
      <bottom style="thin">
        <color theme="2"/>
      </bottom>
      <diagonal/>
    </border>
    <border>
      <left/>
      <right/>
      <top style="medium">
        <color theme="0"/>
      </top>
      <bottom style="thin">
        <color theme="2"/>
      </bottom>
      <diagonal/>
    </border>
    <border>
      <left/>
      <right style="medium">
        <color theme="0"/>
      </right>
      <top style="medium">
        <color theme="0"/>
      </top>
      <bottom style="thin">
        <color theme="2"/>
      </bottom>
      <diagonal/>
    </border>
    <border>
      <left style="medium">
        <color theme="0"/>
      </left>
      <right/>
      <top style="thin">
        <color theme="2"/>
      </top>
      <bottom style="medium">
        <color theme="0"/>
      </bottom>
      <diagonal/>
    </border>
    <border>
      <left/>
      <right/>
      <top style="thin">
        <color theme="2"/>
      </top>
      <bottom style="medium">
        <color theme="0"/>
      </bottom>
      <diagonal/>
    </border>
    <border>
      <left/>
      <right style="medium">
        <color theme="0"/>
      </right>
      <top style="thin">
        <color theme="2"/>
      </top>
      <bottom style="medium">
        <color theme="0"/>
      </bottom>
      <diagonal/>
    </border>
    <border>
      <left/>
      <right style="medium">
        <color theme="0"/>
      </right>
      <top/>
      <bottom/>
      <diagonal/>
    </border>
  </borders>
  <cellStyleXfs count="18">
    <xf numFmtId="0" fontId="0" fillId="0" borderId="0"/>
    <xf numFmtId="0" fontId="2" fillId="0" borderId="0">
      <alignment wrapText="1"/>
    </xf>
    <xf numFmtId="164" fontId="3" fillId="0" borderId="0" applyFill="0" applyBorder="0" applyProtection="0">
      <alignment horizontal="right"/>
    </xf>
    <xf numFmtId="0" fontId="4" fillId="0" borderId="0" applyNumberFormat="0" applyFill="0" applyProtection="0">
      <alignment horizontal="right" indent="1"/>
    </xf>
    <xf numFmtId="0" fontId="5" fillId="0" borderId="0" applyNumberFormat="0" applyAlignment="0" applyProtection="0"/>
    <xf numFmtId="164" fontId="7" fillId="0" borderId="0" applyFont="0" applyFill="0" applyBorder="0" applyProtection="0">
      <alignment horizontal="right"/>
    </xf>
    <xf numFmtId="0" fontId="8" fillId="0" borderId="0" applyNumberFormat="0" applyFill="0" applyBorder="0" applyProtection="0">
      <alignment horizontal="right" indent="1"/>
    </xf>
    <xf numFmtId="10" fontId="7" fillId="0" borderId="0" applyFont="0" applyFill="0" applyBorder="0" applyProtection="0">
      <alignment horizontal="right"/>
    </xf>
    <xf numFmtId="0" fontId="2" fillId="0" borderId="0" applyNumberFormat="0" applyFont="0" applyFill="0" applyBorder="0" applyProtection="0">
      <alignment horizontal="center" vertical="center"/>
    </xf>
    <xf numFmtId="0" fontId="2" fillId="0" borderId="0" applyNumberFormat="0" applyFont="0" applyFill="0" applyBorder="0">
      <alignment vertical="center" wrapText="1"/>
    </xf>
    <xf numFmtId="165" fontId="2" fillId="0" borderId="0" applyFont="0" applyFill="0" applyBorder="0">
      <alignment horizontal="left"/>
    </xf>
    <xf numFmtId="0" fontId="8" fillId="0" borderId="0" applyNumberFormat="0" applyFill="0" applyBorder="0" applyProtection="0"/>
    <xf numFmtId="0" fontId="2" fillId="0" borderId="0" applyNumberFormat="0" applyFill="0" applyBorder="0" applyProtection="0">
      <alignment wrapText="1"/>
    </xf>
    <xf numFmtId="166" fontId="2" fillId="0" borderId="0" applyFont="0" applyFill="0" applyBorder="0">
      <alignment horizontal="left"/>
    </xf>
    <xf numFmtId="0" fontId="13" fillId="0" borderId="0" applyNumberFormat="0" applyFill="0" applyBorder="0" applyProtection="0">
      <alignment horizontal="left"/>
    </xf>
    <xf numFmtId="0" fontId="15" fillId="0" borderId="0" applyNumberFormat="0" applyFill="0" applyBorder="0" applyProtection="0">
      <alignment horizontal="right" vertical="center"/>
    </xf>
    <xf numFmtId="0" fontId="27" fillId="3" borderId="1">
      <alignment horizontal="center" vertical="center"/>
    </xf>
    <xf numFmtId="0" fontId="33" fillId="7" borderId="1">
      <alignment horizontal="center" vertical="center"/>
    </xf>
  </cellStyleXfs>
  <cellXfs count="155">
    <xf numFmtId="0" fontId="0" fillId="0" borderId="0" xfId="0"/>
    <xf numFmtId="0" fontId="0" fillId="2" borderId="0" xfId="0" applyFill="1"/>
    <xf numFmtId="0" fontId="2" fillId="0" borderId="0" xfId="1">
      <alignment wrapText="1"/>
    </xf>
    <xf numFmtId="164" fontId="3" fillId="3" borderId="2" xfId="2" applyFill="1" applyBorder="1" applyAlignment="1">
      <alignment horizontal="left" vertical="center" indent="1"/>
    </xf>
    <xf numFmtId="0" fontId="1" fillId="3" borderId="3" xfId="3" applyFont="1" applyFill="1" applyBorder="1" applyAlignment="1">
      <alignment horizontal="right" vertical="center" indent="1"/>
    </xf>
    <xf numFmtId="0" fontId="6" fillId="0" borderId="0" xfId="4" applyFont="1" applyAlignment="1">
      <alignment horizontal="left" readingOrder="1"/>
    </xf>
    <xf numFmtId="164" fontId="0" fillId="0" borderId="2" xfId="5" applyFont="1" applyBorder="1" applyAlignment="1">
      <alignment horizontal="left" vertical="center" indent="1"/>
    </xf>
    <xf numFmtId="0" fontId="9" fillId="0" borderId="3" xfId="6" applyFont="1" applyBorder="1" applyAlignment="1">
      <alignment horizontal="right" vertical="center" indent="1"/>
    </xf>
    <xf numFmtId="164" fontId="0" fillId="0" borderId="2" xfId="5" applyFont="1" applyFill="1" applyBorder="1" applyAlignment="1">
      <alignment horizontal="left" vertical="center" indent="1"/>
    </xf>
    <xf numFmtId="10" fontId="0" fillId="0" borderId="2" xfId="7" applyFont="1" applyBorder="1" applyAlignment="1">
      <alignment horizontal="left" vertical="center" indent="1"/>
    </xf>
    <xf numFmtId="164" fontId="0" fillId="0" borderId="4" xfId="5" applyFont="1" applyFill="1" applyBorder="1" applyAlignment="1">
      <alignment horizontal="left" vertical="center" indent="1"/>
    </xf>
    <xf numFmtId="0" fontId="9" fillId="0" borderId="0" xfId="6" applyFont="1" applyFill="1" applyBorder="1" applyAlignment="1">
      <alignment horizontal="right" vertical="center" indent="1"/>
    </xf>
    <xf numFmtId="0" fontId="2" fillId="0" borderId="0" xfId="1" applyAlignment="1">
      <alignment horizontal="left"/>
    </xf>
    <xf numFmtId="164" fontId="0" fillId="0" borderId="0" xfId="5" applyFont="1" applyFill="1" applyBorder="1" applyAlignment="1">
      <alignment horizontal="left" vertical="center" indent="1"/>
    </xf>
    <xf numFmtId="0" fontId="2" fillId="0" borderId="0" xfId="1" applyAlignment="1">
      <alignment horizontal="left" vertical="center"/>
    </xf>
    <xf numFmtId="0" fontId="2" fillId="0" borderId="0" xfId="1" applyAlignment="1">
      <alignment horizontal="left" vertical="center" wrapText="1" indent="1"/>
    </xf>
    <xf numFmtId="0" fontId="2" fillId="0" borderId="0" xfId="1" applyAlignment="1">
      <alignment horizontal="left" vertical="center" wrapText="1"/>
    </xf>
    <xf numFmtId="0" fontId="10" fillId="0" borderId="0" xfId="8" applyFont="1" applyFill="1" applyBorder="1" applyAlignment="1">
      <alignment horizontal="left" vertical="center" indent="1"/>
    </xf>
    <xf numFmtId="0" fontId="10" fillId="0" borderId="0" xfId="8" applyFont="1" applyFill="1" applyBorder="1">
      <alignment horizontal="center" vertical="center"/>
    </xf>
    <xf numFmtId="0" fontId="0" fillId="0" borderId="0" xfId="9" applyFont="1">
      <alignment vertical="center" wrapText="1"/>
    </xf>
    <xf numFmtId="0" fontId="11" fillId="0" borderId="0" xfId="9" applyFont="1" applyAlignment="1">
      <alignment horizontal="left" wrapText="1"/>
    </xf>
    <xf numFmtId="165" fontId="0" fillId="0" borderId="0" xfId="10" applyFont="1">
      <alignment horizontal="left"/>
    </xf>
    <xf numFmtId="0" fontId="8" fillId="0" borderId="0" xfId="11"/>
    <xf numFmtId="165" fontId="2" fillId="0" borderId="0" xfId="12" applyNumberFormat="1">
      <alignment wrapText="1"/>
    </xf>
    <xf numFmtId="0" fontId="12" fillId="0" borderId="0" xfId="11" applyFont="1"/>
    <xf numFmtId="166" fontId="0" fillId="0" borderId="0" xfId="13" applyFont="1">
      <alignment horizontal="left"/>
    </xf>
    <xf numFmtId="0" fontId="17" fillId="4" borderId="0" xfId="0" applyFont="1" applyFill="1" applyAlignment="1">
      <alignment vertical="top"/>
    </xf>
    <xf numFmtId="0" fontId="18" fillId="6" borderId="0" xfId="0" applyFont="1" applyFill="1" applyAlignment="1">
      <alignment vertical="top"/>
    </xf>
    <xf numFmtId="0" fontId="18" fillId="5" borderId="0" xfId="0" applyFont="1" applyFill="1"/>
    <xf numFmtId="0" fontId="18" fillId="0" borderId="0" xfId="0" applyFont="1"/>
    <xf numFmtId="0" fontId="19" fillId="6" borderId="0" xfId="0" applyFont="1" applyFill="1" applyAlignment="1">
      <alignment vertical="center"/>
    </xf>
    <xf numFmtId="0" fontId="20" fillId="6" borderId="0" xfId="0" applyFont="1" applyFill="1" applyAlignment="1">
      <alignment vertical="center"/>
    </xf>
    <xf numFmtId="0" fontId="21" fillId="6" borderId="0" xfId="0" applyFont="1" applyFill="1" applyAlignment="1">
      <alignment vertical="top"/>
    </xf>
    <xf numFmtId="0" fontId="18" fillId="6" borderId="0" xfId="0" applyFont="1" applyFill="1"/>
    <xf numFmtId="0" fontId="24" fillId="4" borderId="0" xfId="0" applyFont="1" applyFill="1" applyAlignment="1">
      <alignment horizontal="left" vertical="center"/>
    </xf>
    <xf numFmtId="0" fontId="18" fillId="5" borderId="0" xfId="0" applyFont="1" applyFill="1" applyAlignment="1">
      <alignment vertical="top"/>
    </xf>
    <xf numFmtId="0" fontId="25" fillId="6" borderId="0" xfId="0" applyFont="1" applyFill="1" applyAlignment="1">
      <alignment vertical="top"/>
    </xf>
    <xf numFmtId="0" fontId="18" fillId="6" borderId="0" xfId="0" applyFont="1" applyFill="1" applyAlignment="1">
      <alignment horizontal="left" indent="2"/>
    </xf>
    <xf numFmtId="0" fontId="28" fillId="6" borderId="0" xfId="0" applyFont="1" applyFill="1" applyAlignment="1">
      <alignment vertical="center"/>
    </xf>
    <xf numFmtId="0" fontId="18" fillId="2" borderId="0" xfId="0" applyFont="1" applyFill="1"/>
    <xf numFmtId="0" fontId="18" fillId="5" borderId="5" xfId="0" applyFont="1" applyFill="1" applyBorder="1"/>
    <xf numFmtId="0" fontId="23" fillId="2" borderId="0" xfId="0" applyFont="1" applyFill="1" applyAlignment="1">
      <alignment horizontal="left" indent="3"/>
    </xf>
    <xf numFmtId="0" fontId="22" fillId="2" borderId="0" xfId="0" applyFont="1" applyFill="1" applyAlignment="1">
      <alignment horizontal="left" vertical="center"/>
    </xf>
    <xf numFmtId="0" fontId="18" fillId="6" borderId="0" xfId="0" applyFont="1" applyFill="1" applyAlignment="1">
      <alignment vertical="center"/>
    </xf>
    <xf numFmtId="0" fontId="30" fillId="3" borderId="1" xfId="16" applyFont="1" applyAlignment="1">
      <alignment vertical="center"/>
    </xf>
    <xf numFmtId="0" fontId="32" fillId="6" borderId="0" xfId="0" applyFont="1" applyFill="1" applyAlignment="1">
      <alignment vertical="center"/>
    </xf>
    <xf numFmtId="0" fontId="25" fillId="2" borderId="0" xfId="0" applyFont="1" applyFill="1" applyAlignment="1">
      <alignment vertical="center"/>
    </xf>
    <xf numFmtId="0" fontId="18" fillId="2" borderId="0" xfId="0" applyFont="1" applyFill="1" applyAlignment="1">
      <alignment horizontal="right"/>
    </xf>
    <xf numFmtId="0" fontId="34" fillId="2" borderId="0" xfId="0" applyFont="1" applyFill="1" applyAlignment="1">
      <alignment vertical="center"/>
    </xf>
    <xf numFmtId="0" fontId="19" fillId="6" borderId="0" xfId="0" applyFont="1" applyFill="1"/>
    <xf numFmtId="0" fontId="33" fillId="7" borderId="1" xfId="17">
      <alignment horizontal="center" vertical="center"/>
    </xf>
    <xf numFmtId="0" fontId="25" fillId="6" borderId="0" xfId="0" applyFont="1" applyFill="1"/>
    <xf numFmtId="0" fontId="18" fillId="6" borderId="0" xfId="0" applyFont="1" applyFill="1" applyAlignment="1">
      <alignment horizontal="left"/>
    </xf>
    <xf numFmtId="0" fontId="36" fillId="6" borderId="0" xfId="0" applyFont="1" applyFill="1" applyAlignment="1">
      <alignment vertical="top"/>
    </xf>
    <xf numFmtId="0" fontId="18" fillId="8" borderId="0" xfId="0" applyFont="1" applyFill="1"/>
    <xf numFmtId="0" fontId="25" fillId="8" borderId="0" xfId="0" applyFont="1" applyFill="1" applyAlignment="1">
      <alignment vertical="top"/>
    </xf>
    <xf numFmtId="0" fontId="18" fillId="5" borderId="13" xfId="0" applyFont="1" applyFill="1" applyBorder="1"/>
    <xf numFmtId="0" fontId="38" fillId="6" borderId="0" xfId="0" applyFont="1" applyFill="1" applyAlignment="1">
      <alignment vertical="top"/>
    </xf>
    <xf numFmtId="0" fontId="38" fillId="6" borderId="0" xfId="0" applyFont="1" applyFill="1"/>
    <xf numFmtId="0" fontId="38" fillId="8" borderId="0" xfId="0" applyFont="1" applyFill="1"/>
    <xf numFmtId="0" fontId="39" fillId="8" borderId="0" xfId="12" applyFont="1" applyFill="1" applyAlignment="1"/>
    <xf numFmtId="0" fontId="33" fillId="6" borderId="0" xfId="17" applyFill="1" applyBorder="1">
      <alignment horizontal="center" vertical="center"/>
    </xf>
    <xf numFmtId="0" fontId="25" fillId="6" borderId="0" xfId="0" applyFont="1" applyFill="1" applyAlignment="1">
      <alignment horizontal="right"/>
    </xf>
    <xf numFmtId="0" fontId="27" fillId="6" borderId="17" xfId="16" applyFill="1" applyBorder="1" applyAlignment="1">
      <alignment vertical="center"/>
    </xf>
    <xf numFmtId="0" fontId="18" fillId="6" borderId="0" xfId="0" applyFont="1" applyFill="1" applyAlignment="1">
      <alignment horizontal="right"/>
    </xf>
    <xf numFmtId="0" fontId="33" fillId="9" borderId="18" xfId="17" applyFill="1" applyBorder="1">
      <alignment horizontal="center" vertical="center"/>
    </xf>
    <xf numFmtId="0" fontId="41" fillId="6" borderId="0" xfId="0" applyFont="1" applyFill="1" applyAlignment="1">
      <alignment horizontal="left" indent="2"/>
    </xf>
    <xf numFmtId="0" fontId="19" fillId="6" borderId="0" xfId="0" applyFont="1" applyFill="1" applyAlignment="1">
      <alignment horizontal="right"/>
    </xf>
    <xf numFmtId="0" fontId="33" fillId="9" borderId="1" xfId="17" applyFill="1">
      <alignment horizontal="center" vertical="center"/>
    </xf>
    <xf numFmtId="0" fontId="36" fillId="6" borderId="0" xfId="0" applyFont="1" applyFill="1" applyAlignment="1">
      <alignment horizontal="right"/>
    </xf>
    <xf numFmtId="0" fontId="42" fillId="6" borderId="0" xfId="0" applyFont="1" applyFill="1"/>
    <xf numFmtId="0" fontId="30" fillId="3" borderId="15" xfId="16" applyFont="1" applyBorder="1" applyAlignment="1">
      <alignment vertical="center"/>
    </xf>
    <xf numFmtId="0" fontId="30" fillId="5" borderId="0" xfId="16" applyFont="1" applyFill="1" applyBorder="1" applyAlignment="1">
      <alignment vertical="center"/>
    </xf>
    <xf numFmtId="0" fontId="33" fillId="10" borderId="16" xfId="17" applyFill="1" applyBorder="1">
      <alignment horizontal="center" vertical="center"/>
    </xf>
    <xf numFmtId="0" fontId="27" fillId="6" borderId="0" xfId="16" applyFill="1" applyBorder="1" applyAlignment="1">
      <alignment vertical="center"/>
    </xf>
    <xf numFmtId="0" fontId="43" fillId="6" borderId="0" xfId="16" applyFont="1" applyFill="1" applyBorder="1" applyAlignment="1">
      <alignment vertical="center"/>
    </xf>
    <xf numFmtId="0" fontId="27" fillId="6" borderId="0" xfId="16" applyFill="1" applyBorder="1">
      <alignment horizontal="center" vertical="center"/>
    </xf>
    <xf numFmtId="0" fontId="23" fillId="2" borderId="0" xfId="0" applyFont="1" applyFill="1" applyAlignment="1">
      <alignment vertical="center"/>
    </xf>
    <xf numFmtId="0" fontId="25" fillId="2" borderId="0" xfId="0" applyFont="1" applyFill="1" applyAlignment="1">
      <alignment horizontal="left" indent="3"/>
    </xf>
    <xf numFmtId="0" fontId="44" fillId="2" borderId="0" xfId="17" applyFont="1" applyFill="1" applyBorder="1" applyAlignment="1">
      <alignment vertical="center"/>
    </xf>
    <xf numFmtId="0" fontId="45" fillId="2" borderId="0" xfId="0" applyFont="1" applyFill="1"/>
    <xf numFmtId="0" fontId="46" fillId="2" borderId="0" xfId="0" applyFont="1" applyFill="1"/>
    <xf numFmtId="0" fontId="47" fillId="2" borderId="0" xfId="0" applyFont="1" applyFill="1"/>
    <xf numFmtId="0" fontId="31" fillId="5" borderId="0" xfId="0" applyFont="1" applyFill="1" applyAlignment="1">
      <alignment vertical="center"/>
    </xf>
    <xf numFmtId="0" fontId="22" fillId="5" borderId="0" xfId="0" applyFont="1" applyFill="1" applyAlignment="1">
      <alignment horizontal="left" vertical="center"/>
    </xf>
    <xf numFmtId="0" fontId="31" fillId="2" borderId="0" xfId="0" applyFont="1" applyFill="1" applyAlignment="1">
      <alignment horizontal="left" indent="3"/>
    </xf>
    <xf numFmtId="0" fontId="28" fillId="6" borderId="0" xfId="0" applyFont="1" applyFill="1"/>
    <xf numFmtId="0" fontId="48" fillId="6" borderId="0" xfId="0" applyFont="1" applyFill="1" applyAlignment="1">
      <alignment vertical="top"/>
    </xf>
    <xf numFmtId="0" fontId="25" fillId="5" borderId="0" xfId="0" applyFont="1" applyFill="1" applyAlignment="1">
      <alignment horizontal="left" indent="3"/>
    </xf>
    <xf numFmtId="0" fontId="23" fillId="5" borderId="0" xfId="0" applyFont="1" applyFill="1" applyAlignment="1">
      <alignment horizontal="left" indent="3"/>
    </xf>
    <xf numFmtId="0" fontId="20" fillId="2" borderId="0" xfId="0" applyFont="1" applyFill="1" applyAlignment="1">
      <alignment horizontal="left"/>
    </xf>
    <xf numFmtId="0" fontId="18" fillId="2" borderId="0" xfId="0" applyFont="1" applyFill="1" applyAlignment="1">
      <alignment vertical="center"/>
    </xf>
    <xf numFmtId="0" fontId="25" fillId="5" borderId="0" xfId="0" applyFont="1" applyFill="1"/>
    <xf numFmtId="0" fontId="25" fillId="5" borderId="0" xfId="0" applyFont="1" applyFill="1" applyAlignment="1">
      <alignment vertical="center"/>
    </xf>
    <xf numFmtId="0" fontId="22" fillId="2" borderId="0" xfId="0" applyFont="1" applyFill="1"/>
    <xf numFmtId="0" fontId="31" fillId="5" borderId="0" xfId="0" applyFont="1" applyFill="1" applyAlignment="1">
      <alignment horizontal="left" indent="3"/>
    </xf>
    <xf numFmtId="0" fontId="23" fillId="5" borderId="0" xfId="0" applyFont="1" applyFill="1" applyAlignment="1">
      <alignment vertical="center"/>
    </xf>
    <xf numFmtId="0" fontId="31" fillId="2" borderId="0" xfId="0" applyFont="1" applyFill="1" applyAlignment="1">
      <alignment vertical="center"/>
    </xf>
    <xf numFmtId="0" fontId="18" fillId="2" borderId="0" xfId="0" applyFont="1" applyFill="1" applyAlignment="1">
      <alignment horizontal="center"/>
    </xf>
    <xf numFmtId="0" fontId="18" fillId="2" borderId="0" xfId="0" applyFont="1" applyFill="1" applyAlignment="1">
      <alignment horizontal="center" vertical="top"/>
    </xf>
    <xf numFmtId="0" fontId="22" fillId="5" borderId="0" xfId="0" applyFont="1" applyFill="1"/>
    <xf numFmtId="0" fontId="18" fillId="5" borderId="0" xfId="0" applyFont="1" applyFill="1" applyAlignment="1">
      <alignment horizontal="right"/>
    </xf>
    <xf numFmtId="0" fontId="18" fillId="4" borderId="0" xfId="0" applyFont="1" applyFill="1"/>
    <xf numFmtId="0" fontId="27" fillId="3" borderId="1" xfId="16">
      <alignment horizontal="center" vertical="center"/>
    </xf>
    <xf numFmtId="0" fontId="49" fillId="6" borderId="0" xfId="12" applyFont="1" applyFill="1" applyAlignment="1"/>
    <xf numFmtId="0" fontId="55" fillId="2" borderId="0" xfId="0" applyFont="1" applyFill="1"/>
    <xf numFmtId="0" fontId="54" fillId="2" borderId="0" xfId="0" applyFont="1" applyFill="1"/>
    <xf numFmtId="0" fontId="25" fillId="2" borderId="0" xfId="0" applyFont="1" applyFill="1" applyAlignment="1">
      <alignment horizontal="right" vertical="center"/>
    </xf>
    <xf numFmtId="0" fontId="18" fillId="2" borderId="0" xfId="0" applyFont="1" applyFill="1" applyAlignment="1">
      <alignment horizontal="center" vertical="center"/>
    </xf>
    <xf numFmtId="0" fontId="56" fillId="6" borderId="14" xfId="0" applyFont="1" applyFill="1" applyBorder="1"/>
    <xf numFmtId="0" fontId="56" fillId="6" borderId="0" xfId="0" applyFont="1" applyFill="1"/>
    <xf numFmtId="0" fontId="34" fillId="2" borderId="0" xfId="0" applyFont="1" applyFill="1" applyAlignment="1">
      <alignment horizontal="right"/>
    </xf>
    <xf numFmtId="0" fontId="34" fillId="2" borderId="0" xfId="0" applyFont="1" applyFill="1" applyAlignment="1">
      <alignment horizontal="center" vertical="center"/>
    </xf>
    <xf numFmtId="0" fontId="35" fillId="2" borderId="0" xfId="0" applyFont="1" applyFill="1" applyAlignment="1">
      <alignment horizontal="center"/>
    </xf>
    <xf numFmtId="0" fontId="33" fillId="7" borderId="1" xfId="17">
      <alignment horizontal="center" vertical="center"/>
    </xf>
    <xf numFmtId="0" fontId="33" fillId="2" borderId="0" xfId="17" applyFill="1" applyBorder="1" applyAlignment="1">
      <alignment horizontal="right" vertical="center"/>
    </xf>
    <xf numFmtId="0" fontId="33" fillId="2" borderId="0" xfId="17" applyFill="1" applyBorder="1">
      <alignment horizontal="center" vertical="center"/>
    </xf>
    <xf numFmtId="0" fontId="51" fillId="2" borderId="0" xfId="0" applyFont="1" applyFill="1" applyAlignment="1">
      <alignment vertical="center"/>
    </xf>
    <xf numFmtId="0" fontId="51" fillId="8" borderId="20" xfId="0" applyFont="1" applyFill="1" applyBorder="1" applyAlignment="1">
      <alignment horizontal="center" vertical="center"/>
    </xf>
    <xf numFmtId="0" fontId="51" fillId="8" borderId="21" xfId="0" applyFont="1" applyFill="1" applyBorder="1" applyAlignment="1">
      <alignment horizontal="center" vertical="center"/>
    </xf>
    <xf numFmtId="0" fontId="51" fillId="8" borderId="22" xfId="0" applyFont="1" applyFill="1" applyBorder="1" applyAlignment="1">
      <alignment horizontal="center" vertical="center"/>
    </xf>
    <xf numFmtId="0" fontId="52" fillId="2" borderId="12" xfId="0" applyFont="1" applyFill="1" applyBorder="1" applyAlignment="1">
      <alignment horizontal="left" vertical="center"/>
    </xf>
    <xf numFmtId="0" fontId="18" fillId="2" borderId="0" xfId="0" applyFont="1" applyFill="1" applyAlignment="1">
      <alignment horizontal="left" vertical="center"/>
    </xf>
    <xf numFmtId="0" fontId="51" fillId="8" borderId="23" xfId="0" applyFont="1" applyFill="1" applyBorder="1" applyAlignment="1">
      <alignment horizontal="center" vertical="center"/>
    </xf>
    <xf numFmtId="0" fontId="51" fillId="8" borderId="24" xfId="0" applyFont="1" applyFill="1" applyBorder="1" applyAlignment="1">
      <alignment horizontal="center" vertical="center"/>
    </xf>
    <xf numFmtId="0" fontId="51" fillId="8" borderId="25" xfId="0" applyFont="1" applyFill="1" applyBorder="1" applyAlignment="1">
      <alignment horizontal="center" vertical="center"/>
    </xf>
    <xf numFmtId="0" fontId="46" fillId="2" borderId="0" xfId="0" applyFont="1" applyFill="1" applyAlignment="1">
      <alignment horizontal="center"/>
    </xf>
    <xf numFmtId="0" fontId="33" fillId="5" borderId="0" xfId="17" applyFill="1" applyBorder="1" applyAlignment="1">
      <alignment horizontal="right" vertical="center"/>
    </xf>
    <xf numFmtId="0" fontId="35" fillId="5" borderId="0" xfId="0" applyFont="1" applyFill="1" applyAlignment="1">
      <alignment horizontal="center"/>
    </xf>
    <xf numFmtId="0" fontId="55" fillId="2" borderId="0" xfId="0" applyFont="1" applyFill="1" applyAlignment="1">
      <alignment horizontal="center"/>
    </xf>
    <xf numFmtId="0" fontId="50" fillId="2" borderId="0" xfId="0" applyFont="1" applyFill="1" applyAlignment="1">
      <alignment horizontal="center" vertical="center"/>
    </xf>
    <xf numFmtId="0" fontId="37" fillId="2" borderId="0" xfId="0" applyFont="1" applyFill="1" applyAlignment="1">
      <alignment horizontal="center" vertical="center"/>
    </xf>
    <xf numFmtId="0" fontId="33" fillId="5" borderId="0" xfId="17" applyFill="1" applyBorder="1">
      <alignment horizontal="center" vertical="center"/>
    </xf>
    <xf numFmtId="0" fontId="27" fillId="3" borderId="1" xfId="16">
      <alignment horizontal="center" vertical="center"/>
    </xf>
    <xf numFmtId="0" fontId="37" fillId="4" borderId="19" xfId="0" applyFont="1" applyFill="1" applyBorder="1" applyAlignment="1">
      <alignment horizontal="center" vertical="center"/>
    </xf>
    <xf numFmtId="0" fontId="25" fillId="6" borderId="0" xfId="0" applyFont="1" applyFill="1" applyAlignment="1">
      <alignment horizontal="center" vertical="top"/>
    </xf>
    <xf numFmtId="0" fontId="55" fillId="2" borderId="0" xfId="0" applyFont="1" applyFill="1" applyAlignment="1">
      <alignment horizontal="center" vertical="top"/>
    </xf>
    <xf numFmtId="0" fontId="33" fillId="7" borderId="16" xfId="17" applyBorder="1">
      <alignment horizontal="center" vertical="center"/>
    </xf>
    <xf numFmtId="0" fontId="27" fillId="5" borderId="1" xfId="16" applyFill="1">
      <alignment horizontal="center" vertical="center"/>
    </xf>
    <xf numFmtId="0" fontId="34" fillId="6" borderId="0" xfId="0" applyFont="1" applyFill="1" applyAlignment="1">
      <alignment horizontal="left" vertical="center"/>
    </xf>
    <xf numFmtId="0" fontId="34" fillId="6" borderId="0" xfId="0" applyFont="1" applyFill="1" applyAlignment="1">
      <alignment horizontal="right"/>
    </xf>
    <xf numFmtId="0" fontId="53" fillId="2" borderId="12" xfId="0" applyFont="1" applyFill="1" applyBorder="1" applyAlignment="1">
      <alignment horizontal="left"/>
    </xf>
    <xf numFmtId="0" fontId="53" fillId="2" borderId="0" xfId="0" applyFont="1" applyFill="1" applyAlignment="1">
      <alignment horizontal="left"/>
    </xf>
    <xf numFmtId="0" fontId="35" fillId="6" borderId="0" xfId="0" applyFont="1" applyFill="1" applyAlignment="1">
      <alignment horizontal="center"/>
    </xf>
    <xf numFmtId="0" fontId="34" fillId="8" borderId="6" xfId="0" applyFont="1" applyFill="1" applyBorder="1" applyAlignment="1">
      <alignment horizontal="center" vertical="center"/>
    </xf>
    <xf numFmtId="0" fontId="34" fillId="8" borderId="7" xfId="0" applyFont="1" applyFill="1" applyBorder="1" applyAlignment="1">
      <alignment horizontal="center" vertical="center"/>
    </xf>
    <xf numFmtId="0" fontId="34" fillId="8" borderId="8" xfId="0" applyFont="1" applyFill="1" applyBorder="1" applyAlignment="1">
      <alignment horizontal="center" vertical="center"/>
    </xf>
    <xf numFmtId="0" fontId="34" fillId="8" borderId="9" xfId="0" applyFont="1" applyFill="1" applyBorder="1" applyAlignment="1">
      <alignment horizontal="center" vertical="center"/>
    </xf>
    <xf numFmtId="0" fontId="34" fillId="8" borderId="10" xfId="0" applyFont="1" applyFill="1" applyBorder="1" applyAlignment="1">
      <alignment horizontal="center" vertical="center"/>
    </xf>
    <xf numFmtId="0" fontId="34" fillId="8" borderId="11" xfId="0" applyFont="1" applyFill="1" applyBorder="1" applyAlignment="1">
      <alignment horizontal="center" vertical="center"/>
    </xf>
    <xf numFmtId="0" fontId="34" fillId="6" borderId="0" xfId="0" applyFont="1" applyFill="1" applyAlignment="1">
      <alignment horizontal="center" vertical="center"/>
    </xf>
    <xf numFmtId="0" fontId="34" fillId="2" borderId="26" xfId="0" applyFont="1" applyFill="1" applyBorder="1" applyAlignment="1">
      <alignment horizontal="center" vertical="center"/>
    </xf>
    <xf numFmtId="0" fontId="16" fillId="0" borderId="0" xfId="15" applyFont="1" applyBorder="1" applyAlignment="1">
      <alignment horizontal="left" vertical="center"/>
    </xf>
    <xf numFmtId="0" fontId="14" fillId="0" borderId="0" xfId="14" applyFont="1" applyAlignment="1">
      <alignment horizontal="left" vertical="center" wrapText="1"/>
    </xf>
    <xf numFmtId="0" fontId="11" fillId="0" borderId="0" xfId="9" applyFont="1" applyAlignment="1">
      <alignment horizontal="left" wrapText="1"/>
    </xf>
  </cellXfs>
  <cellStyles count="18">
    <cellStyle name="Currency [0] 2" xfId="2" xr:uid="{01C62CEB-F3F3-4729-822C-F1F0FD880362}"/>
    <cellStyle name="Currency 2" xfId="5" xr:uid="{30E07420-A134-4000-A680-0E2047EC3FC4}"/>
    <cellStyle name="Date" xfId="13" xr:uid="{581204EE-7D45-4C59-BEEB-5870735C2C6D}"/>
    <cellStyle name="Description" xfId="9" xr:uid="{C256EA04-6AFD-4A42-BB4B-7CFF6B18A42C}"/>
    <cellStyle name="Heading 1 2" xfId="14" xr:uid="{8F95C37C-B1C1-4836-8E9C-468FDA74ABF2}"/>
    <cellStyle name="Heading 2 2" xfId="11" xr:uid="{B917F223-A3F9-40BE-9976-A7409DAEFE44}"/>
    <cellStyle name="Heading 3 2" xfId="8" xr:uid="{17E87DBF-2F0E-4A9E-84FB-916DCF40903A}"/>
    <cellStyle name="Heading 4 2" xfId="6" xr:uid="{43BF9D48-98C5-47C8-A65B-5A4C548E6587}"/>
    <cellStyle name="Hyperlink" xfId="12" builtinId="8"/>
    <cellStyle name="Normal" xfId="0" builtinId="0"/>
    <cellStyle name="Normal 2" xfId="1" xr:uid="{C41FDF38-E2EA-4B9B-A705-94719F5C2203}"/>
    <cellStyle name="Note 2" xfId="4" xr:uid="{4313314C-0F52-465C-895F-107BF04423B3}"/>
    <cellStyle name="Percent 2" xfId="7" xr:uid="{24AB6D71-E4EC-4890-B086-278D0257B2D3}"/>
    <cellStyle name="Phone" xfId="10" xr:uid="{663DC092-7771-4B5A-B012-7A7FD93984D7}"/>
    <cellStyle name="Title 2" xfId="15" xr:uid="{1E1FB361-2C34-47BB-A906-3B9436EAE843}"/>
    <cellStyle name="Total 2" xfId="3" xr:uid="{ADE94390-D947-4F01-A5FD-4D726A465476}"/>
    <cellStyle name="Web Input" xfId="16" xr:uid="{065D9437-A635-4B16-8748-E6DD83C56154}"/>
    <cellStyle name="Web Output" xfId="17" xr:uid="{8A7BA06B-E017-4A1B-B6A9-3D6BBD493B5D}"/>
  </cellStyles>
  <dxfs count="23">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color theme="5"/>
      </font>
      <fill>
        <patternFill>
          <bgColor theme="5"/>
        </patternFill>
      </fill>
      <border>
        <left/>
        <right/>
        <top/>
        <bottom/>
        <vertical/>
        <horizontal/>
      </border>
    </dxf>
    <dxf>
      <fill>
        <patternFill>
          <bgColor theme="6"/>
        </patternFill>
      </fill>
    </dxf>
    <dxf>
      <fill>
        <patternFill>
          <bgColor theme="6"/>
        </patternFill>
      </fill>
    </dxf>
    <dxf>
      <font>
        <color theme="5"/>
      </font>
      <fill>
        <patternFill>
          <bgColor theme="5"/>
        </patternFill>
      </fill>
      <border>
        <left/>
        <right/>
        <top/>
        <bottom/>
        <vertical/>
        <horizontal/>
      </border>
    </dxf>
    <dxf>
      <fill>
        <patternFill>
          <bgColor theme="6"/>
        </patternFill>
      </fill>
    </dxf>
    <dxf>
      <font>
        <b val="0"/>
        <i val="0"/>
        <strike val="0"/>
        <condense val="0"/>
        <extend val="0"/>
        <outline val="0"/>
        <shadow val="0"/>
        <u val="none"/>
        <vertAlign val="baseline"/>
        <sz val="11"/>
        <color auto="1"/>
        <name val="Aptos Narrow"/>
        <scheme val="minor"/>
      </font>
      <fill>
        <patternFill patternType="none">
          <fgColor indexed="64"/>
          <bgColor indexed="65"/>
        </patternFill>
      </fill>
      <alignment horizontal="left" vertical="center" textRotation="0" wrapText="0" indent="1" justifyLastLine="0" shrinkToFit="0" readingOrder="0"/>
      <border diagonalUp="0" diagonalDown="0" outline="0">
        <left style="thin">
          <color theme="0" tint="-0.34998626667073579"/>
        </left>
        <right/>
        <top/>
        <bottom style="thin">
          <color theme="0" tint="-0.14996795556505021"/>
        </bottom>
      </border>
    </dxf>
    <dxf>
      <font>
        <strike val="0"/>
        <outline val="0"/>
        <shadow val="0"/>
        <u val="none"/>
        <vertAlign val="baseline"/>
        <name val="Aptos Narrow"/>
        <scheme val="minor"/>
      </font>
      <alignment horizontal="left" vertical="center" textRotation="0" wrapText="0" indent="1" justifyLastLine="0" shrinkToFit="0" readingOrder="0"/>
    </dxf>
    <dxf>
      <font>
        <b/>
        <i val="0"/>
        <strike val="0"/>
        <condense val="0"/>
        <extend val="0"/>
        <outline val="0"/>
        <shadow val="0"/>
        <u val="none"/>
        <vertAlign val="baseline"/>
        <sz val="11"/>
        <color theme="1" tint="0.34998626667073579"/>
        <name val="Aptos Narrow"/>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horizontal="left" vertical="center" textRotation="0" wrapText="1" indent="1"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sz val="11"/>
        <color auto="1"/>
        <name val="Aptos Display"/>
        <family val="2"/>
        <scheme val="major"/>
      </font>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
      <font>
        <b/>
        <i val="0"/>
      </font>
    </dxf>
    <dxf>
      <fill>
        <patternFill>
          <bgColor theme="2"/>
        </patternFill>
      </fill>
      <border diagonalUp="0" diagonalDown="0">
        <left/>
        <right/>
        <top/>
        <bottom/>
        <vertical/>
        <horizontal/>
      </border>
    </dxf>
  </dxfs>
  <tableStyles count="2" defaultTableStyle="TableStyleMedium2" defaultPivotStyle="PivotStyleLight16">
    <tableStyle name="Bakal-AREA" pivot="0" table="0" count="7" xr9:uid="{7904E8A1-75AB-4D90-8C24-FE63CC720FE6}">
      <tableStyleElement type="wholeTable" dxfId="22"/>
      <tableStyleElement type="headerRow" dxfId="21"/>
    </tableStyle>
    <tableStyle name="Invoice with tax calculation" pivot="0" count="4" xr9:uid="{4485E408-948F-494A-BFF9-9AE41B916D6B}">
      <tableStyleElement type="wholeTable" dxfId="20"/>
      <tableStyleElement type="headerRow" dxfId="19"/>
      <tableStyleElement type="totalRow" dxfId="18"/>
      <tableStyleElement type="lastColumn" dxfId="17"/>
    </tableStyle>
  </tableStyles>
  <colors>
    <mruColors>
      <color rgb="FFEDECDD"/>
      <color rgb="FFFEFDED"/>
      <color rgb="FFDBDACC"/>
      <color rgb="FFE5E1DA"/>
      <color rgb="FFA7CCCE"/>
      <color rgb="FF8087E4"/>
    </mruColors>
  </colors>
  <extLst>
    <ext xmlns:x14="http://schemas.microsoft.com/office/spreadsheetml/2009/9/main" uri="{46F421CA-312F-682f-3DD2-61675219B42D}">
      <x14:dxfs count="5">
        <dxf>
          <fill>
            <patternFill>
              <bgColor theme="9" tint="0.79998168889431442"/>
            </patternFill>
          </fill>
        </dxf>
        <dxf>
          <fill>
            <patternFill>
              <bgColor theme="6" tint="0.39994506668294322"/>
            </patternFill>
          </fill>
        </dxf>
        <dxf>
          <fill>
            <patternFill>
              <bgColor theme="5"/>
            </patternFill>
          </fill>
        </dxf>
        <dxf>
          <fill>
            <patternFill>
              <bgColor theme="9"/>
            </patternFill>
          </fill>
        </dxf>
        <dxf>
          <fill>
            <patternFill patternType="solid">
              <bgColor theme="6"/>
            </patternFill>
          </fill>
        </dxf>
      </x14:dxfs>
    </ext>
    <ext xmlns:x14="http://schemas.microsoft.com/office/spreadsheetml/2009/9/main" uri="{EB79DEF2-80B8-43e5-95BD-54CBDDF9020C}">
      <x14:slicerStyles defaultSlicerStyle="Bakal-AREA">
        <x14:slicerStyle name="Bakal-AREA">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pin" dx="26" fmlaLink="$A$6" max="5" page="10" val="2"/>
</file>

<file path=xl/ctrlProps/ctrlProp2.xml><?xml version="1.0" encoding="utf-8"?>
<formControlPr xmlns="http://schemas.microsoft.com/office/spreadsheetml/2009/9/main" objectType="CheckBox" checked="Checked" fmlaLink="$G$17" lockText="1" noThreeD="1"/>
</file>

<file path=xl/ctrlProps/ctrlProp3.xml><?xml version="1.0" encoding="utf-8"?>
<formControlPr xmlns="http://schemas.microsoft.com/office/spreadsheetml/2009/9/main" objectType="Spin" dx="26" fmlaLink="$A$6" max="5" page="10" val="2"/>
</file>

<file path=xl/ctrlProps/ctrlProp4.xml><?xml version="1.0" encoding="utf-8"?>
<formControlPr xmlns="http://schemas.microsoft.com/office/spreadsheetml/2009/9/main" objectType="CheckBox" checked="Checked" fmlaLink="$G$20" lockText="1" noThreeD="1"/>
</file>

<file path=xl/ctrlProps/ctrlProp5.xml><?xml version="1.0" encoding="utf-8"?>
<formControlPr xmlns="http://schemas.microsoft.com/office/spreadsheetml/2009/9/main" objectType="CheckBox" checked="Checked" fmlaLink="$G$17"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8193" name="Spinner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6</xdr:col>
      <xdr:colOff>0</xdr:colOff>
      <xdr:row>27</xdr:row>
      <xdr:rowOff>0</xdr:rowOff>
    </xdr:from>
    <xdr:ext cx="2493674" cy="281744"/>
    <xdr:sp macro="" textlink="">
      <xdr:nvSpPr>
        <xdr:cNvPr id="2" name="TextBox 1">
          <a:extLst>
            <a:ext uri="{FF2B5EF4-FFF2-40B4-BE49-F238E27FC236}">
              <a16:creationId xmlns:a16="http://schemas.microsoft.com/office/drawing/2014/main" id="{AED18AFE-51F1-4E37-A833-1D2C9CD159D4}"/>
            </a:ext>
          </a:extLst>
        </xdr:cNvPr>
        <xdr:cNvSpPr txBox="1"/>
      </xdr:nvSpPr>
      <xdr:spPr>
        <a:xfrm>
          <a:off x="3611880" y="8343900"/>
          <a:ext cx="2493674" cy="281744"/>
        </a:xfrm>
        <a:prstGeom prst="rect">
          <a:avLst/>
        </a:prstGeom>
        <a:noFill/>
        <a:ln>
          <a:noFill/>
        </a:ln>
        <a:effectLst/>
      </xdr:spPr>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oneCellAnchor>
  <xdr:oneCellAnchor>
    <xdr:from>
      <xdr:col>5</xdr:col>
      <xdr:colOff>0</xdr:colOff>
      <xdr:row>42</xdr:row>
      <xdr:rowOff>140368</xdr:rowOff>
    </xdr:from>
    <xdr:ext cx="1915026" cy="59155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FE74B0C-DE4E-402C-8B76-83676228A033}"/>
                </a:ext>
              </a:extLst>
            </xdr:cNvPr>
            <xdr:cNvSpPr txBox="1"/>
          </xdr:nvSpPr>
          <xdr:spPr>
            <a:xfrm>
              <a:off x="3009900" y="12629548"/>
              <a:ext cx="1915026"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𝑎</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𝐴𝑐</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𝑏𝑒𝑓𝑓</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3" name="TextBox 2">
              <a:extLst>
                <a:ext uri="{FF2B5EF4-FFF2-40B4-BE49-F238E27FC236}">
                  <a16:creationId xmlns:a16="http://schemas.microsoft.com/office/drawing/2014/main" id="{7FE74B0C-DE4E-402C-8B76-83676228A033}"/>
                </a:ext>
              </a:extLst>
            </xdr:cNvPr>
            <xdr:cNvSpPr txBox="1"/>
          </xdr:nvSpPr>
          <xdr:spPr>
            <a:xfrm>
              <a:off x="3009900" y="12629548"/>
              <a:ext cx="1915026"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𝑎</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=𝐴𝑐/𝑏𝑒𝑓𝑓=</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28</xdr:col>
      <xdr:colOff>21656</xdr:colOff>
      <xdr:row>42</xdr:row>
      <xdr:rowOff>73794</xdr:rowOff>
    </xdr:from>
    <xdr:ext cx="1373607" cy="59155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DCB5E27-460F-4A7D-8324-17C775C4EAEE}"/>
                </a:ext>
              </a:extLst>
            </xdr:cNvPr>
            <xdr:cNvSpPr txBox="1"/>
          </xdr:nvSpPr>
          <xdr:spPr>
            <a:xfrm>
              <a:off x="16915196" y="12562974"/>
              <a:ext cx="1373607"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𝑎</m:t>
                        </m:r>
                      </m:num>
                      <m:den>
                        <m:sSub>
                          <m:sSubPr>
                            <m:ctrlPr>
                              <a:rPr kumimoji="0" lang="en-US"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l-GR"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𝛽</m:t>
                            </m:r>
                          </m:e>
                          <m:sub>
                            <m:r>
                              <a:rPr kumimoji="0" lang="en-US"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1</m:t>
                            </m:r>
                          </m:sub>
                        </m:sSub>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4" name="TextBox 3">
              <a:extLst>
                <a:ext uri="{FF2B5EF4-FFF2-40B4-BE49-F238E27FC236}">
                  <a16:creationId xmlns:a16="http://schemas.microsoft.com/office/drawing/2014/main" id="{EDCB5E27-460F-4A7D-8324-17C775C4EAEE}"/>
                </a:ext>
              </a:extLst>
            </xdr:cNvPr>
            <xdr:cNvSpPr txBox="1"/>
          </xdr:nvSpPr>
          <xdr:spPr>
            <a:xfrm>
              <a:off x="16915196" y="12562974"/>
              <a:ext cx="1373607"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𝑐</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=𝑎/</a:t>
              </a:r>
              <a:r>
                <a:rPr kumimoji="0" lang="el-GR"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𝛽</a:t>
              </a:r>
              <a:r>
                <a:rPr kumimoji="0" lang="en-US"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_1 </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8</xdr:col>
      <xdr:colOff>0</xdr:colOff>
      <xdr:row>47</xdr:row>
      <xdr:rowOff>0</xdr:rowOff>
    </xdr:from>
    <xdr:ext cx="1676400" cy="59155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01478B2-2AD1-4AA1-AB14-D7818CA10A36}"/>
                </a:ext>
              </a:extLst>
            </xdr:cNvPr>
            <xdr:cNvSpPr txBox="1"/>
          </xdr:nvSpPr>
          <xdr:spPr>
            <a:xfrm>
              <a:off x="4815840" y="13860780"/>
              <a:ext cx="1676400"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Et</a:t>
              </a:r>
              <a14:m>
                <m:oMath xmlns:m="http://schemas.openxmlformats.org/officeDocument/2006/math">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0.003( </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5" name="TextBox 4">
              <a:extLst>
                <a:ext uri="{FF2B5EF4-FFF2-40B4-BE49-F238E27FC236}">
                  <a16:creationId xmlns:a16="http://schemas.microsoft.com/office/drawing/2014/main" id="{B01478B2-2AD1-4AA1-AB14-D7818CA10A36}"/>
                </a:ext>
              </a:extLst>
            </xdr:cNvPr>
            <xdr:cNvSpPr txBox="1"/>
          </xdr:nvSpPr>
          <xdr:spPr>
            <a:xfrm>
              <a:off x="4815840" y="13860780"/>
              <a:ext cx="1676400"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Et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=(0.003( 𝑑−𝑐))/𝑐=</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5</xdr:col>
      <xdr:colOff>39077</xdr:colOff>
      <xdr:row>50</xdr:row>
      <xdr:rowOff>185616</xdr:rowOff>
    </xdr:from>
    <xdr:ext cx="3536462" cy="5915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E209B0C-CE2A-4646-9EA4-0DDA60929FA2}"/>
                </a:ext>
              </a:extLst>
            </xdr:cNvPr>
            <xdr:cNvSpPr txBox="1"/>
          </xdr:nvSpPr>
          <xdr:spPr>
            <a:xfrm>
              <a:off x="3048977" y="14869356"/>
              <a:ext cx="3536462"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sysClr val="windowText" lastClr="000000"/>
                  </a:solidFill>
                  <a:effectLst/>
                  <a:uLnTx/>
                  <a:uFillTx/>
                  <a:latin typeface="+mn-lt"/>
                  <a:ea typeface="+mn-ea"/>
                  <a:cs typeface="+mn-cs"/>
                </a:rPr>
                <a:t>Mu</a:t>
              </a:r>
              <a14:m>
                <m:oMath xmlns:m="http://schemas.openxmlformats.org/officeDocument/2006/math">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=Ø</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e>
                  </m:d>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𝐴𝑐</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𝑎</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en>
                      </m:f>
                    </m:e>
                  </m:d>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10</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6</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6" name="TextBox 5">
              <a:extLst>
                <a:ext uri="{FF2B5EF4-FFF2-40B4-BE49-F238E27FC236}">
                  <a16:creationId xmlns:a16="http://schemas.microsoft.com/office/drawing/2014/main" id="{CE209B0C-CE2A-4646-9EA4-0DDA60929FA2}"/>
                </a:ext>
              </a:extLst>
            </xdr:cNvPr>
            <xdr:cNvSpPr txBox="1"/>
          </xdr:nvSpPr>
          <xdr:spPr>
            <a:xfrm>
              <a:off x="3048977" y="14869356"/>
              <a:ext cx="3536462"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sysClr val="windowText" lastClr="000000"/>
                  </a:solidFill>
                  <a:effectLst/>
                  <a:uLnTx/>
                  <a:uFillTx/>
                  <a:latin typeface="+mn-lt"/>
                  <a:ea typeface="+mn-ea"/>
                  <a:cs typeface="+mn-cs"/>
                </a:rPr>
                <a:t>Mu</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=Ø(0.85)𝑓𝑐^′ 𝐴𝑐(𝑑−𝑎/2)(10^6)=</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3</xdr:col>
          <xdr:colOff>106680</xdr:colOff>
          <xdr:row>9</xdr:row>
          <xdr:rowOff>266700</xdr:rowOff>
        </xdr:from>
        <xdr:to>
          <xdr:col>6</xdr:col>
          <xdr:colOff>99060</xdr:colOff>
          <xdr:row>10</xdr:row>
          <xdr:rowOff>198120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beff if not given</a:t>
              </a:r>
            </a:p>
          </xdr:txBody>
        </xdr:sp>
        <xdr:clientData/>
      </xdr:twoCellAnchor>
    </mc:Choice>
    <mc:Fallback/>
  </mc:AlternateContent>
  <xdr:oneCellAnchor>
    <xdr:from>
      <xdr:col>4</xdr:col>
      <xdr:colOff>197922</xdr:colOff>
      <xdr:row>21</xdr:row>
      <xdr:rowOff>194622</xdr:rowOff>
    </xdr:from>
    <xdr:ext cx="2206928" cy="93353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81B2360-CC69-4802-A914-A46B67E78612}"/>
                </a:ext>
              </a:extLst>
            </xdr:cNvPr>
            <xdr:cNvSpPr txBox="1"/>
          </xdr:nvSpPr>
          <xdr:spPr>
            <a:xfrm>
              <a:off x="2605842" y="6892602"/>
              <a:ext cx="2206928" cy="93353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𝐴𝑠</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𝑛</m:t>
                    </m:r>
                    <m:d>
                      <m:dPr>
                        <m:ctrlPr>
                          <a:rPr kumimoji="0" lang="en-US"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f>
                          <m:fPr>
                            <m:ctrlPr>
                              <a:rPr kumimoji="0" lang="en-US"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m:rPr>
                                <m:sty m:val="p"/>
                              </m:rPr>
                              <a:rPr kumimoji="0" lang="el-GR"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π</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4</m:t>
                            </m:r>
                          </m:den>
                        </m:f>
                      </m:e>
                    </m:d>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𝑑𝑖𝑎</m:t>
                            </m:r>
                          </m:e>
                        </m:d>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7" name="TextBox 6">
              <a:extLst>
                <a:ext uri="{FF2B5EF4-FFF2-40B4-BE49-F238E27FC236}">
                  <a16:creationId xmlns:a16="http://schemas.microsoft.com/office/drawing/2014/main" id="{281B2360-CC69-4802-A914-A46B67E78612}"/>
                </a:ext>
              </a:extLst>
            </xdr:cNvPr>
            <xdr:cNvSpPr txBox="1"/>
          </xdr:nvSpPr>
          <xdr:spPr>
            <a:xfrm>
              <a:off x="2605842" y="6892602"/>
              <a:ext cx="2206928" cy="93353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𝐴𝑠</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=𝑛</a:t>
              </a:r>
              <a:r>
                <a:rPr kumimoji="0" lang="en-US"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l-GR"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π</a:t>
              </a:r>
              <a:r>
                <a:rPr kumimoji="0" lang="en-US"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4) (𝑑𝑖𝑎)^2=</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6</xdr:col>
      <xdr:colOff>66525</xdr:colOff>
      <xdr:row>23</xdr:row>
      <xdr:rowOff>202596</xdr:rowOff>
    </xdr:from>
    <xdr:ext cx="991808" cy="682388"/>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1F159F5-1BFC-46ED-B81E-4040E2F52531}"/>
                </a:ext>
              </a:extLst>
            </xdr:cNvPr>
            <xdr:cNvSpPr txBox="1"/>
          </xdr:nvSpPr>
          <xdr:spPr>
            <a:xfrm>
              <a:off x="3678405" y="7449216"/>
              <a:ext cx="991808" cy="682388"/>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d>
                    <m:dPr>
                      <m:ctrlPr>
                        <a:rPr kumimoji="0" lang="en-US"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f>
                        <m:fPr>
                          <m:ctrlPr>
                            <a:rPr kumimoji="0" lang="en-US"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𝐴𝑠</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𝑏𝑑</m:t>
                          </m:r>
                        </m:den>
                      </m:f>
                    </m:e>
                  </m:d>
                </m:oMath>
              </a14:m>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p>
          </xdr:txBody>
        </xdr:sp>
      </mc:Choice>
      <mc:Fallback xmlns="">
        <xdr:sp macro="" textlink="">
          <xdr:nvSpPr>
            <xdr:cNvPr id="8" name="TextBox 7">
              <a:extLst>
                <a:ext uri="{FF2B5EF4-FFF2-40B4-BE49-F238E27FC236}">
                  <a16:creationId xmlns:a16="http://schemas.microsoft.com/office/drawing/2014/main" id="{51F159F5-1BFC-46ED-B81E-4040E2F52531}"/>
                </a:ext>
              </a:extLst>
            </xdr:cNvPr>
            <xdr:cNvSpPr txBox="1"/>
          </xdr:nvSpPr>
          <xdr:spPr>
            <a:xfrm>
              <a:off x="3678405" y="7449216"/>
              <a:ext cx="991808" cy="682388"/>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𝐴𝑠</a:t>
              </a:r>
              <a:r>
                <a:rPr kumimoji="0" lang="en-US"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𝑏𝑑)</a:t>
              </a: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p>
          </xdr:txBody>
        </xdr:sp>
      </mc:Fallback>
    </mc:AlternateContent>
    <xdr:clientData/>
  </xdr:oneCellAnchor>
  <xdr:oneCellAnchor>
    <xdr:from>
      <xdr:col>4</xdr:col>
      <xdr:colOff>518585</xdr:colOff>
      <xdr:row>25</xdr:row>
      <xdr:rowOff>127000</xdr:rowOff>
    </xdr:from>
    <xdr:ext cx="1915582" cy="58208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E0CBB8F-CF07-4B86-B32F-7B81557FF58C}"/>
                </a:ext>
              </a:extLst>
            </xdr:cNvPr>
            <xdr:cNvSpPr txBox="1"/>
          </xdr:nvSpPr>
          <xdr:spPr>
            <a:xfrm>
              <a:off x="2926505" y="7922260"/>
              <a:ext cx="1915582" cy="582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m:t>
                        </m:r>
                        <m:r>
                          <a:rPr lang="en-PH" sz="1800" b="0" i="1" kern="1200">
                            <a:latin typeface="Cambria Math" panose="02040503050406030204" pitchFamily="18" charset="0"/>
                          </a:rPr>
                          <m:t>𝑖𝑛</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PH" sz="1800" b="0" i="1" kern="1200">
                            <a:latin typeface="Cambria Math" panose="02040503050406030204" pitchFamily="18" charset="0"/>
                          </a:rPr>
                          <m:t>1.4</m:t>
                        </m:r>
                      </m:num>
                      <m:den>
                        <m:r>
                          <a:rPr lang="en-US" sz="1800" b="0" i="1" kern="1200">
                            <a:latin typeface="Cambria Math" panose="02040503050406030204" pitchFamily="18" charset="0"/>
                          </a:rPr>
                          <m:t>𝑓𝑦</m:t>
                        </m:r>
                      </m:den>
                    </m:f>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9" name="TextBox 8">
              <a:extLst>
                <a:ext uri="{FF2B5EF4-FFF2-40B4-BE49-F238E27FC236}">
                  <a16:creationId xmlns:a16="http://schemas.microsoft.com/office/drawing/2014/main" id="{0E0CBB8F-CF07-4B86-B32F-7B81557FF58C}"/>
                </a:ext>
              </a:extLst>
            </xdr:cNvPr>
            <xdr:cNvSpPr txBox="1"/>
          </xdr:nvSpPr>
          <xdr:spPr>
            <a:xfrm>
              <a:off x="2926505" y="7922260"/>
              <a:ext cx="1915582" cy="582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a:t>
              </a:r>
              <a:r>
                <a:rPr lang="en-PH" sz="1800" b="0" i="0" kern="1200">
                  <a:latin typeface="Cambria Math" panose="02040503050406030204" pitchFamily="18" charset="0"/>
                </a:rPr>
                <a:t>𝑖𝑛</a:t>
              </a:r>
              <a:r>
                <a:rPr lang="en-US" sz="1800" b="0" i="0" kern="1200">
                  <a:latin typeface="Cambria Math" panose="02040503050406030204" pitchFamily="18" charset="0"/>
                </a:rPr>
                <a:t>=</a:t>
              </a:r>
              <a:r>
                <a:rPr lang="en-PH" sz="1800" b="0" i="0" kern="1200">
                  <a:latin typeface="Cambria Math" panose="02040503050406030204" pitchFamily="18" charset="0"/>
                </a:rPr>
                <a:t>1.4</a:t>
              </a:r>
              <a:r>
                <a:rPr lang="en-US" sz="1800" b="0" i="0" kern="1200">
                  <a:latin typeface="Cambria Math" panose="02040503050406030204" pitchFamily="18" charset="0"/>
                </a:rPr>
                <a:t>/𝑓𝑦</a:t>
              </a:r>
              <a:r>
                <a:rPr lang="en-PH" sz="1800" b="0" i="0" kern="1200">
                  <a:latin typeface="Cambria Math" panose="02040503050406030204" pitchFamily="18" charset="0"/>
                </a:rPr>
                <a:t>=</a:t>
              </a:r>
              <a:endParaRPr lang="en-PH" sz="1800" i="1" kern="1200"/>
            </a:p>
          </xdr:txBody>
        </xdr:sp>
      </mc:Fallback>
    </mc:AlternateContent>
    <xdr:clientData/>
  </xdr:oneCellAnchor>
  <xdr:oneCellAnchor>
    <xdr:from>
      <xdr:col>12</xdr:col>
      <xdr:colOff>260685</xdr:colOff>
      <xdr:row>24</xdr:row>
      <xdr:rowOff>22541</xdr:rowOff>
    </xdr:from>
    <xdr:ext cx="1794710" cy="56611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A8F6E90-845E-4102-8946-28414D1D68E8}"/>
                </a:ext>
              </a:extLst>
            </xdr:cNvPr>
            <xdr:cNvSpPr txBox="1"/>
          </xdr:nvSpPr>
          <xdr:spPr>
            <a:xfrm>
              <a:off x="7484445" y="7543481"/>
              <a:ext cx="1794710" cy="5661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PH" sz="1800" b="0" kern="1200" baseline="0"/>
                <a:t>      b= </a:t>
              </a:r>
              <a14:m>
                <m:oMath xmlns:m="http://schemas.openxmlformats.org/officeDocument/2006/math">
                  <m:r>
                    <a:rPr lang="en-PH" sz="1800" b="0" i="1" kern="1200">
                      <a:latin typeface="Cambria Math" panose="02040503050406030204" pitchFamily="18" charset="0"/>
                    </a:rPr>
                    <m:t>𝑚𝑖𝑛</m:t>
                  </m:r>
                  <m:r>
                    <a:rPr lang="en-PH" sz="1800" b="0" i="1" kern="1200">
                      <a:latin typeface="Cambria Math" panose="02040503050406030204" pitchFamily="18" charset="0"/>
                    </a:rPr>
                    <m:t>     </m:t>
                  </m:r>
                  <m:r>
                    <a:rPr lang="en-PH" sz="1800" b="0" i="1" kern="1200">
                      <a:latin typeface="Cambria Math" panose="02040503050406030204" pitchFamily="18" charset="0"/>
                    </a:rPr>
                    <m:t>𝑏𝑓</m:t>
                  </m:r>
                  <m:r>
                    <a:rPr lang="en-PH" sz="1800" b="0" i="1" kern="1200">
                      <a:latin typeface="Cambria Math" panose="02040503050406030204" pitchFamily="18" charset="0"/>
                    </a:rPr>
                    <m:t>=</m:t>
                  </m:r>
                </m:oMath>
              </a14:m>
              <a:endParaRPr lang="en-PH" sz="1800" b="0" i="1" kern="1200"/>
            </a:p>
            <a:p>
              <a:r>
                <a:rPr lang="en-PH" sz="1800" i="1" kern="1200"/>
                <a:t>                           </a:t>
              </a:r>
              <a:r>
                <a:rPr lang="en-PH" sz="1800" i="1" kern="1200" baseline="0"/>
                <a:t> </a:t>
              </a:r>
              <a:r>
                <a:rPr lang="en-PH" sz="1800" i="1" kern="1200"/>
                <a:t>2bw =</a:t>
              </a:r>
            </a:p>
          </xdr:txBody>
        </xdr:sp>
      </mc:Choice>
      <mc:Fallback xmlns="">
        <xdr:sp macro="" textlink="">
          <xdr:nvSpPr>
            <xdr:cNvPr id="10" name="TextBox 9">
              <a:extLst>
                <a:ext uri="{FF2B5EF4-FFF2-40B4-BE49-F238E27FC236}">
                  <a16:creationId xmlns:a16="http://schemas.microsoft.com/office/drawing/2014/main" id="{0A8F6E90-845E-4102-8946-28414D1D68E8}"/>
                </a:ext>
              </a:extLst>
            </xdr:cNvPr>
            <xdr:cNvSpPr txBox="1"/>
          </xdr:nvSpPr>
          <xdr:spPr>
            <a:xfrm>
              <a:off x="7484445" y="7543481"/>
              <a:ext cx="1794710" cy="5661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PH" sz="1800" b="0" kern="1200" baseline="0"/>
                <a:t>      b= </a:t>
              </a:r>
              <a:r>
                <a:rPr lang="en-PH" sz="1800" b="0" i="0" kern="1200">
                  <a:latin typeface="Cambria Math" panose="02040503050406030204" pitchFamily="18" charset="0"/>
                </a:rPr>
                <a:t>𝑚𝑖𝑛     𝑏𝑓=</a:t>
              </a:r>
              <a:endParaRPr lang="en-PH" sz="1800" b="0" i="1" kern="1200"/>
            </a:p>
            <a:p>
              <a:r>
                <a:rPr lang="en-PH" sz="1800" i="1" kern="1200"/>
                <a:t>                           </a:t>
              </a:r>
              <a:r>
                <a:rPr lang="en-PH" sz="1800" i="1" kern="1200" baseline="0"/>
                <a:t> </a:t>
              </a:r>
              <a:r>
                <a:rPr lang="en-PH" sz="1800" i="1" kern="1200"/>
                <a:t>2bw =</a:t>
              </a:r>
            </a:p>
          </xdr:txBody>
        </xdr:sp>
      </mc:Fallback>
    </mc:AlternateContent>
    <xdr:clientData/>
  </xdr:oneCellAnchor>
  <xdr:twoCellAnchor>
    <xdr:from>
      <xdr:col>13</xdr:col>
      <xdr:colOff>260685</xdr:colOff>
      <xdr:row>23</xdr:row>
      <xdr:rowOff>200528</xdr:rowOff>
    </xdr:from>
    <xdr:to>
      <xdr:col>15</xdr:col>
      <xdr:colOff>691816</xdr:colOff>
      <xdr:row>26</xdr:row>
      <xdr:rowOff>120650</xdr:rowOff>
    </xdr:to>
    <xdr:sp macro="" textlink="">
      <xdr:nvSpPr>
        <xdr:cNvPr id="11" name="Double Bracket 10">
          <a:extLst>
            <a:ext uri="{FF2B5EF4-FFF2-40B4-BE49-F238E27FC236}">
              <a16:creationId xmlns:a16="http://schemas.microsoft.com/office/drawing/2014/main" id="{75EA7681-7478-45D0-8B82-DCDD25CA026E}"/>
            </a:ext>
          </a:extLst>
        </xdr:cNvPr>
        <xdr:cNvSpPr/>
      </xdr:nvSpPr>
      <xdr:spPr>
        <a:xfrm>
          <a:off x="8452185" y="7447148"/>
          <a:ext cx="1574131" cy="743082"/>
        </a:xfrm>
        <a:prstGeom prst="bracketPair">
          <a:avLst/>
        </a:prstGeom>
      </xdr:spPr>
      <xdr:style>
        <a:lnRef idx="2">
          <a:schemeClr val="dk1"/>
        </a:lnRef>
        <a:fillRef idx="0">
          <a:schemeClr val="dk1"/>
        </a:fillRef>
        <a:effectRef idx="1">
          <a:schemeClr val="dk1"/>
        </a:effectRef>
        <a:fontRef idx="minor">
          <a:schemeClr val="tx1"/>
        </a:fontRef>
      </xdr:style>
      <xdr:txBody>
        <a:bodyPr rtlCol="0" anchor="ctr"/>
        <a:lstStyle/>
        <a:p>
          <a:pPr algn="l"/>
          <a:endParaRPr lang="en-PH" sz="1100"/>
        </a:p>
      </xdr:txBody>
    </xdr:sp>
    <xdr:clientData/>
  </xdr:twoCellAnchor>
  <xdr:oneCellAnchor>
    <xdr:from>
      <xdr:col>4</xdr:col>
      <xdr:colOff>355600</xdr:colOff>
      <xdr:row>31</xdr:row>
      <xdr:rowOff>91440</xdr:rowOff>
    </xdr:from>
    <xdr:ext cx="2206928" cy="93353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63EFFE3-AD9D-4624-8CD0-6EF01E57CD1D}"/>
                </a:ext>
              </a:extLst>
            </xdr:cNvPr>
            <xdr:cNvSpPr txBox="1"/>
          </xdr:nvSpPr>
          <xdr:spPr>
            <a:xfrm>
              <a:off x="2763520" y="9532620"/>
              <a:ext cx="2206928" cy="93353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𝐴𝑐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𝐴𝑠𝑓𝑦</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2" name="TextBox 11">
              <a:extLst>
                <a:ext uri="{FF2B5EF4-FFF2-40B4-BE49-F238E27FC236}">
                  <a16:creationId xmlns:a16="http://schemas.microsoft.com/office/drawing/2014/main" id="{763EFFE3-AD9D-4624-8CD0-6EF01E57CD1D}"/>
                </a:ext>
              </a:extLst>
            </xdr:cNvPr>
            <xdr:cNvSpPr txBox="1"/>
          </xdr:nvSpPr>
          <xdr:spPr>
            <a:xfrm>
              <a:off x="2763520" y="9532620"/>
              <a:ext cx="2206928" cy="93353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𝐴𝑐</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=𝐴𝑠𝑓𝑦/0.85𝑓𝑐′=</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4</xdr:col>
      <xdr:colOff>304800</xdr:colOff>
      <xdr:row>35</xdr:row>
      <xdr:rowOff>10161</xdr:rowOff>
    </xdr:from>
    <xdr:ext cx="2206928" cy="41656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1FD12937-9E64-4833-8F9C-BFD66604391B}"/>
                </a:ext>
              </a:extLst>
            </xdr:cNvPr>
            <xdr:cNvSpPr txBox="1"/>
          </xdr:nvSpPr>
          <xdr:spPr>
            <a:xfrm>
              <a:off x="2712720" y="10548621"/>
              <a:ext cx="2206928" cy="41656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𝐴𝑓</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𝑏𝑒𝑓𝑓</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h</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3" name="TextBox 12">
              <a:extLst>
                <a:ext uri="{FF2B5EF4-FFF2-40B4-BE49-F238E27FC236}">
                  <a16:creationId xmlns:a16="http://schemas.microsoft.com/office/drawing/2014/main" id="{1FD12937-9E64-4833-8F9C-BFD66604391B}"/>
                </a:ext>
              </a:extLst>
            </xdr:cNvPr>
            <xdr:cNvSpPr txBox="1"/>
          </xdr:nvSpPr>
          <xdr:spPr>
            <a:xfrm>
              <a:off x="2712720" y="10548621"/>
              <a:ext cx="2206928" cy="41656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𝐴𝑓</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=𝑏𝑒𝑓𝑓(ℎ)=</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21</xdr:col>
      <xdr:colOff>372295</xdr:colOff>
      <xdr:row>50</xdr:row>
      <xdr:rowOff>167015</xdr:rowOff>
    </xdr:from>
    <xdr:ext cx="7028630" cy="499736"/>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57AA44A6-5308-495B-9BE4-35434232D824}"/>
                </a:ext>
              </a:extLst>
            </xdr:cNvPr>
            <xdr:cNvSpPr txBox="1"/>
          </xdr:nvSpPr>
          <xdr:spPr>
            <a:xfrm>
              <a:off x="12930055" y="14850755"/>
              <a:ext cx="7028630" cy="499736"/>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sysClr val="windowText" lastClr="000000"/>
                  </a:solidFill>
                  <a:effectLst/>
                  <a:uLnTx/>
                  <a:uFillTx/>
                  <a:latin typeface="+mn-lt"/>
                  <a:ea typeface="+mn-ea"/>
                  <a:cs typeface="+mn-cs"/>
                </a:rPr>
                <a:t>Mu</a:t>
              </a:r>
              <a14:m>
                <m:oMath xmlns:m="http://schemas.openxmlformats.org/officeDocument/2006/math">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=Ø</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e>
                      </m:d>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h</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en>
                          </m:f>
                        </m:e>
                      </m:d>
                    </m:e>
                  </m:d>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10</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−6</m:t>
                          </m:r>
                        </m:sup>
                      </m:sSup>
                    </m:e>
                  </m:d>
                </m:oMath>
              </a14:m>
              <a:r>
                <a:rPr kumimoji="0" lang="en-PH" sz="1800" b="0" u="none" strike="noStrike" kern="1200" cap="none" spc="0" normalizeH="0" baseline="0" noProof="0">
                  <a:ln>
                    <a:noFill/>
                  </a:ln>
                  <a:solidFill>
                    <a:sysClr val="windowText" lastClr="000000"/>
                  </a:solidFill>
                  <a:effectLst/>
                  <a:uLnTx/>
                  <a:uFillTx/>
                  <a:ea typeface="+mn-ea"/>
                  <a:cs typeface="+mn-cs"/>
                </a:rPr>
                <a:t> +   </a:t>
              </a:r>
              <a14:m>
                <m:oMath xmlns:m="http://schemas.openxmlformats.org/officeDocument/2006/math">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e>
                  </m:d>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𝑎</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en>
                      </m:f>
                    </m:e>
                  </m:d>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10</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−6</m:t>
                          </m:r>
                        </m:sup>
                      </m:sSup>
                    </m:e>
                  </m:d>
                </m:oMath>
              </a14:m>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p>
          </xdr:txBody>
        </xdr:sp>
      </mc:Choice>
      <mc:Fallback xmlns="">
        <xdr:sp macro="" textlink="">
          <xdr:nvSpPr>
            <xdr:cNvPr id="14" name="TextBox 13">
              <a:extLst>
                <a:ext uri="{FF2B5EF4-FFF2-40B4-BE49-F238E27FC236}">
                  <a16:creationId xmlns:a16="http://schemas.microsoft.com/office/drawing/2014/main" id="{57AA44A6-5308-495B-9BE4-35434232D824}"/>
                </a:ext>
              </a:extLst>
            </xdr:cNvPr>
            <xdr:cNvSpPr txBox="1"/>
          </xdr:nvSpPr>
          <xdr:spPr>
            <a:xfrm>
              <a:off x="12930055" y="14850755"/>
              <a:ext cx="7028630" cy="499736"/>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sysClr val="windowText" lastClr="000000"/>
                  </a:solidFill>
                  <a:effectLst/>
                  <a:uLnTx/>
                  <a:uFillTx/>
                  <a:latin typeface="+mn-lt"/>
                  <a:ea typeface="+mn-ea"/>
                  <a:cs typeface="+mn-cs"/>
                </a:rPr>
                <a:t>Mu</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=Ø(2(0.85)𝑓𝑐^′ 𝐴1(𝑑−ℎ/2))(10^(−6) )</a:t>
              </a:r>
              <a:r>
                <a:rPr kumimoji="0" lang="en-PH" sz="1800" b="0" u="none" strike="noStrike" kern="1200" cap="none" spc="0" normalizeH="0" baseline="0" noProof="0">
                  <a:ln>
                    <a:noFill/>
                  </a:ln>
                  <a:solidFill>
                    <a:sysClr val="windowText" lastClr="000000"/>
                  </a:solidFill>
                  <a:effectLst/>
                  <a:uLnTx/>
                  <a:uFillTx/>
                  <a:ea typeface="+mn-ea"/>
                  <a:cs typeface="+mn-cs"/>
                </a:rPr>
                <a:t> +   </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(0.85)𝑓𝑐^′ 𝐴2(𝑑−𝑎/2)(10^(−6) )</a:t>
              </a: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p>
          </xdr:txBody>
        </xdr:sp>
      </mc:Fallback>
    </mc:AlternateContent>
    <xdr:clientData/>
  </xdr:oneCellAnchor>
  <xdr:oneCellAnchor>
    <xdr:from>
      <xdr:col>21</xdr:col>
      <xdr:colOff>107324</xdr:colOff>
      <xdr:row>42</xdr:row>
      <xdr:rowOff>171719</xdr:rowOff>
    </xdr:from>
    <xdr:ext cx="1915026" cy="922986"/>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FD928C43-BB29-4EF5-B5C8-5824F980D02E}"/>
                </a:ext>
              </a:extLst>
            </xdr:cNvPr>
            <xdr:cNvSpPr txBox="1"/>
          </xdr:nvSpPr>
          <xdr:spPr>
            <a:xfrm>
              <a:off x="12665084" y="12660899"/>
              <a:ext cx="1915026" cy="922986"/>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a</a:t>
              </a:r>
              <a14:m>
                <m:oMath xmlns:m="http://schemas.openxmlformats.org/officeDocument/2006/math">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𝑠𝑤</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h</m:t>
                          </m:r>
                        </m:e>
                      </m:d>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𝑏𝑤</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5" name="TextBox 14">
              <a:extLst>
                <a:ext uri="{FF2B5EF4-FFF2-40B4-BE49-F238E27FC236}">
                  <a16:creationId xmlns:a16="http://schemas.microsoft.com/office/drawing/2014/main" id="{FD928C43-BB29-4EF5-B5C8-5824F980D02E}"/>
                </a:ext>
              </a:extLst>
            </xdr:cNvPr>
            <xdr:cNvSpPr txBox="1"/>
          </xdr:nvSpPr>
          <xdr:spPr>
            <a:xfrm>
              <a:off x="12665084" y="12660899"/>
              <a:ext cx="1915026" cy="922986"/>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a</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=(𝐴𝑐−2(𝑠𝑤/2)∗(ℎ))/𝑏𝑤=</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24</xdr:col>
      <xdr:colOff>0</xdr:colOff>
      <xdr:row>47</xdr:row>
      <xdr:rowOff>0</xdr:rowOff>
    </xdr:from>
    <xdr:ext cx="1676400" cy="59155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D9346E69-6232-4ED6-8FBD-B6EEB55B2A3E}"/>
                </a:ext>
              </a:extLst>
            </xdr:cNvPr>
            <xdr:cNvSpPr txBox="1"/>
          </xdr:nvSpPr>
          <xdr:spPr>
            <a:xfrm>
              <a:off x="14485620" y="13860780"/>
              <a:ext cx="1676400"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Et</a:t>
              </a:r>
              <a14:m>
                <m:oMath xmlns:m="http://schemas.openxmlformats.org/officeDocument/2006/math">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0.003( </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6" name="TextBox 15">
              <a:extLst>
                <a:ext uri="{FF2B5EF4-FFF2-40B4-BE49-F238E27FC236}">
                  <a16:creationId xmlns:a16="http://schemas.microsoft.com/office/drawing/2014/main" id="{D9346E69-6232-4ED6-8FBD-B6EEB55B2A3E}"/>
                </a:ext>
              </a:extLst>
            </xdr:cNvPr>
            <xdr:cNvSpPr txBox="1"/>
          </xdr:nvSpPr>
          <xdr:spPr>
            <a:xfrm>
              <a:off x="14485620" y="13860780"/>
              <a:ext cx="1676400"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u="none" strike="noStrike" kern="1200" cap="none" spc="0" normalizeH="0" baseline="0" noProof="0">
                  <a:ln>
                    <a:noFill/>
                  </a:ln>
                  <a:solidFill>
                    <a:sysClr val="windowText" lastClr="000000"/>
                  </a:solidFill>
                  <a:effectLst/>
                  <a:uLnTx/>
                  <a:uFillTx/>
                  <a:ea typeface="+mn-ea"/>
                  <a:cs typeface="+mn-cs"/>
                </a:rPr>
                <a:t>Et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=(0.003( 𝑑−𝑐))/𝑐=</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12</xdr:col>
      <xdr:colOff>350762</xdr:colOff>
      <xdr:row>42</xdr:row>
      <xdr:rowOff>205619</xdr:rowOff>
    </xdr:from>
    <xdr:ext cx="1373607" cy="591553"/>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A3DDDCF-2AED-4BF7-B428-52043DF1634C}"/>
                </a:ext>
              </a:extLst>
            </xdr:cNvPr>
            <xdr:cNvSpPr txBox="1"/>
          </xdr:nvSpPr>
          <xdr:spPr>
            <a:xfrm>
              <a:off x="7574522" y="12694799"/>
              <a:ext cx="1373607"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𝑐</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𝑎</m:t>
                        </m:r>
                      </m:num>
                      <m:den>
                        <m:sSub>
                          <m:sSubPr>
                            <m:ctrlPr>
                              <a:rPr kumimoji="0" lang="en-US"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l-GR"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𝛽</m:t>
                            </m:r>
                          </m:e>
                          <m:sub>
                            <m:r>
                              <a:rPr kumimoji="0" lang="en-US"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1</m:t>
                            </m:r>
                          </m:sub>
                        </m:sSub>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7" name="TextBox 16">
              <a:extLst>
                <a:ext uri="{FF2B5EF4-FFF2-40B4-BE49-F238E27FC236}">
                  <a16:creationId xmlns:a16="http://schemas.microsoft.com/office/drawing/2014/main" id="{1A3DDDCF-2AED-4BF7-B428-52043DF1634C}"/>
                </a:ext>
              </a:extLst>
            </xdr:cNvPr>
            <xdr:cNvSpPr txBox="1"/>
          </xdr:nvSpPr>
          <xdr:spPr>
            <a:xfrm>
              <a:off x="7574522" y="12694799"/>
              <a:ext cx="1373607" cy="59155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𝑐</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=𝑎/</a:t>
              </a:r>
              <a:r>
                <a:rPr kumimoji="0" lang="el-GR"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𝛽</a:t>
              </a:r>
              <a:r>
                <a:rPr kumimoji="0" lang="en-US"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_1 </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twoCellAnchor editAs="oneCell">
    <xdr:from>
      <xdr:col>7</xdr:col>
      <xdr:colOff>421105</xdr:colOff>
      <xdr:row>73</xdr:row>
      <xdr:rowOff>210552</xdr:rowOff>
    </xdr:from>
    <xdr:to>
      <xdr:col>12</xdr:col>
      <xdr:colOff>554472</xdr:colOff>
      <xdr:row>83</xdr:row>
      <xdr:rowOff>84715</xdr:rowOff>
    </xdr:to>
    <xdr:pic>
      <xdr:nvPicPr>
        <xdr:cNvPr id="18" name="Picture 17">
          <a:extLst>
            <a:ext uri="{FF2B5EF4-FFF2-40B4-BE49-F238E27FC236}">
              <a16:creationId xmlns:a16="http://schemas.microsoft.com/office/drawing/2014/main" id="{AC4E1E68-DD55-419E-8D22-AEA9821C6E13}"/>
            </a:ext>
          </a:extLst>
        </xdr:cNvPr>
        <xdr:cNvPicPr>
          <a:picLocks noChangeAspect="1"/>
        </xdr:cNvPicPr>
      </xdr:nvPicPr>
      <xdr:blipFill>
        <a:blip xmlns:r="http://schemas.openxmlformats.org/officeDocument/2006/relationships" r:embed="rId1"/>
        <a:stretch>
          <a:fillRect/>
        </a:stretch>
      </xdr:blipFill>
      <xdr:spPr>
        <a:xfrm>
          <a:off x="4632158" y="21155526"/>
          <a:ext cx="3141262" cy="2581268"/>
        </a:xfrm>
        <a:prstGeom prst="rect">
          <a:avLst/>
        </a:prstGeom>
      </xdr:spPr>
    </xdr:pic>
    <xdr:clientData/>
  </xdr:twoCellAnchor>
  <xdr:twoCellAnchor>
    <xdr:from>
      <xdr:col>22</xdr:col>
      <xdr:colOff>521756</xdr:colOff>
      <xdr:row>52</xdr:row>
      <xdr:rowOff>95253</xdr:rowOff>
    </xdr:from>
    <xdr:to>
      <xdr:col>27</xdr:col>
      <xdr:colOff>74083</xdr:colOff>
      <xdr:row>53</xdr:row>
      <xdr:rowOff>5</xdr:rowOff>
    </xdr:to>
    <xdr:sp macro="" textlink="">
      <xdr:nvSpPr>
        <xdr:cNvPr id="20" name="Right Brace 19">
          <a:extLst>
            <a:ext uri="{FF2B5EF4-FFF2-40B4-BE49-F238E27FC236}">
              <a16:creationId xmlns:a16="http://schemas.microsoft.com/office/drawing/2014/main" id="{0EB8C448-499A-5A5C-05C5-B36ED56649F7}"/>
            </a:ext>
          </a:extLst>
        </xdr:cNvPr>
        <xdr:cNvSpPr/>
      </xdr:nvSpPr>
      <xdr:spPr>
        <a:xfrm rot="5400000">
          <a:off x="14950543" y="14114466"/>
          <a:ext cx="179919" cy="2684994"/>
        </a:xfrm>
        <a:prstGeom prst="rightBrace">
          <a:avLst/>
        </a:prstGeom>
      </xdr:spPr>
      <xdr:style>
        <a:lnRef idx="2">
          <a:schemeClr val="dk1"/>
        </a:lnRef>
        <a:fillRef idx="0">
          <a:schemeClr val="dk1"/>
        </a:fillRef>
        <a:effectRef idx="1">
          <a:schemeClr val="dk1"/>
        </a:effectRef>
        <a:fontRef idx="minor">
          <a:schemeClr val="tx1"/>
        </a:fontRef>
      </xdr:style>
      <xdr:txBody>
        <a:bodyPr rtlCol="0" anchor="ctr"/>
        <a:lstStyle/>
        <a:p>
          <a:pPr algn="l"/>
          <a:endParaRPr lang="en-PH" sz="1100" kern="1200"/>
        </a:p>
      </xdr:txBody>
    </xdr:sp>
    <xdr:clientData/>
  </xdr:twoCellAnchor>
  <xdr:twoCellAnchor>
    <xdr:from>
      <xdr:col>28</xdr:col>
      <xdr:colOff>10583</xdr:colOff>
      <xdr:row>52</xdr:row>
      <xdr:rowOff>95252</xdr:rowOff>
    </xdr:from>
    <xdr:to>
      <xdr:col>32</xdr:col>
      <xdr:colOff>282577</xdr:colOff>
      <xdr:row>53</xdr:row>
      <xdr:rowOff>4</xdr:rowOff>
    </xdr:to>
    <xdr:sp macro="" textlink="">
      <xdr:nvSpPr>
        <xdr:cNvPr id="21" name="Right Brace 20">
          <a:extLst>
            <a:ext uri="{FF2B5EF4-FFF2-40B4-BE49-F238E27FC236}">
              <a16:creationId xmlns:a16="http://schemas.microsoft.com/office/drawing/2014/main" id="{E045E6EF-B28C-436A-B83E-C7FAA65193CF}"/>
            </a:ext>
          </a:extLst>
        </xdr:cNvPr>
        <xdr:cNvSpPr/>
      </xdr:nvSpPr>
      <xdr:spPr>
        <a:xfrm rot="5400000">
          <a:off x="18175287" y="14114465"/>
          <a:ext cx="179919" cy="2684994"/>
        </a:xfrm>
        <a:prstGeom prst="rightBrace">
          <a:avLst/>
        </a:prstGeom>
      </xdr:spPr>
      <xdr:style>
        <a:lnRef idx="2">
          <a:schemeClr val="dk1"/>
        </a:lnRef>
        <a:fillRef idx="0">
          <a:schemeClr val="dk1"/>
        </a:fillRef>
        <a:effectRef idx="1">
          <a:schemeClr val="dk1"/>
        </a:effectRef>
        <a:fontRef idx="minor">
          <a:schemeClr val="tx1"/>
        </a:fontRef>
      </xdr:style>
      <xdr:txBody>
        <a:bodyPr rtlCol="0" anchor="ctr"/>
        <a:lstStyle/>
        <a:p>
          <a:pPr algn="l"/>
          <a:endParaRPr lang="en-PH" sz="1100" kern="1200"/>
        </a:p>
      </xdr:txBody>
    </xdr:sp>
    <xdr:clientData/>
  </xdr:twoCellAnchor>
  <xdr:twoCellAnchor editAs="oneCell">
    <xdr:from>
      <xdr:col>21</xdr:col>
      <xdr:colOff>58546</xdr:colOff>
      <xdr:row>3</xdr:row>
      <xdr:rowOff>33327</xdr:rowOff>
    </xdr:from>
    <xdr:to>
      <xdr:col>29</xdr:col>
      <xdr:colOff>121144</xdr:colOff>
      <xdr:row>16</xdr:row>
      <xdr:rowOff>33602</xdr:rowOff>
    </xdr:to>
    <xdr:pic>
      <xdr:nvPicPr>
        <xdr:cNvPr id="22" name="Picture 21">
          <a:extLst>
            <a:ext uri="{FF2B5EF4-FFF2-40B4-BE49-F238E27FC236}">
              <a16:creationId xmlns:a16="http://schemas.microsoft.com/office/drawing/2014/main" id="{6324A16F-BEAE-42A2-81BF-FC9B0CC8FE82}"/>
            </a:ext>
          </a:extLst>
        </xdr:cNvPr>
        <xdr:cNvPicPr>
          <a:picLocks noChangeAspect="1"/>
        </xdr:cNvPicPr>
      </xdr:nvPicPr>
      <xdr:blipFill>
        <a:blip xmlns:r="http://schemas.openxmlformats.org/officeDocument/2006/relationships" r:embed="rId1"/>
        <a:stretch>
          <a:fillRect/>
        </a:stretch>
      </xdr:blipFill>
      <xdr:spPr>
        <a:xfrm>
          <a:off x="12621520" y="1176327"/>
          <a:ext cx="4995546" cy="4000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106680</xdr:colOff>
          <xdr:row>18</xdr:row>
          <xdr:rowOff>266700</xdr:rowOff>
        </xdr:from>
        <xdr:to>
          <xdr:col>6</xdr:col>
          <xdr:colOff>99060</xdr:colOff>
          <xdr:row>19</xdr:row>
          <xdr:rowOff>198120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3077" name="Spinner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518160</xdr:colOff>
      <xdr:row>42</xdr:row>
      <xdr:rowOff>87630</xdr:rowOff>
    </xdr:from>
    <xdr:ext cx="2552700" cy="71417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(𝑑)</a:t>
              </a:r>
              <a:r>
                <a:rPr lang="en-US" sz="1800" b="0" i="0" kern="1200">
                  <a:latin typeface="Cambria Math" panose="02040503050406030204" pitchFamily="18" charset="0"/>
                </a:rPr>
                <a:t>〗^</a:t>
              </a:r>
              <a:r>
                <a:rPr lang="en-PH" sz="1800" b="0" i="0" kern="1200">
                  <a:latin typeface="Cambria Math" panose="02040503050406030204" pitchFamily="18" charset="0"/>
                </a:rPr>
                <a:t>2 </a:t>
              </a:r>
              <a:r>
                <a:rPr lang="en-US" sz="1800" b="0" i="0" kern="1200">
                  <a:latin typeface="Cambria Math" panose="02040503050406030204" pitchFamily="18" charset="0"/>
                </a:rPr>
                <a:t>)</a:t>
              </a:r>
              <a:endParaRPr lang="en-PH" sz="1800" i="1" kern="1200"/>
            </a:p>
          </xdr:txBody>
        </xdr:sp>
      </mc:Fallback>
    </mc:AlternateContent>
    <xdr:clientData/>
  </xdr:oneCellAnchor>
  <xdr:twoCellAnchor editAs="oneCell">
    <xdr:from>
      <xdr:col>9</xdr:col>
      <xdr:colOff>169357</xdr:colOff>
      <xdr:row>61</xdr:row>
      <xdr:rowOff>215721</xdr:rowOff>
    </xdr:from>
    <xdr:to>
      <xdr:col>14</xdr:col>
      <xdr:colOff>291277</xdr:colOff>
      <xdr:row>70</xdr:row>
      <xdr:rowOff>275363</xdr:rowOff>
    </xdr:to>
    <xdr:pic>
      <xdr:nvPicPr>
        <xdr:cNvPr id="17" name="Picture 1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1"/>
        <a:stretch>
          <a:fillRect/>
        </a:stretch>
      </xdr:blipFill>
      <xdr:spPr>
        <a:xfrm>
          <a:off x="5728737" y="18106622"/>
          <a:ext cx="3126991" cy="257102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106680</xdr:colOff>
          <xdr:row>9</xdr:row>
          <xdr:rowOff>266700</xdr:rowOff>
        </xdr:from>
        <xdr:to>
          <xdr:col>6</xdr:col>
          <xdr:colOff>99060</xdr:colOff>
          <xdr:row>10</xdr:row>
          <xdr:rowOff>198120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beff if not given</a:t>
              </a:r>
            </a:p>
          </xdr:txBody>
        </xdr:sp>
        <xdr:clientData/>
      </xdr:twoCellAnchor>
    </mc:Choice>
    <mc:Fallback/>
  </mc:AlternateContent>
  <xdr:oneCellAnchor>
    <xdr:from>
      <xdr:col>3</xdr:col>
      <xdr:colOff>542051</xdr:colOff>
      <xdr:row>26</xdr:row>
      <xdr:rowOff>137268</xdr:rowOff>
    </xdr:from>
    <xdr:ext cx="2206928" cy="51915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6239304-7FF8-4DE1-A206-CB798CEFFFF0}"/>
                </a:ext>
              </a:extLst>
            </xdr:cNvPr>
            <xdr:cNvSpPr txBox="1"/>
          </xdr:nvSpPr>
          <xdr:spPr>
            <a:xfrm>
              <a:off x="2629931" y="10165188"/>
              <a:ext cx="2206928" cy="51915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𝑀𝑛</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𝑀𝑢</m:t>
                        </m:r>
                      </m:num>
                      <m:den>
                        <m:r>
                          <a:rPr lang="en-PH" sz="1100" b="0" i="1" baseline="0">
                            <a:effectLst/>
                            <a:latin typeface="Cambria Math" panose="02040503050406030204" pitchFamily="18" charset="0"/>
                            <a:ea typeface="+mn-ea"/>
                            <a:cs typeface="+mn-cs"/>
                          </a:rPr>
                          <m:t>Ø</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mc:Choice>
      <mc:Fallback xmlns="">
        <xdr:sp macro="" textlink="">
          <xdr:nvSpPr>
            <xdr:cNvPr id="13" name="TextBox 12">
              <a:extLst>
                <a:ext uri="{FF2B5EF4-FFF2-40B4-BE49-F238E27FC236}">
                  <a16:creationId xmlns:a16="http://schemas.microsoft.com/office/drawing/2014/main" id="{F6239304-7FF8-4DE1-A206-CB798CEFFFF0}"/>
                </a:ext>
              </a:extLst>
            </xdr:cNvPr>
            <xdr:cNvSpPr txBox="1"/>
          </xdr:nvSpPr>
          <xdr:spPr>
            <a:xfrm>
              <a:off x="2629931" y="10165188"/>
              <a:ext cx="2206928" cy="51915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𝑀𝑛</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=𝑀𝑢/</a:t>
              </a:r>
              <a:r>
                <a:rPr lang="en-PH" sz="1100" b="0" i="0" baseline="0">
                  <a:effectLst/>
                  <a:latin typeface="Cambria Math" panose="02040503050406030204" pitchFamily="18" charset="0"/>
                  <a:ea typeface="+mn-ea"/>
                  <a:cs typeface="+mn-cs"/>
                </a:rPr>
                <a:t>Ø</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mc:Fallback>
    </mc:AlternateContent>
    <xdr:clientData/>
  </xdr:oneCellAnchor>
  <xdr:oneCellAnchor>
    <xdr:from>
      <xdr:col>6</xdr:col>
      <xdr:colOff>0</xdr:colOff>
      <xdr:row>26</xdr:row>
      <xdr:rowOff>0</xdr:rowOff>
    </xdr:from>
    <xdr:ext cx="2493674" cy="281744"/>
    <xdr:sp macro="" textlink="">
      <xdr:nvSpPr>
        <xdr:cNvPr id="15" name="TextBox 14">
          <a:extLst>
            <a:ext uri="{FF2B5EF4-FFF2-40B4-BE49-F238E27FC236}">
              <a16:creationId xmlns:a16="http://schemas.microsoft.com/office/drawing/2014/main" id="{F5AE9D50-F4DB-4B6F-862E-6252F1AFE9B9}"/>
            </a:ext>
          </a:extLst>
        </xdr:cNvPr>
        <xdr:cNvSpPr txBox="1"/>
      </xdr:nvSpPr>
      <xdr:spPr>
        <a:xfrm>
          <a:off x="3893820" y="10027920"/>
          <a:ext cx="2493674" cy="281744"/>
        </a:xfrm>
        <a:prstGeom prst="rect">
          <a:avLst/>
        </a:prstGeom>
        <a:noFill/>
        <a:ln>
          <a:noFill/>
        </a:ln>
        <a:effectLst/>
      </xdr:spPr>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oneCellAnchor>
  <xdr:oneCellAnchor>
    <xdr:from>
      <xdr:col>4</xdr:col>
      <xdr:colOff>28936</xdr:colOff>
      <xdr:row>26</xdr:row>
      <xdr:rowOff>0</xdr:rowOff>
    </xdr:from>
    <xdr:ext cx="1417899" cy="299013"/>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2D632E50-AEEA-4631-96BE-10E6CE629673}"/>
                </a:ext>
              </a:extLst>
            </xdr:cNvPr>
            <xdr:cNvSpPr txBox="1"/>
          </xdr:nvSpPr>
          <xdr:spPr>
            <a:xfrm>
              <a:off x="2718796" y="9739709"/>
              <a:ext cx="1417899" cy="29901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 </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19" name="TextBox 18">
              <a:extLst>
                <a:ext uri="{FF2B5EF4-FFF2-40B4-BE49-F238E27FC236}">
                  <a16:creationId xmlns:a16="http://schemas.microsoft.com/office/drawing/2014/main" id="{2D632E50-AEEA-4631-96BE-10E6CE629673}"/>
                </a:ext>
              </a:extLst>
            </xdr:cNvPr>
            <xdr:cNvSpPr txBox="1"/>
          </xdr:nvSpPr>
          <xdr:spPr>
            <a:xfrm>
              <a:off x="2718796" y="9739709"/>
              <a:ext cx="1417899" cy="299013"/>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 </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4</xdr:col>
      <xdr:colOff>145360</xdr:colOff>
      <xdr:row>28</xdr:row>
      <xdr:rowOff>206962</xdr:rowOff>
    </xdr:from>
    <xdr:ext cx="3527778" cy="448522"/>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7FA8B7C2-CE08-4A49-A043-62B92A002804}"/>
                </a:ext>
              </a:extLst>
            </xdr:cNvPr>
            <xdr:cNvSpPr txBox="1"/>
          </xdr:nvSpPr>
          <xdr:spPr>
            <a:xfrm>
              <a:off x="2835220" y="10783522"/>
              <a:ext cx="3527778" cy="448522"/>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𝑀𝑛𝑓</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𝐴𝑓</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h</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den>
                      </m:f>
                    </m:e>
                  </m:d>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(10</m:t>
                      </m:r>
                    </m:e>
                    <m:sup>
                      <m:r>
                        <a:rPr kumimoji="0" lang="en-US"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6</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a14:m>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20" name="TextBox 19">
              <a:extLst>
                <a:ext uri="{FF2B5EF4-FFF2-40B4-BE49-F238E27FC236}">
                  <a16:creationId xmlns:a16="http://schemas.microsoft.com/office/drawing/2014/main" id="{7FA8B7C2-CE08-4A49-A043-62B92A002804}"/>
                </a:ext>
              </a:extLst>
            </xdr:cNvPr>
            <xdr:cNvSpPr txBox="1"/>
          </xdr:nvSpPr>
          <xdr:spPr>
            <a:xfrm>
              <a:off x="2835220" y="10783522"/>
              <a:ext cx="3527778" cy="448522"/>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𝑀𝑛𝑓</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=0.85𝑓𝑐^′ 𝐴𝑓(𝑑−ℎ/2) 〖(10〗^(</a:t>
              </a:r>
              <a:r>
                <a:rPr kumimoji="0" lang="en-US"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6))</a:t>
              </a: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oneCellAnchor>
    <xdr:from>
      <xdr:col>3</xdr:col>
      <xdr:colOff>442652</xdr:colOff>
      <xdr:row>32</xdr:row>
      <xdr:rowOff>207818</xdr:rowOff>
    </xdr:from>
    <xdr:ext cx="4138007" cy="62345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D11A23B-C1E8-4A4F-AAF1-E8EAAEAA8628}"/>
                </a:ext>
              </a:extLst>
            </xdr:cNvPr>
            <xdr:cNvSpPr txBox="1"/>
          </xdr:nvSpPr>
          <xdr:spPr>
            <a:xfrm>
              <a:off x="2261061" y="10312977"/>
              <a:ext cx="4138007" cy="623454"/>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𝑎</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𝑠𝑞𝑟𝑡</m:t>
                  </m:r>
                  <m:d>
                    <m:d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d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𝑑</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2(</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𝑀𝑛</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10</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6</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𝑏𝑒𝑓𝑓</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den>
                      </m:f>
                    </m:e>
                  </m:d>
                </m:oMath>
              </a14:m>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Choice>
      <mc:Fallback xmlns="">
        <xdr:sp macro="" textlink="">
          <xdr:nvSpPr>
            <xdr:cNvPr id="2" name="TextBox 1">
              <a:extLst>
                <a:ext uri="{FF2B5EF4-FFF2-40B4-BE49-F238E27FC236}">
                  <a16:creationId xmlns:a16="http://schemas.microsoft.com/office/drawing/2014/main" id="{ED11A23B-C1E8-4A4F-AAF1-E8EAAEAA8628}"/>
                </a:ext>
              </a:extLst>
            </xdr:cNvPr>
            <xdr:cNvSpPr txBox="1"/>
          </xdr:nvSpPr>
          <xdr:spPr>
            <a:xfrm>
              <a:off x="2261061" y="10312977"/>
              <a:ext cx="4138007" cy="623454"/>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𝑎</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=𝑑−𝑠𝑞𝑟𝑡(𝑑^2)−(2(𝑀𝑛(10^6))/(0.85(𝑓𝑐^′)(𝑏𝑒𝑓𝑓)))</a:t>
              </a: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t> </a:t>
              </a:r>
            </a:p>
          </xdr:txBody>
        </xdr:sp>
      </mc:Fallback>
    </mc:AlternateContent>
    <xdr:clientData/>
  </xdr:oneCellAnchor>
  <xdr:twoCellAnchor editAs="oneCell">
    <xdr:from>
      <xdr:col>21</xdr:col>
      <xdr:colOff>595744</xdr:colOff>
      <xdr:row>5</xdr:row>
      <xdr:rowOff>168054</xdr:rowOff>
    </xdr:from>
    <xdr:to>
      <xdr:col>30</xdr:col>
      <xdr:colOff>540327</xdr:colOff>
      <xdr:row>21</xdr:row>
      <xdr:rowOff>114967</xdr:rowOff>
    </xdr:to>
    <xdr:pic>
      <xdr:nvPicPr>
        <xdr:cNvPr id="6" name="Picture 5">
          <a:extLst>
            <a:ext uri="{FF2B5EF4-FFF2-40B4-BE49-F238E27FC236}">
              <a16:creationId xmlns:a16="http://schemas.microsoft.com/office/drawing/2014/main" id="{5EB39B4B-0235-4979-AA8D-912DF22358F1}"/>
            </a:ext>
          </a:extLst>
        </xdr:cNvPr>
        <xdr:cNvPicPr>
          <a:picLocks noChangeAspect="1"/>
        </xdr:cNvPicPr>
      </xdr:nvPicPr>
      <xdr:blipFill>
        <a:blip xmlns:r="http://schemas.openxmlformats.org/officeDocument/2006/relationships" r:embed="rId1"/>
        <a:stretch>
          <a:fillRect/>
        </a:stretch>
      </xdr:blipFill>
      <xdr:spPr>
        <a:xfrm>
          <a:off x="13840689" y="2107690"/>
          <a:ext cx="5430983" cy="4380368"/>
        </a:xfrm>
        <a:prstGeom prst="rect">
          <a:avLst/>
        </a:prstGeom>
      </xdr:spPr>
    </xdr:pic>
    <xdr:clientData/>
  </xdr:twoCellAnchor>
  <xdr:twoCellAnchor>
    <xdr:from>
      <xdr:col>24</xdr:col>
      <xdr:colOff>304313</xdr:colOff>
      <xdr:row>15</xdr:row>
      <xdr:rowOff>273201</xdr:rowOff>
    </xdr:from>
    <xdr:to>
      <xdr:col>27</xdr:col>
      <xdr:colOff>512132</xdr:colOff>
      <xdr:row>17</xdr:row>
      <xdr:rowOff>89446</xdr:rowOff>
    </xdr:to>
    <xdr:sp macro="" textlink="">
      <xdr:nvSpPr>
        <xdr:cNvPr id="7" name="Rectangle 6">
          <a:extLst>
            <a:ext uri="{FF2B5EF4-FFF2-40B4-BE49-F238E27FC236}">
              <a16:creationId xmlns:a16="http://schemas.microsoft.com/office/drawing/2014/main" id="{5F1DB862-EECA-7A0D-AD23-EBA3BD706299}"/>
            </a:ext>
          </a:extLst>
        </xdr:cNvPr>
        <xdr:cNvSpPr/>
      </xdr:nvSpPr>
      <xdr:spPr>
        <a:xfrm>
          <a:off x="15461186" y="4983746"/>
          <a:ext cx="1995055" cy="370427"/>
        </a:xfrm>
        <a:prstGeom prst="rect">
          <a:avLst/>
        </a:prstGeom>
        <a:solidFill>
          <a:srgbClr val="FEFDED"/>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kern="1200"/>
        </a:p>
      </xdr:txBody>
    </xdr:sp>
    <xdr:clientData/>
  </xdr:twoCellAnchor>
  <xdr:oneCellAnchor>
    <xdr:from>
      <xdr:col>5</xdr:col>
      <xdr:colOff>289560</xdr:colOff>
      <xdr:row>35</xdr:row>
      <xdr:rowOff>175260</xdr:rowOff>
    </xdr:from>
    <xdr:ext cx="2664128" cy="62484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7040345-D102-41B3-8F7F-CEF531C2396D}"/>
                </a:ext>
              </a:extLst>
            </xdr:cNvPr>
            <xdr:cNvSpPr txBox="1"/>
          </xdr:nvSpPr>
          <xdr:spPr>
            <a:xfrm>
              <a:off x="3299460" y="11026140"/>
              <a:ext cx="2664128" cy="62484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PH" sz="1800" b="0" i="1" u="none" strike="noStrike" kern="1200" cap="none" spc="0" normalizeH="0" baseline="0" noProof="0">
                        <a:ln>
                          <a:noFill/>
                        </a:ln>
                        <a:solidFill>
                          <a:prstClr val="black"/>
                        </a:solidFill>
                        <a:effectLst/>
                        <a:uLnTx/>
                        <a:uFillTx/>
                        <a:latin typeface="Cambria Math" panose="02040503050406030204" pitchFamily="18" charset="0"/>
                        <a:ea typeface="+mn-ea"/>
                        <a:cs typeface="+mn-cs"/>
                      </a:rPr>
                      <m:t>𝐴𝑠</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f>
                      <m:f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fPr>
                      <m:num>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0.85</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m:t>
                        </m:r>
                        <m:sSup>
                          <m:sSupPr>
                            <m:ctrlP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ctrlPr>
                          </m:sSupPr>
                          <m:e>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𝑐</m:t>
                            </m:r>
                          </m:e>
                          <m: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sup>
                        </m:sSup>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𝑎</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𝑏𝑒𝑓𝑓</m:t>
                        </m:r>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num>
                      <m:den>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𝑓𝑦</m:t>
                        </m:r>
                      </m:den>
                    </m:f>
                    <m:r>
                      <a:rPr kumimoji="0" lang="en-PH" sz="1800" b="0" i="1"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m:t>=</m:t>
                    </m:r>
                  </m:oMath>
                </m:oMathPara>
              </a14:m>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mc:Choice>
      <mc:Fallback xmlns="">
        <xdr:sp macro="" textlink="">
          <xdr:nvSpPr>
            <xdr:cNvPr id="10" name="TextBox 9">
              <a:extLst>
                <a:ext uri="{FF2B5EF4-FFF2-40B4-BE49-F238E27FC236}">
                  <a16:creationId xmlns:a16="http://schemas.microsoft.com/office/drawing/2014/main" id="{27040345-D102-41B3-8F7F-CEF531C2396D}"/>
                </a:ext>
              </a:extLst>
            </xdr:cNvPr>
            <xdr:cNvSpPr txBox="1"/>
          </xdr:nvSpPr>
          <xdr:spPr>
            <a:xfrm>
              <a:off x="3299460" y="11026140"/>
              <a:ext cx="2664128" cy="62484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PH" sz="1800" b="0" i="0" u="none" strike="noStrike" kern="1200" cap="none" spc="0" normalizeH="0" baseline="0" noProof="0">
                  <a:ln>
                    <a:noFill/>
                  </a:ln>
                  <a:solidFill>
                    <a:prstClr val="black"/>
                  </a:solidFill>
                  <a:effectLst/>
                  <a:uLnTx/>
                  <a:uFillTx/>
                  <a:latin typeface="Cambria Math" panose="02040503050406030204" pitchFamily="18" charset="0"/>
                  <a:ea typeface="+mn-ea"/>
                  <a:cs typeface="+mn-cs"/>
                </a:rPr>
                <a:t>𝐴𝑠</a:t>
              </a:r>
              <a:r>
                <a:rPr kumimoji="0" lang="en-PH" sz="1800" b="0" i="0" u="none" strike="noStrike" kern="1200" cap="none" spc="0" normalizeH="0" baseline="0" noProof="0">
                  <a:ln>
                    <a:noFill/>
                  </a:ln>
                  <a:solidFill>
                    <a:sysClr val="windowText" lastClr="000000"/>
                  </a:solidFill>
                  <a:effectLst/>
                  <a:uLnTx/>
                  <a:uFillTx/>
                  <a:latin typeface="Cambria Math" panose="02040503050406030204" pitchFamily="18" charset="0"/>
                  <a:ea typeface="+mn-ea"/>
                  <a:cs typeface="+mn-cs"/>
                </a:rPr>
                <a:t>=(0.85𝑓𝑐^′ (𝑎)(𝑏𝑒𝑓𝑓))/𝑓𝑦=</a:t>
              </a:r>
              <a:br>
                <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rPr>
              </a:b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mc:Fallback>
    </mc:AlternateContent>
    <xdr:clientData/>
  </xdr:oneCellAnchor>
  <xdr:oneCellAnchor>
    <xdr:from>
      <xdr:col>9</xdr:col>
      <xdr:colOff>0</xdr:colOff>
      <xdr:row>35</xdr:row>
      <xdr:rowOff>0</xdr:rowOff>
    </xdr:from>
    <xdr:ext cx="2493674" cy="281744"/>
    <xdr:sp macro="" textlink="">
      <xdr:nvSpPr>
        <xdr:cNvPr id="21" name="TextBox 20">
          <a:extLst>
            <a:ext uri="{FF2B5EF4-FFF2-40B4-BE49-F238E27FC236}">
              <a16:creationId xmlns:a16="http://schemas.microsoft.com/office/drawing/2014/main" id="{CFFEE79E-92C2-414F-B4B2-081661192F02}"/>
            </a:ext>
          </a:extLst>
        </xdr:cNvPr>
        <xdr:cNvSpPr txBox="1"/>
      </xdr:nvSpPr>
      <xdr:spPr>
        <a:xfrm>
          <a:off x="3611880" y="8382000"/>
          <a:ext cx="2493674" cy="281744"/>
        </a:xfrm>
        <a:prstGeom prst="rect">
          <a:avLst/>
        </a:prstGeom>
        <a:noFill/>
        <a:ln>
          <a:noFill/>
        </a:ln>
        <a:effectLst/>
      </xdr:spPr>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PH" sz="1800" b="0" i="1" u="none" strike="noStrike" kern="1200" cap="none" spc="0" normalizeH="0" baseline="0" noProof="0">
            <a:ln>
              <a:noFill/>
            </a:ln>
            <a:solidFill>
              <a:sysClr val="windowText" lastClr="000000"/>
            </a:solidFill>
            <a:effectLst/>
            <a:uLnTx/>
            <a:uFillTx/>
            <a:latin typeface="Aptos Narrow" panose="02110004020202020204"/>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ownloads\Doubly-Reinforced-Beam-Design.xlsx" TargetMode="External"/><Relationship Id="rId1" Type="http://schemas.openxmlformats.org/officeDocument/2006/relationships/externalLinkPath" Target="/Users/ACER/Downloads/Doubly-Reinforced-Beam-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Tabular Mode"/>
      <sheetName val="Web View Mode"/>
      <sheetName val="Printed Summary"/>
      <sheetName val="Invoice"/>
      <sheetName val="T-BEAM ANALYSIS CALC."/>
      <sheetName val="Web View Mode (2)"/>
      <sheetName val="T-BEAM DESIGN CALC. (2)"/>
      <sheetName val="T-BEAM ANALYSIS CALC. (2)"/>
      <sheetName val="Sheet1"/>
      <sheetName val="Doubly-Reinforced-Beam-Design"/>
    </sheetNames>
    <sheetDataSet>
      <sheetData sheetId="0"/>
      <sheetData sheetId="1"/>
      <sheetData sheetId="2"/>
      <sheetData sheetId="3"/>
      <sheetData sheetId="4">
        <row r="3">
          <cell r="B3" t="str">
            <v>HLP Manufacturing INC</v>
          </cell>
        </row>
      </sheetData>
      <sheetData sheetId="5"/>
      <sheetData sheetId="6"/>
      <sheetData sheetId="7"/>
      <sheetData sheetId="8"/>
      <sheetData sheetId="9"/>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83D6B1-B7FC-4581-A8CE-BCD5AF8599B8}" name="Invoice" displayName="Invoice" ref="B13:D24" totalsRowCount="1" headerRowDxfId="16" dataDxfId="15" totalsRowDxfId="14">
  <autoFilter ref="B13:D23" xr:uid="{00000000-0009-0000-0100-000001000000}">
    <filterColumn colId="0" hiddenButton="1"/>
    <filterColumn colId="1" hiddenButton="1"/>
    <filterColumn colId="2" hiddenButton="1"/>
  </autoFilter>
  <tableColumns count="3">
    <tableColumn id="1" xr3:uid="{00000000-0010-0000-0000-000001000000}" name="DESCRIPTION" dataDxfId="13" totalsRowDxfId="12" dataCellStyle="Normal"/>
    <tableColumn id="2" xr3:uid="{00000000-0010-0000-0000-000002000000}" name=" " totalsRowLabel="SUBTOTAL" dataDxfId="11" totalsRowDxfId="10"/>
    <tableColumn id="3" xr3:uid="{00000000-0010-0000-0000-000003000000}" name="AMOUNT" totalsRowFunction="custom" dataDxfId="9" totalsRowDxfId="8">
      <totalsRowFormula>SUM(D14:D23)</totalsRowFormula>
    </tableColumn>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FEFDED"/>
      </a:lt2>
      <a:accent1>
        <a:srgbClr val="E5E1DA"/>
      </a:accent1>
      <a:accent2>
        <a:srgbClr val="DBDACC"/>
      </a:accent2>
      <a:accent3>
        <a:srgbClr val="AAD7D9"/>
      </a:accent3>
      <a:accent4>
        <a:srgbClr val="C6EBC5"/>
      </a:accent4>
      <a:accent5>
        <a:srgbClr val="FFBE98"/>
      </a:accent5>
      <a:accent6>
        <a:srgbClr val="FA7070"/>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mailto:hlpmanufacturing@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9A9E-B878-4F1D-A77B-A00DD379C6A3}">
  <sheetPr codeName="Sheet1">
    <tabColor theme="0" tint="-0.249977111117893"/>
  </sheetPr>
  <dimension ref="A2:J44"/>
  <sheetViews>
    <sheetView showGridLines="0" view="pageLayout" zoomScale="124" zoomScaleNormal="164" zoomScalePageLayoutView="124" workbookViewId="0">
      <selection activeCell="N26" sqref="N25:N26"/>
    </sheetView>
  </sheetViews>
  <sheetFormatPr defaultRowHeight="14.4" x14ac:dyDescent="0.3"/>
  <sheetData>
    <row r="2" spans="1:10" x14ac:dyDescent="0.3">
      <c r="A2" s="1"/>
      <c r="B2" s="1"/>
      <c r="C2" s="1"/>
      <c r="D2" s="1"/>
      <c r="E2" s="1"/>
      <c r="F2" s="1"/>
      <c r="G2" s="1"/>
      <c r="H2" s="1"/>
      <c r="I2" s="1"/>
      <c r="J2" s="1"/>
    </row>
    <row r="3" spans="1:10" x14ac:dyDescent="0.3">
      <c r="A3" s="1"/>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sheetData>
  <pageMargins left="0.7" right="0.7" top="0.75" bottom="0.75" header="0.3" footer="0.3"/>
  <pageSetup orientation="portrait" r:id="rId1"/>
  <headerFooter>
    <oddHeader>&amp;CRHO.max - Reinforced Concrete Design Calculator</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4BE6-82B3-450B-A1F3-982680C039F1}">
  <sheetPr>
    <tabColor rgb="FFEDECDD"/>
    <pageSetUpPr autoPageBreaks="0"/>
  </sheetPr>
  <dimension ref="A1:AL102"/>
  <sheetViews>
    <sheetView showWhiteSpace="0" zoomScale="76" zoomScaleNormal="10" zoomScaleSheetLayoutView="140" zoomScalePageLayoutView="35" workbookViewId="0">
      <selection activeCell="N3" sqref="N3"/>
    </sheetView>
  </sheetViews>
  <sheetFormatPr defaultColWidth="8.77734375" defaultRowHeight="21.6" customHeight="1" x14ac:dyDescent="0.3"/>
  <cols>
    <col min="1" max="1" width="15.88671875" style="29" customWidth="1"/>
    <col min="2" max="6" width="8.77734375" style="29"/>
    <col min="7" max="7" width="8.77734375" style="29" customWidth="1"/>
    <col min="8" max="12" width="8.77734375" style="29"/>
    <col min="13" max="13" width="14.109375" style="29" customWidth="1"/>
    <col min="14" max="14" width="8.77734375" style="29"/>
    <col min="15" max="15" width="7.88671875" style="29" customWidth="1"/>
    <col min="16" max="16" width="10.77734375" style="29" customWidth="1"/>
    <col min="17" max="17" width="3.21875" style="29" customWidth="1"/>
    <col min="18" max="19" width="8.77734375" style="29" customWidth="1"/>
    <col min="20" max="20" width="2.77734375" style="29" customWidth="1"/>
    <col min="21" max="21" width="12.6640625" style="29" customWidth="1"/>
    <col min="22" max="22" width="8.77734375" style="29"/>
    <col min="23" max="23" width="10.5546875" style="29" bestFit="1" customWidth="1"/>
    <col min="24" max="16384" width="8.77734375" style="29"/>
  </cols>
  <sheetData>
    <row r="1" spans="1:25" s="26" customFormat="1" ht="45.6" customHeight="1" x14ac:dyDescent="0.3">
      <c r="B1" s="34" t="s">
        <v>82</v>
      </c>
    </row>
    <row r="2" spans="1:25" s="32" customFormat="1" ht="22.8" customHeight="1" x14ac:dyDescent="0.3">
      <c r="C2" s="32" t="s">
        <v>31</v>
      </c>
      <c r="N2" s="38" t="s">
        <v>34</v>
      </c>
    </row>
    <row r="3" spans="1:25" s="28" customFormat="1" ht="21.6" customHeight="1" x14ac:dyDescent="0.3">
      <c r="C3" s="33"/>
      <c r="D3" s="33"/>
      <c r="E3" s="33"/>
      <c r="F3" s="33"/>
      <c r="G3" s="33"/>
      <c r="H3" s="33"/>
      <c r="I3" s="33"/>
      <c r="J3" s="33"/>
      <c r="K3" s="33"/>
      <c r="L3" s="33"/>
      <c r="M3" s="33"/>
      <c r="N3" s="33"/>
      <c r="O3" s="33"/>
      <c r="P3" s="33"/>
      <c r="Q3" s="33"/>
      <c r="R3" s="33"/>
      <c r="S3" s="33"/>
      <c r="T3" s="33"/>
      <c r="U3" s="32"/>
    </row>
    <row r="4" spans="1:25" s="35" customFormat="1" ht="40.200000000000003" customHeight="1" thickBot="1" x14ac:dyDescent="0.35">
      <c r="A4" s="36" t="s">
        <v>43</v>
      </c>
      <c r="C4" s="27"/>
      <c r="D4" s="36" t="s">
        <v>30</v>
      </c>
      <c r="E4" s="27"/>
      <c r="F4" s="27"/>
      <c r="G4" s="27"/>
      <c r="H4" s="27"/>
      <c r="I4" s="27"/>
      <c r="J4" s="27"/>
      <c r="K4" s="27"/>
      <c r="L4" s="36"/>
      <c r="M4" s="27"/>
      <c r="N4" s="27"/>
      <c r="O4" s="27"/>
      <c r="P4" s="27"/>
      <c r="Q4" s="27"/>
      <c r="R4" s="33"/>
      <c r="S4" s="33"/>
      <c r="T4" s="33"/>
      <c r="U4" s="27"/>
    </row>
    <row r="5" spans="1:25" s="28" customFormat="1" ht="21.6" customHeight="1" thickTop="1" thickBot="1" x14ac:dyDescent="0.6">
      <c r="A5" s="43" t="s">
        <v>45</v>
      </c>
      <c r="C5" s="33"/>
      <c r="D5" s="33" t="s">
        <v>60</v>
      </c>
      <c r="E5" s="33"/>
      <c r="F5" s="133">
        <v>9000</v>
      </c>
      <c r="G5" s="133"/>
      <c r="H5" s="133"/>
      <c r="I5" s="33" t="s">
        <v>33</v>
      </c>
      <c r="J5" s="33"/>
      <c r="K5" s="33"/>
      <c r="L5" s="33"/>
      <c r="M5" s="51"/>
      <c r="N5" s="33"/>
      <c r="O5" s="33"/>
      <c r="P5" s="33"/>
      <c r="Q5" s="37"/>
      <c r="R5" s="37"/>
      <c r="S5" s="27"/>
      <c r="T5" s="27"/>
      <c r="U5" s="32"/>
      <c r="X5" s="35"/>
      <c r="Y5" s="35"/>
    </row>
    <row r="6" spans="1:25" s="28" customFormat="1" ht="21.6" customHeight="1" thickTop="1" thickBot="1" x14ac:dyDescent="0.6">
      <c r="A6" s="44">
        <v>2</v>
      </c>
      <c r="C6" s="33"/>
      <c r="D6" s="43" t="s">
        <v>61</v>
      </c>
      <c r="E6" s="43"/>
      <c r="F6" s="133">
        <v>400</v>
      </c>
      <c r="G6" s="133"/>
      <c r="H6" s="133"/>
      <c r="I6" s="33" t="s">
        <v>33</v>
      </c>
      <c r="J6" s="33"/>
      <c r="K6" s="33"/>
      <c r="L6" s="33"/>
      <c r="M6" s="62" t="s">
        <v>62</v>
      </c>
      <c r="N6" s="33"/>
      <c r="O6" s="63"/>
      <c r="P6" s="52"/>
      <c r="Q6" s="37"/>
      <c r="R6" s="37"/>
      <c r="S6" s="27"/>
      <c r="T6" s="27"/>
      <c r="U6" s="32"/>
      <c r="X6" s="35"/>
      <c r="Y6" s="35"/>
    </row>
    <row r="7" spans="1:25" s="28" customFormat="1" ht="21.6" customHeight="1" thickTop="1" thickBot="1" x14ac:dyDescent="0.35">
      <c r="C7" s="33"/>
      <c r="D7" s="43" t="s">
        <v>63</v>
      </c>
      <c r="E7" s="43"/>
      <c r="F7" s="133">
        <v>75</v>
      </c>
      <c r="G7" s="133"/>
      <c r="H7" s="133"/>
      <c r="I7" s="33" t="s">
        <v>33</v>
      </c>
      <c r="J7" s="33"/>
      <c r="K7" s="33"/>
      <c r="L7" s="64"/>
      <c r="M7" s="64" t="s">
        <v>64</v>
      </c>
      <c r="N7" s="33" t="s">
        <v>65</v>
      </c>
      <c r="O7" s="65">
        <f>16*F7+F6</f>
        <v>1600</v>
      </c>
      <c r="P7" s="33"/>
      <c r="Q7" s="66"/>
      <c r="R7" s="37"/>
      <c r="S7" s="27"/>
      <c r="T7" s="27"/>
      <c r="U7" s="32"/>
      <c r="X7" s="35"/>
      <c r="Y7" s="35"/>
    </row>
    <row r="8" spans="1:25" s="28" customFormat="1" ht="21.6" customHeight="1" thickTop="1" thickBot="1" x14ac:dyDescent="0.35">
      <c r="C8" s="33"/>
      <c r="D8" s="43" t="s">
        <v>66</v>
      </c>
      <c r="E8" s="33"/>
      <c r="F8" s="133">
        <v>500</v>
      </c>
      <c r="G8" s="133"/>
      <c r="H8" s="133"/>
      <c r="I8" s="33" t="s">
        <v>33</v>
      </c>
      <c r="J8" s="33"/>
      <c r="K8" s="33"/>
      <c r="L8" s="64"/>
      <c r="M8" s="67" t="s">
        <v>67</v>
      </c>
      <c r="N8" s="33" t="s">
        <v>65</v>
      </c>
      <c r="O8" s="65">
        <f>F8+F6</f>
        <v>900</v>
      </c>
      <c r="P8" s="52" t="s">
        <v>33</v>
      </c>
      <c r="Q8" s="66"/>
      <c r="R8" s="37"/>
      <c r="S8" s="27"/>
      <c r="T8" s="27"/>
      <c r="U8" s="32"/>
      <c r="X8" s="35"/>
      <c r="Y8" s="35"/>
    </row>
    <row r="9" spans="1:25" s="28" customFormat="1" ht="21.6" customHeight="1" thickTop="1" thickBot="1" x14ac:dyDescent="0.35">
      <c r="A9" s="43" t="s">
        <v>46</v>
      </c>
      <c r="C9" s="33"/>
      <c r="D9" s="43" t="s">
        <v>83</v>
      </c>
      <c r="E9" s="33"/>
      <c r="F9" s="133">
        <v>600</v>
      </c>
      <c r="G9" s="133"/>
      <c r="H9" s="133"/>
      <c r="I9" s="33" t="s">
        <v>33</v>
      </c>
      <c r="J9" s="33"/>
      <c r="K9" s="33"/>
      <c r="L9" s="64"/>
      <c r="M9" s="67" t="s">
        <v>68</v>
      </c>
      <c r="N9" s="33" t="s">
        <v>65</v>
      </c>
      <c r="O9" s="68">
        <f>F5/4</f>
        <v>2250</v>
      </c>
      <c r="P9" s="33" t="s">
        <v>33</v>
      </c>
      <c r="Q9" s="30"/>
      <c r="R9" s="37"/>
      <c r="S9" s="27"/>
      <c r="T9" s="27"/>
      <c r="U9" s="32"/>
      <c r="X9" s="35"/>
      <c r="Y9" s="35"/>
    </row>
    <row r="10" spans="1:25" s="28" customFormat="1" ht="21.6" customHeight="1" thickTop="1" thickBot="1" x14ac:dyDescent="0.35">
      <c r="A10" s="44">
        <f>IF(F14&lt;17,"Increase fc'", IF(F14&lt;=28, 0.85, IF(F14&lt;55, 0.85-(0.05/7)*(F14-28), 0.65)))</f>
        <v>0.85</v>
      </c>
      <c r="C10" s="33"/>
      <c r="D10" s="30" t="s">
        <v>62</v>
      </c>
      <c r="E10" s="33"/>
      <c r="F10" s="133">
        <v>900</v>
      </c>
      <c r="G10" s="133"/>
      <c r="H10" s="133"/>
      <c r="I10" s="33" t="s">
        <v>33</v>
      </c>
      <c r="J10" s="33"/>
      <c r="K10" s="33"/>
      <c r="L10" s="64"/>
      <c r="M10" s="69" t="s">
        <v>69</v>
      </c>
      <c r="N10" s="52" t="s">
        <v>65</v>
      </c>
      <c r="O10" s="50">
        <f>MIN(O7,O8,O9)</f>
        <v>900</v>
      </c>
      <c r="P10" s="33" t="s">
        <v>40</v>
      </c>
      <c r="Q10" s="27"/>
      <c r="R10" s="27"/>
      <c r="S10" s="27"/>
      <c r="T10" s="27"/>
      <c r="U10" s="32"/>
    </row>
    <row r="11" spans="1:25" s="28" customFormat="1" ht="21.6" customHeight="1" thickTop="1" x14ac:dyDescent="0.3">
      <c r="A11" s="43"/>
      <c r="C11" s="33"/>
      <c r="D11" s="33"/>
      <c r="E11" s="33"/>
      <c r="F11" s="33"/>
      <c r="G11" s="57" t="b">
        <v>1</v>
      </c>
      <c r="H11" s="33"/>
      <c r="I11" s="33"/>
      <c r="J11" s="33"/>
      <c r="K11" s="33"/>
      <c r="L11" s="33"/>
      <c r="M11" s="70" t="s">
        <v>70</v>
      </c>
      <c r="N11" s="33"/>
      <c r="O11" s="33"/>
      <c r="P11" s="33"/>
      <c r="Q11" s="33"/>
      <c r="R11" s="33"/>
      <c r="S11" s="33"/>
      <c r="T11" s="33"/>
      <c r="U11" s="32"/>
    </row>
    <row r="12" spans="1:25" s="28" customFormat="1" ht="40.200000000000003" customHeight="1" thickBot="1" x14ac:dyDescent="0.35">
      <c r="A12" s="72"/>
      <c r="C12" s="33"/>
      <c r="D12" s="36" t="s">
        <v>35</v>
      </c>
      <c r="E12" s="27"/>
      <c r="F12" s="27"/>
      <c r="G12" s="27"/>
      <c r="H12" s="27"/>
      <c r="I12" s="27"/>
      <c r="J12" s="33"/>
      <c r="K12" s="36" t="s">
        <v>30</v>
      </c>
      <c r="L12" s="27"/>
      <c r="M12" s="27"/>
      <c r="N12" s="27"/>
      <c r="O12" s="27"/>
      <c r="P12" s="33"/>
      <c r="Q12" s="27"/>
      <c r="R12" s="27"/>
      <c r="S12" s="27"/>
      <c r="T12" s="27"/>
      <c r="U12" s="87"/>
    </row>
    <row r="13" spans="1:25" s="28" customFormat="1" ht="21.6" customHeight="1" thickTop="1" thickBot="1" x14ac:dyDescent="0.35">
      <c r="C13" s="33"/>
      <c r="D13" s="30" t="s">
        <v>36</v>
      </c>
      <c r="E13" s="33"/>
      <c r="F13" s="133">
        <v>420</v>
      </c>
      <c r="G13" s="133"/>
      <c r="H13" s="133"/>
      <c r="I13" s="37" t="s">
        <v>38</v>
      </c>
      <c r="J13" s="33"/>
      <c r="K13" s="33" t="s">
        <v>84</v>
      </c>
      <c r="L13" s="33"/>
      <c r="M13" s="133">
        <v>25</v>
      </c>
      <c r="N13" s="133"/>
      <c r="O13" s="133"/>
      <c r="P13" s="49" t="s">
        <v>33</v>
      </c>
      <c r="Q13" s="33"/>
      <c r="R13" s="33"/>
      <c r="S13" s="33"/>
      <c r="T13" s="33"/>
      <c r="U13" s="33"/>
    </row>
    <row r="14" spans="1:25" s="28" customFormat="1" ht="21.6" customHeight="1" thickTop="1" thickBot="1" x14ac:dyDescent="0.35">
      <c r="A14" s="45" t="s">
        <v>47</v>
      </c>
      <c r="C14" s="33"/>
      <c r="D14" s="30" t="s">
        <v>37</v>
      </c>
      <c r="E14" s="33"/>
      <c r="F14" s="133">
        <v>28</v>
      </c>
      <c r="G14" s="133"/>
      <c r="H14" s="133"/>
      <c r="I14" s="37" t="s">
        <v>39</v>
      </c>
      <c r="J14" s="33"/>
      <c r="K14" s="43" t="s">
        <v>85</v>
      </c>
      <c r="L14" s="43"/>
      <c r="M14" s="133">
        <v>10</v>
      </c>
      <c r="N14" s="133"/>
      <c r="O14" s="133"/>
      <c r="P14" s="33"/>
      <c r="Q14" s="33"/>
      <c r="R14" s="33"/>
      <c r="S14" s="33"/>
      <c r="T14" s="33"/>
      <c r="U14" s="33"/>
    </row>
    <row r="15" spans="1:25" s="28" customFormat="1" ht="21.6" customHeight="1" thickTop="1" thickBot="1" x14ac:dyDescent="0.35">
      <c r="A15" s="44">
        <v>0.9</v>
      </c>
      <c r="C15" s="33"/>
      <c r="D15" s="33"/>
      <c r="E15" s="33"/>
      <c r="F15" s="33"/>
      <c r="G15" s="33"/>
      <c r="H15" s="33"/>
      <c r="I15" s="33"/>
      <c r="J15" s="33"/>
      <c r="K15" s="33"/>
      <c r="L15" s="33"/>
      <c r="M15" s="31"/>
      <c r="N15" s="33"/>
      <c r="O15" s="33"/>
      <c r="P15" s="33"/>
      <c r="Q15" s="33"/>
      <c r="R15" s="33"/>
      <c r="S15" s="33"/>
      <c r="T15" s="33"/>
      <c r="U15" s="33"/>
    </row>
    <row r="16" spans="1:25" s="28" customFormat="1" ht="21.6" customHeight="1" thickTop="1" x14ac:dyDescent="0.3">
      <c r="C16" s="33"/>
      <c r="D16" s="33"/>
      <c r="E16" s="33"/>
      <c r="F16" s="33"/>
      <c r="G16" s="33"/>
      <c r="H16" s="33"/>
      <c r="I16" s="33"/>
      <c r="J16" s="33"/>
      <c r="K16" s="33"/>
      <c r="L16" s="33"/>
      <c r="M16" s="33"/>
      <c r="N16" s="33"/>
      <c r="O16" s="33"/>
      <c r="P16" s="33"/>
      <c r="Q16" s="33"/>
      <c r="R16" s="33"/>
      <c r="S16" s="33"/>
      <c r="T16" s="33"/>
      <c r="U16" s="33"/>
    </row>
    <row r="17" spans="3:36" s="28" customFormat="1" ht="21.6" customHeight="1" thickBot="1" x14ac:dyDescent="0.35">
      <c r="D17" s="40"/>
      <c r="E17" s="40"/>
      <c r="F17" s="40"/>
      <c r="G17" s="40" t="b">
        <v>1</v>
      </c>
      <c r="H17" s="40"/>
      <c r="I17" s="40"/>
      <c r="J17" s="40"/>
      <c r="K17" s="40"/>
      <c r="L17" s="40"/>
      <c r="M17" s="40"/>
      <c r="N17" s="40"/>
      <c r="O17" s="40"/>
      <c r="P17" s="40"/>
      <c r="Q17" s="40"/>
      <c r="R17" s="40"/>
      <c r="S17" s="40"/>
      <c r="T17" s="40"/>
    </row>
    <row r="18" spans="3:36" s="28" customFormat="1" ht="21.6" customHeight="1" x14ac:dyDescent="0.3">
      <c r="C18" s="33"/>
      <c r="D18" s="33"/>
      <c r="E18" s="33"/>
      <c r="F18" s="33"/>
      <c r="G18" s="33"/>
      <c r="H18" s="33"/>
      <c r="I18" s="33"/>
      <c r="J18" s="33"/>
      <c r="K18" s="33"/>
      <c r="L18" s="33"/>
      <c r="M18" s="33"/>
      <c r="N18" s="33"/>
      <c r="O18" s="33"/>
      <c r="P18" s="33"/>
      <c r="Q18" s="33"/>
      <c r="R18" s="33"/>
      <c r="S18" s="33"/>
      <c r="T18" s="33"/>
      <c r="U18" s="33"/>
    </row>
    <row r="19" spans="3:36" s="28" customFormat="1" ht="21.6" customHeight="1" x14ac:dyDescent="0.3">
      <c r="C19" s="33"/>
      <c r="D19" s="33"/>
      <c r="E19" s="33"/>
      <c r="F19" s="33"/>
      <c r="G19" s="33"/>
      <c r="H19" s="33"/>
      <c r="I19" s="33"/>
      <c r="J19" s="33"/>
      <c r="K19" s="33"/>
      <c r="L19" s="33"/>
      <c r="M19" s="33"/>
      <c r="N19" s="33"/>
      <c r="O19" s="33"/>
      <c r="P19" s="33"/>
      <c r="Q19" s="33"/>
      <c r="R19" s="33"/>
      <c r="S19" s="33"/>
      <c r="T19" s="33"/>
      <c r="U19" s="33"/>
    </row>
    <row r="20" spans="3:36" s="28" customFormat="1" ht="33" customHeight="1" x14ac:dyDescent="0.45">
      <c r="C20" s="33"/>
      <c r="D20" s="36" t="s">
        <v>48</v>
      </c>
      <c r="E20" s="33"/>
      <c r="F20" s="33"/>
      <c r="G20" s="33"/>
      <c r="H20" s="33"/>
      <c r="I20" s="33"/>
      <c r="J20" s="33"/>
      <c r="K20" s="33"/>
      <c r="L20" s="33"/>
      <c r="M20" s="33"/>
      <c r="N20" s="33"/>
      <c r="O20" s="33"/>
      <c r="P20" s="33"/>
      <c r="Q20" s="104" t="s">
        <v>49</v>
      </c>
      <c r="R20" s="33"/>
      <c r="S20" s="33"/>
      <c r="T20" s="33"/>
      <c r="U20" s="33"/>
    </row>
    <row r="21" spans="3:36" s="28" customFormat="1" ht="21.6" customHeight="1" x14ac:dyDescent="0.5">
      <c r="C21" s="33"/>
      <c r="D21" s="33"/>
      <c r="E21" s="39"/>
      <c r="F21" s="85" t="s">
        <v>86</v>
      </c>
      <c r="G21" s="77"/>
      <c r="H21" s="42"/>
      <c r="I21" s="115"/>
      <c r="J21" s="115"/>
      <c r="K21" s="115"/>
      <c r="L21" s="39"/>
      <c r="M21" s="39"/>
      <c r="N21" s="39"/>
      <c r="O21" s="39"/>
      <c r="P21" s="39"/>
      <c r="Q21" s="39"/>
      <c r="R21" s="39"/>
      <c r="S21" s="39"/>
      <c r="T21" s="39"/>
      <c r="U21" s="33"/>
    </row>
    <row r="22" spans="3:36" s="28" customFormat="1" ht="21.6" customHeight="1" thickBot="1" x14ac:dyDescent="0.35">
      <c r="C22" s="33"/>
      <c r="D22" s="33"/>
      <c r="E22" s="39"/>
      <c r="F22" s="39"/>
      <c r="G22" s="39"/>
      <c r="H22" s="39"/>
      <c r="I22" s="39"/>
      <c r="J22" s="39"/>
      <c r="K22" s="39"/>
      <c r="L22" s="39"/>
      <c r="M22" s="39"/>
      <c r="N22" s="39"/>
      <c r="O22" s="39"/>
      <c r="P22" s="39"/>
      <c r="Q22" s="39"/>
      <c r="R22" s="39"/>
      <c r="S22" s="39"/>
      <c r="T22" s="39"/>
      <c r="U22" s="33"/>
    </row>
    <row r="23" spans="3:36" s="28" customFormat="1" ht="21.6" customHeight="1" thickTop="1" thickBot="1" x14ac:dyDescent="0.6">
      <c r="C23" s="33"/>
      <c r="D23" s="33"/>
      <c r="E23" s="39"/>
      <c r="F23" s="39"/>
      <c r="G23" s="39"/>
      <c r="H23" s="39"/>
      <c r="I23" s="114">
        <f>ROUND(M14*(3.14159/4)*M13^2,A6)</f>
        <v>4908.7299999999996</v>
      </c>
      <c r="J23" s="114"/>
      <c r="K23" s="114"/>
      <c r="L23" s="39" t="s">
        <v>76</v>
      </c>
      <c r="M23" s="39"/>
      <c r="N23" s="39"/>
      <c r="O23" s="39"/>
      <c r="P23" s="39"/>
      <c r="Q23" s="39"/>
      <c r="R23" s="39"/>
      <c r="S23" s="39"/>
      <c r="T23" s="39"/>
      <c r="U23" s="33"/>
      <c r="W23" s="88"/>
      <c r="AE23" s="89"/>
    </row>
    <row r="24" spans="3:36" s="28" customFormat="1" ht="21.6" customHeight="1" thickTop="1" thickBot="1" x14ac:dyDescent="0.55000000000000004">
      <c r="C24" s="33"/>
      <c r="D24" s="33"/>
      <c r="E24" s="85"/>
      <c r="F24" s="39"/>
      <c r="G24" s="39"/>
      <c r="H24" s="39"/>
      <c r="I24" s="39"/>
      <c r="J24" s="39"/>
      <c r="K24" s="39"/>
      <c r="L24" s="39"/>
      <c r="M24" s="39"/>
      <c r="N24" s="39"/>
      <c r="O24" s="39"/>
      <c r="P24" s="39"/>
      <c r="Q24" s="39"/>
      <c r="R24" s="39"/>
      <c r="S24" s="39"/>
      <c r="T24" s="39"/>
      <c r="U24" s="33"/>
    </row>
    <row r="25" spans="3:36" s="28" customFormat="1" ht="21.6" customHeight="1" thickTop="1" thickBot="1" x14ac:dyDescent="0.6">
      <c r="C25" s="33"/>
      <c r="D25" s="33"/>
      <c r="E25" s="39"/>
      <c r="F25" s="78" t="s">
        <v>87</v>
      </c>
      <c r="G25" s="39"/>
      <c r="H25" s="39"/>
      <c r="I25" s="114">
        <f>(I23/(R25*F9))</f>
        <v>1.0226520833333332E-2</v>
      </c>
      <c r="J25" s="114"/>
      <c r="K25" s="114"/>
      <c r="L25" s="39"/>
      <c r="M25" s="39"/>
      <c r="N25" s="39"/>
      <c r="O25" s="39"/>
      <c r="P25" s="90">
        <f>F10</f>
        <v>900</v>
      </c>
      <c r="Q25" s="130" t="s">
        <v>65</v>
      </c>
      <c r="R25" s="134">
        <f>MIN(P26)</f>
        <v>800</v>
      </c>
      <c r="S25" s="91"/>
      <c r="T25" s="39"/>
      <c r="U25" s="33"/>
    </row>
    <row r="26" spans="3:36" s="28" customFormat="1" ht="21.6" customHeight="1" thickTop="1" thickBot="1" x14ac:dyDescent="0.4">
      <c r="C26" s="33"/>
      <c r="D26" s="33"/>
      <c r="E26" s="39"/>
      <c r="F26" s="39"/>
      <c r="G26" s="39"/>
      <c r="H26" s="39"/>
      <c r="I26" s="39"/>
      <c r="J26" s="39"/>
      <c r="K26" s="39"/>
      <c r="L26" s="39"/>
      <c r="M26" s="39"/>
      <c r="N26" s="39"/>
      <c r="O26" s="39"/>
      <c r="P26" s="90">
        <f>2*F6</f>
        <v>800</v>
      </c>
      <c r="Q26" s="130"/>
      <c r="R26" s="134"/>
      <c r="S26" s="91" t="s">
        <v>33</v>
      </c>
      <c r="T26" s="39"/>
      <c r="U26" s="33"/>
    </row>
    <row r="27" spans="3:36" s="28" customFormat="1" ht="21.6" customHeight="1" thickTop="1" thickBot="1" x14ac:dyDescent="0.6">
      <c r="C27" s="33"/>
      <c r="D27" s="33"/>
      <c r="E27" s="39"/>
      <c r="F27" s="39"/>
      <c r="G27" s="39"/>
      <c r="H27" s="39"/>
      <c r="I27" s="114">
        <f>(1.4/F13)</f>
        <v>3.3333333333333331E-3</v>
      </c>
      <c r="J27" s="114"/>
      <c r="K27" s="114"/>
      <c r="L27" s="39"/>
      <c r="M27" s="39"/>
      <c r="N27" s="39"/>
      <c r="O27" s="39"/>
      <c r="P27" s="39"/>
      <c r="Q27" s="39"/>
      <c r="R27" s="39"/>
      <c r="S27" s="39"/>
      <c r="T27" s="39"/>
      <c r="U27" s="33"/>
      <c r="Y27" s="92"/>
      <c r="Z27" s="84"/>
      <c r="AA27" s="132"/>
      <c r="AB27" s="132"/>
      <c r="AC27" s="132"/>
      <c r="AF27" s="93"/>
      <c r="AG27" s="84"/>
      <c r="AH27" s="127"/>
      <c r="AI27" s="127"/>
      <c r="AJ27" s="127"/>
    </row>
    <row r="28" spans="3:36" s="28" customFormat="1" ht="21.6" customHeight="1" thickTop="1" x14ac:dyDescent="0.4">
      <c r="C28" s="33"/>
      <c r="D28" s="33"/>
      <c r="E28" s="39"/>
      <c r="F28" s="39"/>
      <c r="G28" s="94"/>
      <c r="H28" s="42"/>
      <c r="I28" s="115"/>
      <c r="J28" s="115"/>
      <c r="K28" s="115"/>
      <c r="L28" s="39"/>
      <c r="M28" s="47"/>
      <c r="N28" s="39"/>
      <c r="O28" s="39"/>
      <c r="P28" s="113"/>
      <c r="Q28" s="113"/>
      <c r="R28" s="113"/>
      <c r="S28" s="39"/>
      <c r="T28" s="39"/>
      <c r="U28" s="33"/>
    </row>
    <row r="29" spans="3:36" s="28" customFormat="1" ht="21.6" customHeight="1" x14ac:dyDescent="0.5">
      <c r="C29" s="33"/>
      <c r="D29" s="33"/>
      <c r="E29" s="39"/>
      <c r="F29" s="39"/>
      <c r="G29" s="39" t="s">
        <v>75</v>
      </c>
      <c r="H29" s="129" t="str">
        <f>IF(I25&gt;I27, "SAFE","UNSAFE")</f>
        <v>SAFE</v>
      </c>
      <c r="I29" s="129"/>
      <c r="J29" s="129"/>
      <c r="K29" s="39"/>
      <c r="L29" s="39"/>
      <c r="M29" s="39"/>
      <c r="N29" s="39"/>
      <c r="O29" s="39"/>
      <c r="P29" s="39"/>
      <c r="Q29" s="39"/>
      <c r="R29" s="39"/>
      <c r="S29" s="39"/>
      <c r="T29" s="39"/>
      <c r="U29" s="33"/>
    </row>
    <row r="30" spans="3:36" s="28" customFormat="1" ht="21.6" customHeight="1" x14ac:dyDescent="0.5">
      <c r="C30" s="33"/>
      <c r="D30" s="33"/>
      <c r="E30" s="39"/>
      <c r="F30" s="39"/>
      <c r="G30" s="39"/>
      <c r="H30" s="39"/>
      <c r="I30" s="39"/>
      <c r="J30" s="39"/>
      <c r="K30" s="39"/>
      <c r="L30" s="39"/>
      <c r="M30" s="39"/>
      <c r="N30" s="39"/>
      <c r="O30" s="39"/>
      <c r="P30" s="39"/>
      <c r="Q30" s="39"/>
      <c r="R30" s="39"/>
      <c r="S30" s="39"/>
      <c r="T30" s="39"/>
      <c r="U30" s="33"/>
      <c r="W30" s="95"/>
    </row>
    <row r="31" spans="3:36" s="28" customFormat="1" ht="21.6" customHeight="1" x14ac:dyDescent="0.45">
      <c r="C31" s="33"/>
      <c r="D31" s="33"/>
      <c r="E31" s="41"/>
      <c r="F31" s="39"/>
      <c r="G31" s="39"/>
      <c r="H31" s="39"/>
      <c r="I31" s="39"/>
      <c r="J31" s="39"/>
      <c r="K31" s="39"/>
      <c r="L31" s="39"/>
      <c r="M31" s="39"/>
      <c r="N31" s="39"/>
      <c r="O31" s="39"/>
      <c r="P31" s="39"/>
      <c r="Q31" s="39"/>
      <c r="R31" s="39"/>
      <c r="S31" s="39"/>
      <c r="T31" s="39"/>
      <c r="U31" s="33"/>
    </row>
    <row r="32" spans="3:36" s="28" customFormat="1" ht="21.6" customHeight="1" thickBot="1" x14ac:dyDescent="0.35">
      <c r="C32" s="33"/>
      <c r="D32" s="33"/>
      <c r="E32" s="39"/>
      <c r="F32" s="39"/>
      <c r="G32" s="39"/>
      <c r="H32" s="39"/>
      <c r="I32" s="39"/>
      <c r="J32" s="39"/>
      <c r="K32" s="39"/>
      <c r="L32" s="39"/>
      <c r="M32" s="39"/>
      <c r="N32" s="39"/>
      <c r="O32" s="39"/>
      <c r="P32" s="39"/>
      <c r="Q32" s="39"/>
      <c r="R32" s="39"/>
      <c r="S32" s="39"/>
      <c r="T32" s="39"/>
      <c r="U32" s="33"/>
    </row>
    <row r="33" spans="3:38" s="28" customFormat="1" ht="21.6" customHeight="1" thickTop="1" thickBot="1" x14ac:dyDescent="0.35">
      <c r="C33" s="33"/>
      <c r="D33" s="33"/>
      <c r="E33" s="39"/>
      <c r="F33" s="39"/>
      <c r="G33" s="39"/>
      <c r="H33" s="39"/>
      <c r="I33" s="114">
        <f>ROUND(I23*F13/(0.85*F14),A6)</f>
        <v>86624.65</v>
      </c>
      <c r="J33" s="114"/>
      <c r="K33" s="114"/>
      <c r="L33" s="39" t="s">
        <v>76</v>
      </c>
      <c r="M33" s="39"/>
      <c r="N33" s="39"/>
      <c r="O33" s="39"/>
      <c r="P33" s="39"/>
      <c r="Q33" s="39"/>
      <c r="R33" s="39"/>
      <c r="S33" s="39"/>
      <c r="T33" s="39"/>
      <c r="U33" s="33"/>
      <c r="Y33" s="96"/>
      <c r="Z33" s="84"/>
      <c r="AA33" s="127"/>
      <c r="AB33" s="127"/>
      <c r="AC33" s="127"/>
    </row>
    <row r="34" spans="3:38" s="28" customFormat="1" ht="21.6" customHeight="1" thickTop="1" x14ac:dyDescent="0.3">
      <c r="C34" s="33"/>
      <c r="D34" s="33"/>
      <c r="E34" s="39"/>
      <c r="F34" s="39"/>
      <c r="G34" s="39"/>
      <c r="H34" s="39"/>
      <c r="I34" s="39"/>
      <c r="J34" s="39"/>
      <c r="K34" s="39"/>
      <c r="L34" s="39"/>
      <c r="M34" s="39"/>
      <c r="N34" s="39"/>
      <c r="O34" s="39"/>
      <c r="P34" s="39"/>
      <c r="Q34" s="39"/>
      <c r="R34" s="39"/>
      <c r="S34" s="39"/>
      <c r="T34" s="39"/>
      <c r="U34" s="33"/>
    </row>
    <row r="35" spans="3:38" s="28" customFormat="1" ht="21.6" customHeight="1" thickBot="1" x14ac:dyDescent="0.35">
      <c r="C35" s="33"/>
      <c r="D35" s="33"/>
      <c r="E35" s="39"/>
      <c r="F35" s="39"/>
      <c r="G35" s="97"/>
      <c r="H35" s="42"/>
      <c r="I35" s="115"/>
      <c r="J35" s="115"/>
      <c r="K35" s="115"/>
      <c r="L35" s="39"/>
      <c r="M35" s="39"/>
      <c r="N35" s="39"/>
      <c r="O35" s="39"/>
      <c r="P35" s="39"/>
      <c r="Q35" s="39"/>
      <c r="R35" s="39"/>
      <c r="S35" s="39"/>
      <c r="T35" s="39"/>
      <c r="U35" s="33"/>
    </row>
    <row r="36" spans="3:38" s="28" customFormat="1" ht="21.6" customHeight="1" thickTop="1" thickBot="1" x14ac:dyDescent="0.55000000000000004">
      <c r="C36" s="33"/>
      <c r="D36" s="33"/>
      <c r="E36" s="39"/>
      <c r="F36" s="39"/>
      <c r="G36" s="39"/>
      <c r="H36" s="39"/>
      <c r="I36" s="114">
        <f>ROUND(F10*F7,A6)</f>
        <v>67500</v>
      </c>
      <c r="J36" s="114"/>
      <c r="K36" s="114"/>
      <c r="L36" s="39" t="s">
        <v>76</v>
      </c>
      <c r="M36" s="39"/>
      <c r="N36" s="39"/>
      <c r="O36" s="39"/>
      <c r="P36" s="98"/>
      <c r="Q36" s="130"/>
      <c r="R36" s="131"/>
      <c r="S36" s="91"/>
      <c r="T36" s="91"/>
      <c r="U36" s="33"/>
      <c r="W36" s="95"/>
    </row>
    <row r="37" spans="3:38" s="28" customFormat="1" ht="21.6" customHeight="1" thickTop="1" x14ac:dyDescent="0.3">
      <c r="C37" s="33"/>
      <c r="D37" s="33"/>
      <c r="E37" s="39"/>
      <c r="F37" s="39"/>
      <c r="G37" s="39"/>
      <c r="H37" s="39"/>
      <c r="I37" s="39"/>
      <c r="J37" s="39"/>
      <c r="K37" s="39"/>
      <c r="L37" s="39"/>
      <c r="M37" s="39"/>
      <c r="N37" s="39"/>
      <c r="O37" s="39"/>
      <c r="P37" s="98"/>
      <c r="Q37" s="130"/>
      <c r="R37" s="131"/>
      <c r="S37" s="91"/>
      <c r="T37" s="91"/>
      <c r="U37" s="33"/>
    </row>
    <row r="38" spans="3:38" s="28" customFormat="1" ht="21.6" customHeight="1" x14ac:dyDescent="0.45">
      <c r="C38" s="33"/>
      <c r="D38" s="33"/>
      <c r="E38" s="41"/>
      <c r="F38" s="39"/>
      <c r="G38" s="99" t="s">
        <v>75</v>
      </c>
      <c r="H38" s="39"/>
      <c r="I38" s="136" t="str">
        <f>IF(I36&gt;I33, "FALSE T-BEAM","‎ ")</f>
        <v xml:space="preserve">‎ </v>
      </c>
      <c r="J38" s="136"/>
      <c r="K38" s="136"/>
      <c r="L38" s="39"/>
      <c r="M38" s="39"/>
      <c r="N38" s="39"/>
      <c r="O38" s="39"/>
      <c r="P38" s="39"/>
      <c r="Q38" s="39"/>
      <c r="R38" s="39"/>
      <c r="S38" s="39"/>
      <c r="T38" s="39"/>
      <c r="U38" s="33"/>
    </row>
    <row r="39" spans="3:38" s="28" customFormat="1" ht="21.6" customHeight="1" x14ac:dyDescent="0.3">
      <c r="C39" s="33"/>
      <c r="D39" s="33"/>
      <c r="E39" s="39"/>
      <c r="F39" s="39"/>
      <c r="G39" s="99" t="s">
        <v>75</v>
      </c>
      <c r="H39" s="42"/>
      <c r="I39" s="136" t="str">
        <f>IF(I38="‎ ","TRUE T-BEAM","‎ ")</f>
        <v>TRUE T-BEAM</v>
      </c>
      <c r="J39" s="136"/>
      <c r="K39" s="136"/>
      <c r="L39" s="39"/>
      <c r="M39" s="47"/>
      <c r="N39" s="39"/>
      <c r="O39" s="39"/>
      <c r="P39" s="113"/>
      <c r="Q39" s="113"/>
      <c r="R39" s="113"/>
      <c r="S39" s="39"/>
      <c r="T39" s="39"/>
      <c r="U39" s="33"/>
    </row>
    <row r="40" spans="3:38" s="28" customFormat="1" ht="21.6" customHeight="1" x14ac:dyDescent="0.4">
      <c r="C40" s="33"/>
      <c r="D40" s="33"/>
      <c r="E40" s="39"/>
      <c r="F40" s="39"/>
      <c r="G40" s="39"/>
      <c r="H40" s="126"/>
      <c r="I40" s="126"/>
      <c r="J40" s="126"/>
      <c r="K40" s="39"/>
      <c r="L40" s="39"/>
      <c r="M40" s="39"/>
      <c r="N40" s="39"/>
      <c r="O40" s="39"/>
      <c r="P40" s="39"/>
      <c r="Q40" s="39"/>
      <c r="R40" s="39"/>
      <c r="S40" s="39"/>
      <c r="T40" s="39"/>
      <c r="U40" s="33"/>
      <c r="Y40" s="100"/>
      <c r="Z40" s="84"/>
      <c r="AA40" s="127"/>
      <c r="AB40" s="127"/>
      <c r="AC40" s="127"/>
      <c r="AE40" s="101"/>
      <c r="AH40" s="128"/>
      <c r="AI40" s="128"/>
      <c r="AJ40" s="128"/>
    </row>
    <row r="41" spans="3:38" s="28" customFormat="1" ht="21.6" customHeight="1" x14ac:dyDescent="0.3">
      <c r="C41" s="33"/>
      <c r="D41" s="33"/>
      <c r="E41" s="39"/>
      <c r="F41" s="39"/>
      <c r="G41" s="39"/>
      <c r="H41" s="39"/>
      <c r="I41" s="39"/>
      <c r="J41" s="39"/>
      <c r="K41" s="39"/>
      <c r="L41" s="39"/>
      <c r="M41" s="39"/>
      <c r="N41" s="39"/>
      <c r="O41" s="39"/>
      <c r="P41" s="39"/>
      <c r="Q41" s="39"/>
      <c r="R41" s="39"/>
      <c r="S41" s="39"/>
      <c r="T41" s="39"/>
      <c r="U41" s="33"/>
    </row>
    <row r="42" spans="3:38" s="28" customFormat="1" ht="24" customHeight="1" x14ac:dyDescent="0.3">
      <c r="C42" s="33"/>
      <c r="D42" s="33"/>
      <c r="E42" s="135" t="s">
        <v>88</v>
      </c>
      <c r="F42" s="135"/>
      <c r="G42" s="135"/>
      <c r="H42" s="135"/>
      <c r="I42" s="135"/>
      <c r="J42" s="135"/>
      <c r="K42" s="135"/>
      <c r="L42" s="33" t="s">
        <v>93</v>
      </c>
      <c r="M42" s="33"/>
      <c r="N42" s="33"/>
      <c r="O42" s="33"/>
      <c r="P42" s="33"/>
      <c r="Q42" s="33"/>
      <c r="R42" s="33"/>
      <c r="S42" s="33"/>
      <c r="T42" s="33"/>
      <c r="U42" s="33"/>
      <c r="V42" s="36" t="s">
        <v>89</v>
      </c>
      <c r="W42" s="33"/>
      <c r="X42" s="33"/>
      <c r="Y42" s="33"/>
      <c r="Z42" s="33"/>
      <c r="AA42" s="33"/>
      <c r="AB42" s="33" t="s">
        <v>90</v>
      </c>
      <c r="AC42" s="33"/>
      <c r="AD42" s="33"/>
      <c r="AE42" s="33"/>
      <c r="AF42" s="33"/>
      <c r="AG42" s="33"/>
      <c r="AH42" s="33"/>
      <c r="AI42" s="33"/>
      <c r="AJ42" s="33"/>
      <c r="AK42" s="33"/>
      <c r="AL42" s="33"/>
    </row>
    <row r="43" spans="3:38" s="28" customFormat="1" ht="21.6" customHeight="1" thickBot="1" x14ac:dyDescent="0.35">
      <c r="C43" s="33"/>
      <c r="D43" s="33"/>
      <c r="E43" s="39"/>
      <c r="F43" s="39"/>
      <c r="G43" s="39"/>
      <c r="H43" s="39"/>
      <c r="I43" s="39"/>
      <c r="J43" s="39"/>
      <c r="K43" s="39"/>
      <c r="L43" s="39"/>
      <c r="M43" s="39"/>
      <c r="N43" s="39"/>
      <c r="O43" s="39"/>
      <c r="P43" s="39"/>
      <c r="Q43" s="39"/>
      <c r="R43" s="39"/>
      <c r="S43" s="39"/>
      <c r="T43" s="39"/>
      <c r="U43" s="33"/>
      <c r="V43" s="39"/>
      <c r="W43" s="39"/>
      <c r="X43" s="39"/>
      <c r="Y43" s="39"/>
      <c r="Z43" s="39"/>
      <c r="AA43" s="39"/>
      <c r="AB43" s="39"/>
      <c r="AC43" s="39"/>
      <c r="AD43" s="39"/>
      <c r="AE43" s="39"/>
      <c r="AF43" s="39"/>
      <c r="AG43" s="39"/>
      <c r="AH43" s="39"/>
      <c r="AI43" s="39"/>
      <c r="AJ43" s="39"/>
      <c r="AK43" s="39"/>
      <c r="AL43" s="33"/>
    </row>
    <row r="44" spans="3:38" s="28" customFormat="1" ht="21.6" customHeight="1" thickTop="1" thickBot="1" x14ac:dyDescent="0.35">
      <c r="C44" s="33"/>
      <c r="D44" s="33"/>
      <c r="E44" s="39"/>
      <c r="F44" s="39"/>
      <c r="G44" s="39"/>
      <c r="H44" s="39"/>
      <c r="I44" s="114" t="str">
        <f>IF(I38="FALSE T-BEAM",I33/F10,"‎ ")</f>
        <v xml:space="preserve">‎ </v>
      </c>
      <c r="J44" s="114"/>
      <c r="K44" s="114"/>
      <c r="L44" s="39" t="s">
        <v>33</v>
      </c>
      <c r="M44" s="39"/>
      <c r="N44" s="39"/>
      <c r="O44" s="114" t="str">
        <f>IF(I38="FALSE T-BEAM",I44/A10,"‎ ")</f>
        <v xml:space="preserve">‎ </v>
      </c>
      <c r="P44" s="114"/>
      <c r="Q44" s="114"/>
      <c r="R44" s="39"/>
      <c r="S44" s="39"/>
      <c r="T44" s="39"/>
      <c r="U44" s="33"/>
      <c r="V44" s="39"/>
      <c r="W44" s="39"/>
      <c r="X44" s="39"/>
      <c r="Y44" s="114">
        <f>IF(I39="TRUE T-BEAM",(I33-2*(F8/2)*(F7))/F6,"‎ ")</f>
        <v>122.81162499999999</v>
      </c>
      <c r="Z44" s="114"/>
      <c r="AA44" s="114"/>
      <c r="AB44" s="39"/>
      <c r="AC44" s="39"/>
      <c r="AD44" s="39"/>
      <c r="AE44" s="114">
        <f>IF(I39="TRUE T-BEAM",Y44/A10,"‎ ")</f>
        <v>144.48426470588234</v>
      </c>
      <c r="AF44" s="114"/>
      <c r="AG44" s="114"/>
      <c r="AH44" s="39"/>
      <c r="AI44" s="39"/>
      <c r="AJ44" s="39"/>
      <c r="AK44" s="39"/>
      <c r="AL44" s="33"/>
    </row>
    <row r="45" spans="3:38" s="28" customFormat="1" ht="21.6" customHeight="1" thickTop="1" x14ac:dyDescent="0.3">
      <c r="C45" s="33"/>
      <c r="D45" s="33"/>
      <c r="E45" s="39"/>
      <c r="F45" s="39"/>
      <c r="G45" s="39"/>
      <c r="H45" s="39"/>
      <c r="I45" s="39"/>
      <c r="J45" s="39"/>
      <c r="K45" s="39"/>
      <c r="L45" s="39"/>
      <c r="M45" s="39"/>
      <c r="N45" s="39"/>
      <c r="O45" s="39"/>
      <c r="P45" s="39"/>
      <c r="Q45" s="39"/>
      <c r="R45" s="39"/>
      <c r="S45" s="39"/>
      <c r="T45" s="39"/>
      <c r="U45" s="33"/>
      <c r="V45" s="39"/>
      <c r="W45" s="39"/>
      <c r="X45" s="39"/>
      <c r="Y45" s="39"/>
      <c r="Z45" s="39"/>
      <c r="AA45" s="39"/>
      <c r="AB45" s="39"/>
      <c r="AC45" s="39"/>
      <c r="AD45" s="39"/>
      <c r="AE45" s="39"/>
      <c r="AF45" s="39"/>
      <c r="AG45" s="39"/>
      <c r="AH45" s="39"/>
      <c r="AI45" s="39"/>
      <c r="AJ45" s="39"/>
      <c r="AK45" s="39"/>
      <c r="AL45" s="33"/>
    </row>
    <row r="46" spans="3:38" s="28" customFormat="1" ht="21.6" customHeight="1" x14ac:dyDescent="0.3">
      <c r="C46" s="33"/>
      <c r="D46" s="33"/>
      <c r="E46" s="39"/>
      <c r="F46" s="39"/>
      <c r="G46" s="97"/>
      <c r="H46" s="42"/>
      <c r="I46" s="115"/>
      <c r="J46" s="115"/>
      <c r="K46" s="115"/>
      <c r="L46" s="39"/>
      <c r="M46" s="39"/>
      <c r="N46" s="97"/>
      <c r="O46" s="42"/>
      <c r="P46" s="115"/>
      <c r="Q46" s="115"/>
      <c r="R46" s="115"/>
      <c r="S46" s="39"/>
      <c r="T46" s="39"/>
      <c r="U46" s="33"/>
      <c r="V46" s="39"/>
      <c r="W46" s="39"/>
      <c r="X46" s="39"/>
      <c r="Y46" s="39"/>
      <c r="Z46" s="39"/>
      <c r="AA46" s="39"/>
      <c r="AB46" s="39"/>
      <c r="AC46" s="39"/>
      <c r="AD46" s="39"/>
      <c r="AE46" s="39"/>
      <c r="AF46" s="39"/>
      <c r="AG46" s="39"/>
      <c r="AH46" s="39"/>
      <c r="AI46" s="39"/>
      <c r="AJ46" s="39"/>
      <c r="AK46" s="39"/>
      <c r="AL46" s="33"/>
    </row>
    <row r="47" spans="3:38" s="28" customFormat="1" ht="21.6" customHeight="1" thickBot="1" x14ac:dyDescent="0.35">
      <c r="C47" s="33"/>
      <c r="D47" s="33"/>
      <c r="E47" s="39"/>
      <c r="F47" s="39"/>
      <c r="G47" s="39"/>
      <c r="H47" s="39"/>
      <c r="I47" s="39"/>
      <c r="J47" s="39"/>
      <c r="K47" s="39"/>
      <c r="L47" s="39"/>
      <c r="M47" s="39"/>
      <c r="N47" s="39"/>
      <c r="O47" s="39"/>
      <c r="P47" s="39"/>
      <c r="Q47" s="39"/>
      <c r="R47" s="39"/>
      <c r="S47" s="39"/>
      <c r="T47" s="39"/>
      <c r="U47" s="33"/>
      <c r="V47" s="39"/>
      <c r="W47" s="39"/>
      <c r="X47" s="39"/>
      <c r="Y47" s="39"/>
      <c r="Z47" s="39"/>
      <c r="AA47" s="39"/>
      <c r="AB47" s="39"/>
      <c r="AC47" s="39"/>
      <c r="AD47" s="39"/>
      <c r="AE47" s="39"/>
      <c r="AF47" s="39"/>
      <c r="AG47" s="39"/>
      <c r="AH47" s="39"/>
      <c r="AI47" s="39"/>
      <c r="AJ47" s="39"/>
      <c r="AK47" s="39"/>
      <c r="AL47" s="33"/>
    </row>
    <row r="48" spans="3:38" s="28" customFormat="1" ht="21.6" customHeight="1" thickTop="1" thickBot="1" x14ac:dyDescent="0.35">
      <c r="C48" s="33"/>
      <c r="D48" s="33"/>
      <c r="E48" s="39"/>
      <c r="F48" s="39"/>
      <c r="G48" s="39"/>
      <c r="H48" s="39"/>
      <c r="I48" s="39"/>
      <c r="J48" s="39"/>
      <c r="K48" s="39"/>
      <c r="L48" s="114" t="str">
        <f>IF(I38="FALSE T-BEAM",0.003*(F9-O44)/O44,"‎ ")</f>
        <v xml:space="preserve">‎ </v>
      </c>
      <c r="M48" s="114"/>
      <c r="N48" s="114"/>
      <c r="O48" s="39"/>
      <c r="P48" s="39"/>
      <c r="Q48" s="39"/>
      <c r="R48" s="39"/>
      <c r="S48" s="39"/>
      <c r="T48" s="39"/>
      <c r="U48" s="33"/>
      <c r="V48" s="39"/>
      <c r="W48" s="39"/>
      <c r="X48" s="39"/>
      <c r="Y48" s="39"/>
      <c r="Z48" s="39"/>
      <c r="AA48" s="39"/>
      <c r="AB48" s="114">
        <f>IF(I39="TRUE T-BEAM",(0.003*(F9-AE44))/AE44,"‎ ")</f>
        <v>9.4581040272042668E-3</v>
      </c>
      <c r="AC48" s="114"/>
      <c r="AD48" s="114"/>
      <c r="AE48" s="39"/>
      <c r="AF48" s="39"/>
      <c r="AG48" s="39"/>
      <c r="AH48" s="39"/>
      <c r="AI48" s="39"/>
      <c r="AJ48" s="39"/>
      <c r="AK48" s="39"/>
      <c r="AL48" s="33"/>
    </row>
    <row r="49" spans="3:38" s="28" customFormat="1" ht="21.6" customHeight="1" thickTop="1" x14ac:dyDescent="0.3">
      <c r="C49" s="33"/>
      <c r="D49" s="33"/>
      <c r="E49" s="39"/>
      <c r="F49" s="39"/>
      <c r="G49" s="39"/>
      <c r="H49" s="39"/>
      <c r="I49" s="39"/>
      <c r="J49" s="39"/>
      <c r="K49" s="39"/>
      <c r="L49" s="39"/>
      <c r="M49" s="39"/>
      <c r="N49" s="39"/>
      <c r="O49" s="39"/>
      <c r="P49" s="39"/>
      <c r="Q49" s="39"/>
      <c r="R49" s="39"/>
      <c r="S49" s="39"/>
      <c r="T49" s="39"/>
      <c r="U49" s="33"/>
      <c r="V49" s="39"/>
      <c r="W49" s="39"/>
      <c r="X49" s="39"/>
      <c r="Y49" s="39"/>
      <c r="Z49" s="39"/>
      <c r="AA49" s="39"/>
      <c r="AB49" s="39"/>
      <c r="AC49" s="39"/>
      <c r="AD49" s="39"/>
      <c r="AE49" s="39"/>
      <c r="AF49" s="39"/>
      <c r="AG49" s="39"/>
      <c r="AH49" s="39"/>
      <c r="AI49" s="39"/>
      <c r="AJ49" s="39"/>
      <c r="AK49" s="39"/>
      <c r="AL49" s="33"/>
    </row>
    <row r="50" spans="3:38" s="28" customFormat="1" ht="21.6" customHeight="1" x14ac:dyDescent="0.45">
      <c r="C50" s="33"/>
      <c r="D50" s="33"/>
      <c r="E50" s="41"/>
      <c r="F50" s="39"/>
      <c r="G50" s="39"/>
      <c r="H50" s="39"/>
      <c r="I50" s="39"/>
      <c r="J50" s="39"/>
      <c r="K50" s="39"/>
      <c r="L50" s="39"/>
      <c r="M50" s="39"/>
      <c r="N50" s="39"/>
      <c r="O50" s="39"/>
      <c r="P50" s="39"/>
      <c r="Q50" s="39"/>
      <c r="R50" s="39"/>
      <c r="S50" s="39"/>
      <c r="T50" s="39"/>
      <c r="U50" s="33"/>
      <c r="V50" s="39"/>
      <c r="W50" s="39"/>
      <c r="X50" s="39"/>
      <c r="Y50" s="39"/>
      <c r="Z50" s="39"/>
      <c r="AA50" s="39"/>
      <c r="AB50" s="39"/>
      <c r="AC50" s="39"/>
      <c r="AD50" s="39"/>
      <c r="AE50" s="39"/>
      <c r="AF50" s="39"/>
      <c r="AG50" s="39"/>
      <c r="AH50" s="39"/>
      <c r="AI50" s="39"/>
      <c r="AJ50" s="39"/>
      <c r="AK50" s="39"/>
      <c r="AL50" s="33"/>
    </row>
    <row r="51" spans="3:38" s="28" customFormat="1" ht="21.6" customHeight="1" thickBot="1" x14ac:dyDescent="0.35">
      <c r="C51" s="33"/>
      <c r="D51" s="33"/>
      <c r="E51" s="39"/>
      <c r="F51" s="39"/>
      <c r="G51" s="39"/>
      <c r="H51" s="39"/>
      <c r="I51" s="39"/>
      <c r="J51" s="39"/>
      <c r="K51" s="39"/>
      <c r="L51" s="39"/>
      <c r="M51" s="39"/>
      <c r="N51" s="39"/>
      <c r="O51" s="39"/>
      <c r="P51" s="39"/>
      <c r="Q51" s="39"/>
      <c r="R51" s="39"/>
      <c r="S51" s="39"/>
      <c r="T51" s="39"/>
      <c r="U51" s="33"/>
      <c r="V51" s="39"/>
      <c r="W51" s="39"/>
      <c r="X51" s="39"/>
      <c r="Y51" s="39"/>
      <c r="Z51" s="39"/>
      <c r="AA51" s="39"/>
      <c r="AB51" s="39"/>
      <c r="AC51" s="39"/>
      <c r="AD51" s="39"/>
      <c r="AE51" s="39"/>
      <c r="AF51" s="39"/>
      <c r="AG51" s="39"/>
      <c r="AH51" s="39"/>
      <c r="AI51" s="39"/>
      <c r="AJ51" s="39"/>
      <c r="AK51" s="39"/>
      <c r="AL51" s="33"/>
    </row>
    <row r="52" spans="3:38" s="28" customFormat="1" ht="21.6" customHeight="1" thickTop="1" thickBot="1" x14ac:dyDescent="0.35">
      <c r="C52" s="33"/>
      <c r="D52" s="33"/>
      <c r="E52" s="39"/>
      <c r="F52" s="39"/>
      <c r="G52" s="39"/>
      <c r="H52" s="39"/>
      <c r="I52" s="39"/>
      <c r="J52" s="39"/>
      <c r="K52" s="39"/>
      <c r="L52" s="114" t="str">
        <f>IF(I38="FALSE T-BEAM",A15*0.85*F14*I33*(F9-I44/2)*10^-6,"‎ ")</f>
        <v xml:space="preserve">‎ </v>
      </c>
      <c r="M52" s="114"/>
      <c r="N52" s="114"/>
      <c r="O52" s="39" t="s">
        <v>40</v>
      </c>
      <c r="P52" s="39"/>
      <c r="Q52" s="39"/>
      <c r="R52" s="39"/>
      <c r="S52" s="39"/>
      <c r="T52" s="39"/>
      <c r="U52" s="33"/>
      <c r="V52" s="39"/>
      <c r="W52" s="39"/>
      <c r="X52" s="39"/>
      <c r="Y52" s="39"/>
      <c r="Z52" s="39"/>
      <c r="AA52" s="39"/>
      <c r="AB52" s="116"/>
      <c r="AC52" s="116"/>
      <c r="AD52" s="116"/>
      <c r="AE52" s="39"/>
      <c r="AF52" s="39"/>
      <c r="AG52" s="39"/>
      <c r="AH52" s="114">
        <f>IF(I39="TRUE T-BEAM",A15*X54+AC54,"‎ ")</f>
        <v>1081.5344976807305</v>
      </c>
      <c r="AI52" s="114"/>
      <c r="AJ52" s="114"/>
      <c r="AK52" s="39"/>
      <c r="AL52" s="33"/>
    </row>
    <row r="53" spans="3:38" s="28" customFormat="1" ht="21.6" customHeight="1" thickTop="1" thickBot="1" x14ac:dyDescent="0.35">
      <c r="C53" s="33"/>
      <c r="D53" s="33"/>
      <c r="E53" s="39"/>
      <c r="F53" s="39"/>
      <c r="G53" s="39"/>
      <c r="H53" s="39"/>
      <c r="I53" s="39"/>
      <c r="J53" s="39"/>
      <c r="K53" s="39"/>
      <c r="L53" s="39"/>
      <c r="M53" s="39"/>
      <c r="N53" s="39"/>
      <c r="O53" s="39"/>
      <c r="P53" s="39"/>
      <c r="Q53" s="39"/>
      <c r="R53" s="39"/>
      <c r="S53" s="39"/>
      <c r="T53" s="39"/>
      <c r="U53" s="33"/>
      <c r="V53" s="39"/>
      <c r="W53" s="39"/>
      <c r="X53" s="39"/>
      <c r="Y53" s="39"/>
      <c r="Z53" s="39"/>
      <c r="AA53" s="39"/>
      <c r="AB53" s="39"/>
      <c r="AC53" s="39"/>
      <c r="AD53" s="39"/>
      <c r="AE53" s="39"/>
      <c r="AF53" s="39"/>
      <c r="AG53" s="39"/>
      <c r="AH53" s="39"/>
      <c r="AI53" s="39"/>
      <c r="AJ53" s="39"/>
      <c r="AK53" s="39"/>
      <c r="AL53" s="33"/>
    </row>
    <row r="54" spans="3:38" s="28" customFormat="1" ht="21.6" customHeight="1" thickTop="1" thickBot="1" x14ac:dyDescent="0.35">
      <c r="C54" s="33"/>
      <c r="D54" s="33"/>
      <c r="E54" s="39"/>
      <c r="F54" s="39"/>
      <c r="G54" s="39"/>
      <c r="H54" s="39"/>
      <c r="I54" s="39"/>
      <c r="J54" s="39"/>
      <c r="K54" s="39"/>
      <c r="L54" s="39"/>
      <c r="M54" s="39"/>
      <c r="N54" s="39"/>
      <c r="O54" s="39"/>
      <c r="P54" s="39"/>
      <c r="Q54" s="39"/>
      <c r="R54" s="39"/>
      <c r="S54" s="39"/>
      <c r="T54" s="39"/>
      <c r="U54" s="33"/>
      <c r="V54" s="39"/>
      <c r="W54" s="39"/>
      <c r="X54" s="114">
        <f>IF(I39="TRUE T-BEAM",2*0.85*F14*(F8/2)*F7*(F9-F7/2)*10^-6,"‎ ")</f>
        <v>502.03125</v>
      </c>
      <c r="Y54" s="114"/>
      <c r="Z54" s="114"/>
      <c r="AA54" s="39"/>
      <c r="AB54" s="39"/>
      <c r="AC54" s="114">
        <f>IF(I39="TRUE T-BEAM",0.85*F14*F6*Y44*(F9-(Y44/2))*10^-6,"‎ ")</f>
        <v>629.70637268073051</v>
      </c>
      <c r="AD54" s="114"/>
      <c r="AE54" s="114"/>
      <c r="AF54" s="39"/>
      <c r="AG54" s="39"/>
      <c r="AH54" s="39"/>
      <c r="AI54" s="39"/>
      <c r="AJ54" s="39"/>
      <c r="AK54" s="39"/>
      <c r="AL54" s="33"/>
    </row>
    <row r="55" spans="3:38" s="28" customFormat="1" ht="21.6" customHeight="1" thickTop="1" x14ac:dyDescent="0.3">
      <c r="C55" s="33"/>
      <c r="D55" s="33"/>
      <c r="E55" s="39"/>
      <c r="F55" s="39"/>
      <c r="G55" s="46"/>
      <c r="H55" s="42"/>
      <c r="I55" s="115"/>
      <c r="J55" s="115"/>
      <c r="K55" s="115"/>
      <c r="L55" s="116"/>
      <c r="M55" s="116"/>
      <c r="N55" s="116"/>
      <c r="O55" s="42"/>
      <c r="P55" s="116"/>
      <c r="Q55" s="116"/>
      <c r="R55" s="116"/>
      <c r="S55" s="39"/>
      <c r="T55" s="39"/>
      <c r="U55" s="33"/>
      <c r="V55" s="39"/>
      <c r="W55" s="39"/>
      <c r="X55" s="39"/>
      <c r="Y55" s="39"/>
      <c r="Z55" s="39"/>
      <c r="AA55" s="39"/>
      <c r="AB55" s="39"/>
      <c r="AC55" s="39"/>
      <c r="AD55" s="39"/>
      <c r="AE55" s="39"/>
      <c r="AF55" s="39"/>
      <c r="AG55" s="39"/>
      <c r="AH55" s="39"/>
      <c r="AI55" s="39"/>
      <c r="AJ55" s="39"/>
      <c r="AK55" s="39"/>
      <c r="AL55" s="33"/>
    </row>
    <row r="56" spans="3:38" s="28" customFormat="1" ht="21.6" customHeight="1" x14ac:dyDescent="0.3">
      <c r="C56" s="33"/>
      <c r="D56" s="33"/>
      <c r="E56" s="39"/>
      <c r="F56" s="39"/>
      <c r="G56" s="39"/>
      <c r="H56" s="39"/>
      <c r="I56" s="39"/>
      <c r="J56" s="39"/>
      <c r="K56" s="39"/>
      <c r="L56" s="39"/>
      <c r="M56" s="39"/>
      <c r="N56" s="39"/>
      <c r="O56" s="39"/>
      <c r="P56" s="39"/>
      <c r="Q56" s="39"/>
      <c r="R56" s="39"/>
      <c r="S56" s="39"/>
      <c r="T56" s="39"/>
      <c r="U56" s="33"/>
      <c r="V56" s="39"/>
      <c r="W56" s="39"/>
      <c r="X56" s="39"/>
      <c r="Y56" s="39"/>
      <c r="Z56" s="39"/>
      <c r="AA56" s="39"/>
      <c r="AB56" s="39"/>
      <c r="AC56" s="39"/>
      <c r="AD56" s="39"/>
      <c r="AE56" s="39"/>
      <c r="AF56" s="39"/>
      <c r="AG56" s="39"/>
      <c r="AH56" s="39"/>
      <c r="AI56" s="39"/>
      <c r="AJ56" s="39"/>
      <c r="AK56" s="39"/>
      <c r="AL56" s="33"/>
    </row>
    <row r="57" spans="3:38" s="28" customFormat="1" ht="21.6" customHeight="1" x14ac:dyDescent="0.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row>
    <row r="58" spans="3:38" s="28" customFormat="1" ht="21.6" customHeight="1" thickBot="1" x14ac:dyDescent="0.35">
      <c r="D58" s="40"/>
      <c r="E58" s="40"/>
      <c r="F58" s="40"/>
      <c r="G58" s="40"/>
      <c r="H58" s="40"/>
      <c r="I58" s="40"/>
      <c r="J58" s="40"/>
      <c r="K58" s="40"/>
      <c r="L58" s="40"/>
      <c r="M58" s="40"/>
      <c r="N58" s="40"/>
      <c r="O58" s="40"/>
      <c r="P58" s="40"/>
      <c r="Q58" s="40"/>
      <c r="R58" s="40"/>
      <c r="S58" s="40"/>
      <c r="T58" s="40"/>
    </row>
    <row r="59" spans="3:38" s="28" customFormat="1" ht="21.6" customHeight="1" x14ac:dyDescent="0.3"/>
    <row r="60" spans="3:38" s="28" customFormat="1" ht="21.6" customHeight="1" x14ac:dyDescent="0.3">
      <c r="C60" s="33"/>
      <c r="D60" s="33"/>
      <c r="E60" s="33"/>
      <c r="F60" s="33"/>
      <c r="G60" s="33"/>
      <c r="H60" s="33"/>
      <c r="I60" s="33"/>
      <c r="J60" s="33"/>
      <c r="K60" s="33"/>
      <c r="L60" s="33"/>
      <c r="M60" s="33"/>
      <c r="N60" s="33"/>
      <c r="O60" s="33"/>
      <c r="P60" s="33"/>
      <c r="Q60" s="33"/>
      <c r="R60" s="33"/>
      <c r="S60" s="33"/>
      <c r="T60" s="33"/>
      <c r="U60" s="33"/>
    </row>
    <row r="61" spans="3:38" s="28" customFormat="1" ht="36.6" customHeight="1" x14ac:dyDescent="0.3">
      <c r="C61" s="33"/>
      <c r="D61" s="36" t="s">
        <v>41</v>
      </c>
      <c r="E61" s="33"/>
      <c r="F61" s="33"/>
      <c r="G61" s="33"/>
      <c r="H61" s="33"/>
      <c r="I61" s="33"/>
      <c r="J61" s="33"/>
      <c r="K61" s="33"/>
      <c r="L61" s="33"/>
      <c r="M61" s="33"/>
      <c r="N61" s="33"/>
      <c r="O61" s="33"/>
      <c r="P61" s="33"/>
      <c r="Q61" s="33"/>
      <c r="R61" s="33"/>
      <c r="S61" s="33"/>
      <c r="T61" s="33"/>
      <c r="U61" s="33"/>
    </row>
    <row r="62" spans="3:38" s="28" customFormat="1" ht="21.6" customHeight="1" x14ac:dyDescent="0.3">
      <c r="C62" s="33"/>
      <c r="D62" s="33"/>
      <c r="E62" s="39"/>
      <c r="F62" s="39"/>
      <c r="G62" s="39"/>
      <c r="H62" s="39"/>
      <c r="I62" s="39"/>
      <c r="J62" s="39"/>
      <c r="K62" s="39"/>
      <c r="L62" s="39"/>
      <c r="M62" s="39"/>
      <c r="N62" s="39"/>
      <c r="O62" s="39"/>
      <c r="P62" s="39"/>
      <c r="Q62" s="39"/>
      <c r="R62" s="39"/>
      <c r="S62" s="39"/>
      <c r="T62" s="39"/>
      <c r="U62" s="33"/>
    </row>
    <row r="63" spans="3:38" s="28" customFormat="1" ht="21.6" customHeight="1" thickBot="1" x14ac:dyDescent="0.35">
      <c r="C63" s="33"/>
      <c r="D63" s="33"/>
      <c r="E63" s="39"/>
      <c r="F63" s="47"/>
      <c r="G63" s="39"/>
      <c r="H63" s="39"/>
      <c r="I63" s="39"/>
      <c r="J63" s="39"/>
      <c r="K63" s="39"/>
      <c r="L63" s="39"/>
      <c r="M63" s="39"/>
      <c r="N63" s="39"/>
      <c r="O63" s="39"/>
      <c r="P63" s="39"/>
      <c r="Q63" s="39"/>
      <c r="R63" s="39"/>
      <c r="S63" s="39"/>
      <c r="T63" s="39"/>
      <c r="U63" s="33"/>
    </row>
    <row r="64" spans="3:38" s="28" customFormat="1" ht="21.6" customHeight="1" x14ac:dyDescent="0.3">
      <c r="C64" s="33"/>
      <c r="D64" s="33"/>
      <c r="E64" s="39"/>
      <c r="F64" s="39"/>
      <c r="G64" s="39"/>
      <c r="H64" s="117" t="s">
        <v>91</v>
      </c>
      <c r="I64" s="118" t="str">
        <f>IF(I38="FALSE T-BEAM",B102,"‎ ")</f>
        <v xml:space="preserve">‎ </v>
      </c>
      <c r="J64" s="119"/>
      <c r="K64" s="119"/>
      <c r="L64" s="120"/>
      <c r="M64" s="121" t="s">
        <v>40</v>
      </c>
      <c r="N64" s="122"/>
      <c r="O64" s="122"/>
      <c r="P64" s="122"/>
      <c r="Q64" s="122"/>
      <c r="R64" s="122"/>
      <c r="S64" s="122"/>
      <c r="T64" s="122"/>
      <c r="U64" s="33"/>
    </row>
    <row r="65" spans="3:21" s="28" customFormat="1" ht="21.6" customHeight="1" thickBot="1" x14ac:dyDescent="0.35">
      <c r="C65" s="33"/>
      <c r="D65" s="33"/>
      <c r="E65" s="39"/>
      <c r="F65" s="39"/>
      <c r="G65" s="39"/>
      <c r="H65" s="117"/>
      <c r="I65" s="123">
        <f>IF(I39="TRUE T-BEAM",B101,"‎ ")</f>
        <v>1081.53</v>
      </c>
      <c r="J65" s="124"/>
      <c r="K65" s="124"/>
      <c r="L65" s="125"/>
      <c r="M65" s="121"/>
      <c r="N65" s="122"/>
      <c r="O65" s="122"/>
      <c r="P65" s="122"/>
      <c r="Q65" s="122"/>
      <c r="R65" s="122"/>
      <c r="S65" s="122"/>
      <c r="T65" s="122"/>
      <c r="U65" s="33"/>
    </row>
    <row r="66" spans="3:21" s="28" customFormat="1" ht="21.6" customHeight="1" x14ac:dyDescent="0.3">
      <c r="C66" s="33"/>
      <c r="D66" s="33"/>
      <c r="E66" s="39"/>
      <c r="F66" s="39"/>
      <c r="G66" s="39"/>
      <c r="H66" s="39"/>
      <c r="I66" s="39"/>
      <c r="J66" s="39"/>
      <c r="K66" s="39"/>
      <c r="L66" s="39"/>
      <c r="M66" s="39"/>
      <c r="N66" s="39"/>
      <c r="O66" s="39"/>
      <c r="P66" s="39"/>
      <c r="Q66" s="39"/>
      <c r="R66" s="39"/>
      <c r="S66" s="39"/>
      <c r="T66" s="39"/>
      <c r="U66" s="33"/>
    </row>
    <row r="67" spans="3:21" s="28" customFormat="1" ht="21.6" customHeight="1" x14ac:dyDescent="0.3">
      <c r="C67" s="33"/>
      <c r="D67" s="33"/>
      <c r="E67" s="39"/>
      <c r="F67" s="39"/>
      <c r="G67" s="39"/>
      <c r="H67" s="111"/>
      <c r="I67" s="112"/>
      <c r="J67" s="112"/>
      <c r="K67" s="112"/>
      <c r="L67" s="112"/>
      <c r="M67" s="113"/>
      <c r="N67" s="113"/>
      <c r="O67" s="113"/>
      <c r="P67" s="39"/>
      <c r="Q67" s="39"/>
      <c r="R67" s="39"/>
      <c r="S67" s="39"/>
      <c r="T67" s="39"/>
      <c r="U67" s="33"/>
    </row>
    <row r="68" spans="3:21" s="28" customFormat="1" ht="21.6" customHeight="1" x14ac:dyDescent="0.3">
      <c r="C68" s="33"/>
      <c r="D68" s="33"/>
      <c r="E68" s="39"/>
      <c r="F68" s="39"/>
      <c r="G68" s="39"/>
      <c r="H68" s="111"/>
      <c r="I68" s="112"/>
      <c r="J68" s="112"/>
      <c r="K68" s="112"/>
      <c r="L68" s="112"/>
      <c r="M68" s="113"/>
      <c r="N68" s="113"/>
      <c r="O68" s="113"/>
      <c r="P68" s="39"/>
      <c r="Q68" s="39"/>
      <c r="R68" s="39"/>
      <c r="S68" s="39"/>
      <c r="T68" s="39"/>
      <c r="U68" s="33"/>
    </row>
    <row r="69" spans="3:21" s="28" customFormat="1" ht="21.6" customHeight="1" x14ac:dyDescent="0.3">
      <c r="C69" s="33"/>
      <c r="D69" s="33"/>
      <c r="E69" s="39"/>
      <c r="F69" s="39"/>
      <c r="G69" s="48"/>
      <c r="H69" s="48"/>
      <c r="I69" s="48"/>
      <c r="J69" s="48"/>
      <c r="K69" s="39"/>
      <c r="L69" s="39"/>
      <c r="M69" s="39"/>
      <c r="N69" s="39"/>
      <c r="O69" s="39"/>
      <c r="P69" s="39"/>
      <c r="Q69" s="39"/>
      <c r="R69" s="39"/>
      <c r="S69" s="39"/>
      <c r="T69" s="39"/>
      <c r="U69" s="33"/>
    </row>
    <row r="70" spans="3:21" s="28" customFormat="1" ht="21.6" customHeight="1" x14ac:dyDescent="0.3">
      <c r="C70" s="33"/>
      <c r="D70" s="33"/>
      <c r="E70" s="39"/>
      <c r="F70" s="39"/>
      <c r="G70" s="39"/>
      <c r="H70" s="39"/>
      <c r="I70" s="39"/>
      <c r="J70" s="39"/>
      <c r="K70" s="39"/>
      <c r="L70" s="39"/>
      <c r="M70" s="39"/>
      <c r="N70" s="39"/>
      <c r="O70" s="39"/>
      <c r="P70" s="39"/>
      <c r="Q70" s="39"/>
      <c r="R70" s="39"/>
      <c r="S70" s="39"/>
      <c r="T70" s="39"/>
      <c r="U70" s="33"/>
    </row>
    <row r="71" spans="3:21" s="28" customFormat="1" ht="21.6" customHeight="1" x14ac:dyDescent="0.3">
      <c r="C71" s="33"/>
      <c r="D71" s="33"/>
      <c r="E71" s="33"/>
      <c r="F71" s="33"/>
      <c r="G71" s="33"/>
      <c r="H71" s="33"/>
      <c r="I71" s="33"/>
      <c r="J71" s="33"/>
      <c r="K71" s="33"/>
      <c r="L71" s="33"/>
      <c r="M71" s="33"/>
      <c r="N71" s="33"/>
      <c r="O71" s="33"/>
      <c r="P71" s="33"/>
      <c r="Q71" s="33"/>
      <c r="R71" s="33"/>
      <c r="S71" s="33"/>
      <c r="T71" s="33"/>
      <c r="U71" s="33"/>
    </row>
    <row r="72" spans="3:21" s="28" customFormat="1" ht="21.6" customHeight="1" x14ac:dyDescent="0.3">
      <c r="C72" s="33"/>
      <c r="D72" s="33"/>
      <c r="E72" s="33"/>
      <c r="F72" s="33"/>
      <c r="G72" s="33"/>
      <c r="H72" s="33"/>
      <c r="I72" s="33"/>
      <c r="J72" s="33"/>
      <c r="K72" s="33"/>
      <c r="L72" s="33"/>
      <c r="M72" s="33"/>
      <c r="N72" s="33"/>
      <c r="O72" s="33"/>
      <c r="P72" s="33"/>
      <c r="Q72" s="33"/>
      <c r="R72" s="33"/>
      <c r="S72" s="33"/>
      <c r="T72" s="33"/>
      <c r="U72" s="33"/>
    </row>
    <row r="73" spans="3:21" s="28" customFormat="1" ht="21.6" customHeight="1" x14ac:dyDescent="0.3"/>
    <row r="74" spans="3:21" s="102" customFormat="1" ht="21.6" customHeight="1" x14ac:dyDescent="0.3"/>
    <row r="75" spans="3:21" s="102" customFormat="1" ht="21.6" customHeight="1" x14ac:dyDescent="0.3"/>
    <row r="76" spans="3:21" s="102" customFormat="1" ht="21.6" customHeight="1" x14ac:dyDescent="0.3"/>
    <row r="77" spans="3:21" s="102" customFormat="1" ht="21.6" customHeight="1" x14ac:dyDescent="0.3"/>
    <row r="78" spans="3:21" s="102" customFormat="1" ht="21.6" customHeight="1" x14ac:dyDescent="0.3"/>
    <row r="79" spans="3:21" s="102" customFormat="1" ht="21.6" customHeight="1" x14ac:dyDescent="0.3"/>
    <row r="80" spans="3:21" s="102" customFormat="1" ht="21.6" customHeight="1" x14ac:dyDescent="0.3"/>
    <row r="81" s="102" customFormat="1" ht="21.6" customHeight="1" x14ac:dyDescent="0.3"/>
    <row r="82" s="102" customFormat="1" ht="21.6" customHeight="1" x14ac:dyDescent="0.3"/>
    <row r="83" s="102" customFormat="1" ht="21.6" customHeight="1" x14ac:dyDescent="0.3"/>
    <row r="84" s="102" customFormat="1" ht="21.6" customHeight="1" x14ac:dyDescent="0.3"/>
    <row r="85" s="28" customFormat="1" ht="21.6" customHeight="1" x14ac:dyDescent="0.3"/>
    <row r="101" spans="2:2" ht="21.6" customHeight="1" x14ac:dyDescent="0.3">
      <c r="B101" s="29">
        <f>ROUND(AH52,A6)</f>
        <v>1081.53</v>
      </c>
    </row>
    <row r="102" spans="2:2" ht="21.6" customHeight="1" x14ac:dyDescent="0.3">
      <c r="B102" s="29" t="e">
        <f>ROUND(L52,A6)</f>
        <v>#VALUE!</v>
      </c>
    </row>
  </sheetData>
  <mergeCells count="58">
    <mergeCell ref="F10:H10"/>
    <mergeCell ref="E42:K42"/>
    <mergeCell ref="F5:H5"/>
    <mergeCell ref="F6:H6"/>
    <mergeCell ref="F7:H7"/>
    <mergeCell ref="F8:H8"/>
    <mergeCell ref="F9:H9"/>
    <mergeCell ref="I35:K35"/>
    <mergeCell ref="I28:K28"/>
    <mergeCell ref="I38:K38"/>
    <mergeCell ref="I39:K39"/>
    <mergeCell ref="AA27:AC27"/>
    <mergeCell ref="AH27:AJ27"/>
    <mergeCell ref="F13:H13"/>
    <mergeCell ref="M13:O13"/>
    <mergeCell ref="F14:H14"/>
    <mergeCell ref="M14:O14"/>
    <mergeCell ref="I21:K21"/>
    <mergeCell ref="I23:K23"/>
    <mergeCell ref="I25:K25"/>
    <mergeCell ref="Q25:Q26"/>
    <mergeCell ref="R25:R26"/>
    <mergeCell ref="I27:K27"/>
    <mergeCell ref="P28:R28"/>
    <mergeCell ref="H29:J29"/>
    <mergeCell ref="I33:K33"/>
    <mergeCell ref="AA33:AC33"/>
    <mergeCell ref="I36:K36"/>
    <mergeCell ref="Q36:Q37"/>
    <mergeCell ref="R36:R37"/>
    <mergeCell ref="P39:R39"/>
    <mergeCell ref="H40:J40"/>
    <mergeCell ref="AA40:AC40"/>
    <mergeCell ref="AH40:AJ40"/>
    <mergeCell ref="I44:K44"/>
    <mergeCell ref="O44:Q44"/>
    <mergeCell ref="Y44:AA44"/>
    <mergeCell ref="AE44:AG44"/>
    <mergeCell ref="I46:K46"/>
    <mergeCell ref="P46:R46"/>
    <mergeCell ref="L48:N48"/>
    <mergeCell ref="AB48:AD48"/>
    <mergeCell ref="L52:N52"/>
    <mergeCell ref="AB52:AD52"/>
    <mergeCell ref="H67:H68"/>
    <mergeCell ref="I67:L68"/>
    <mergeCell ref="M67:O68"/>
    <mergeCell ref="AH52:AJ52"/>
    <mergeCell ref="X54:Z54"/>
    <mergeCell ref="AC54:AE54"/>
    <mergeCell ref="I55:K55"/>
    <mergeCell ref="L55:N55"/>
    <mergeCell ref="P55:R55"/>
    <mergeCell ref="H64:H65"/>
    <mergeCell ref="I64:L64"/>
    <mergeCell ref="M64:M65"/>
    <mergeCell ref="N64:T65"/>
    <mergeCell ref="I65:L65"/>
  </mergeCells>
  <conditionalFormatting sqref="F10:H10">
    <cfRule type="expression" dxfId="7" priority="2">
      <formula>$G$17</formula>
    </cfRule>
  </conditionalFormatting>
  <conditionalFormatting sqref="M5:P11">
    <cfRule type="expression" dxfId="6" priority="1">
      <formula>$G$17=FALSE</formula>
    </cfRule>
  </conditionalFormatting>
  <hyperlinks>
    <hyperlink ref="Q20" location="'Web View Mode'!I74" display="Skip to Results" xr:uid="{202C565E-2993-4407-89A2-82AB1B8A5376}"/>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Spinner 1">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3</xdr:col>
                    <xdr:colOff>106680</xdr:colOff>
                    <xdr:row>9</xdr:row>
                    <xdr:rowOff>266700</xdr:rowOff>
                  </from>
                  <to>
                    <xdr:col>6</xdr:col>
                    <xdr:colOff>99060</xdr:colOff>
                    <xdr:row>10</xdr:row>
                    <xdr:rowOff>198120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6B78-0BEE-40A3-AB8F-B39FD1786DE8}">
  <sheetPr codeName="Sheet2">
    <tabColor theme="5"/>
    <pageSetUpPr autoPageBreaks="0"/>
  </sheetPr>
  <dimension ref="A1:AL73"/>
  <sheetViews>
    <sheetView tabSelected="1" showWhiteSpace="0" zoomScale="71" zoomScaleNormal="100" zoomScaleSheetLayoutView="140" zoomScalePageLayoutView="35" workbookViewId="0">
      <selection activeCell="V10" sqref="V10"/>
    </sheetView>
  </sheetViews>
  <sheetFormatPr defaultColWidth="8.77734375" defaultRowHeight="21.6" customHeight="1" x14ac:dyDescent="0.3"/>
  <cols>
    <col min="1" max="1" width="16.6640625" style="29" customWidth="1"/>
    <col min="2" max="5" width="8.77734375" style="29"/>
    <col min="6" max="6" width="8.77734375" style="29" customWidth="1"/>
    <col min="7" max="7" width="8.77734375" style="29"/>
    <col min="8" max="8" width="10.88671875" style="29" bestFit="1" customWidth="1"/>
    <col min="9" max="14" width="8.77734375" style="29"/>
    <col min="15" max="15" width="16.88671875" style="29" bestFit="1" customWidth="1"/>
    <col min="16" max="19" width="8.77734375" style="29"/>
    <col min="20" max="20" width="8.88671875" style="29" customWidth="1"/>
    <col min="21" max="22" width="8.77734375" style="29"/>
    <col min="23" max="23" width="10.5546875" style="29" bestFit="1" customWidth="1"/>
    <col min="24" max="16384" width="8.77734375" style="29"/>
  </cols>
  <sheetData>
    <row r="1" spans="1:25" s="26" customFormat="1" ht="45.6" customHeight="1" x14ac:dyDescent="0.3">
      <c r="B1" s="34" t="s">
        <v>92</v>
      </c>
    </row>
    <row r="2" spans="1:25" s="32" customFormat="1" ht="22.8" customHeight="1" x14ac:dyDescent="0.3">
      <c r="C2" s="32" t="s">
        <v>31</v>
      </c>
      <c r="N2" s="38" t="s">
        <v>34</v>
      </c>
    </row>
    <row r="3" spans="1:25" s="28" customFormat="1" ht="21.6" customHeight="1" x14ac:dyDescent="0.3">
      <c r="C3" s="33"/>
      <c r="D3" s="33"/>
      <c r="E3" s="33"/>
      <c r="F3" s="33"/>
      <c r="G3" s="33"/>
      <c r="H3" s="33"/>
      <c r="I3" s="33"/>
      <c r="J3" s="33"/>
      <c r="K3" s="33"/>
      <c r="L3" s="33"/>
      <c r="M3" s="33"/>
      <c r="N3" s="33"/>
      <c r="O3" s="33"/>
      <c r="P3" s="33"/>
      <c r="Q3" s="33"/>
      <c r="R3" s="33"/>
      <c r="S3" s="33"/>
      <c r="T3" s="33"/>
      <c r="U3" s="32"/>
      <c r="V3" s="33"/>
    </row>
    <row r="4" spans="1:25" s="35" customFormat="1" ht="40.200000000000003" customHeight="1" thickBot="1" x14ac:dyDescent="0.35">
      <c r="A4" s="36" t="s">
        <v>43</v>
      </c>
      <c r="C4" s="27"/>
      <c r="D4" s="36" t="s">
        <v>30</v>
      </c>
      <c r="E4" s="27"/>
      <c r="F4" s="27"/>
      <c r="G4" s="27"/>
      <c r="H4" s="27"/>
      <c r="I4" s="27"/>
      <c r="J4" s="27"/>
      <c r="K4" s="27"/>
      <c r="L4" s="36"/>
      <c r="M4" s="27"/>
      <c r="N4" s="27"/>
      <c r="O4" s="27"/>
      <c r="P4" s="27"/>
      <c r="Q4" s="27"/>
      <c r="R4" s="27"/>
      <c r="S4" s="27"/>
      <c r="T4" s="27"/>
      <c r="U4" s="32"/>
      <c r="V4" s="33"/>
      <c r="W4" s="28"/>
    </row>
    <row r="5" spans="1:25" s="28" customFormat="1" ht="21.6" customHeight="1" thickTop="1" thickBot="1" x14ac:dyDescent="0.6">
      <c r="A5" s="43" t="s">
        <v>45</v>
      </c>
      <c r="C5" s="33"/>
      <c r="D5" s="33" t="s">
        <v>60</v>
      </c>
      <c r="E5" s="33"/>
      <c r="F5" s="133">
        <v>6000</v>
      </c>
      <c r="G5" s="133"/>
      <c r="H5" s="133"/>
      <c r="I5" s="33" t="s">
        <v>33</v>
      </c>
      <c r="J5" s="33"/>
      <c r="K5" s="33"/>
      <c r="L5" s="33"/>
      <c r="M5" s="51"/>
      <c r="N5" s="33"/>
      <c r="O5" s="33"/>
      <c r="P5" s="33"/>
      <c r="Q5" s="37"/>
      <c r="R5" s="37"/>
      <c r="S5" s="27"/>
      <c r="T5" s="27"/>
      <c r="U5" s="32"/>
      <c r="V5" s="33"/>
      <c r="X5" s="35"/>
      <c r="Y5" s="35"/>
    </row>
    <row r="6" spans="1:25" s="28" customFormat="1" ht="21.6" customHeight="1" thickTop="1" thickBot="1" x14ac:dyDescent="0.6">
      <c r="A6" s="44">
        <v>2</v>
      </c>
      <c r="C6" s="33"/>
      <c r="D6" s="43" t="s">
        <v>61</v>
      </c>
      <c r="E6" s="43"/>
      <c r="F6" s="133">
        <v>300</v>
      </c>
      <c r="G6" s="133"/>
      <c r="H6" s="133"/>
      <c r="I6" s="33" t="s">
        <v>33</v>
      </c>
      <c r="J6" s="33"/>
      <c r="K6" s="33"/>
      <c r="L6" s="33"/>
      <c r="M6" s="62" t="s">
        <v>62</v>
      </c>
      <c r="N6" s="33"/>
      <c r="O6" s="63"/>
      <c r="P6" s="52"/>
      <c r="Q6" s="37"/>
      <c r="R6" s="37"/>
      <c r="S6" s="27"/>
      <c r="T6" s="27"/>
      <c r="U6" s="32"/>
      <c r="V6" s="33"/>
      <c r="X6" s="35"/>
      <c r="Y6" s="35"/>
    </row>
    <row r="7" spans="1:25" s="28" customFormat="1" ht="21.6" customHeight="1" thickTop="1" thickBot="1" x14ac:dyDescent="0.35">
      <c r="C7" s="33"/>
      <c r="D7" s="43" t="s">
        <v>63</v>
      </c>
      <c r="E7" s="43"/>
      <c r="F7" s="133">
        <v>100</v>
      </c>
      <c r="G7" s="133"/>
      <c r="H7" s="133"/>
      <c r="I7" s="33" t="s">
        <v>33</v>
      </c>
      <c r="J7" s="33"/>
      <c r="K7" s="33"/>
      <c r="L7" s="64"/>
      <c r="M7" s="64" t="s">
        <v>64</v>
      </c>
      <c r="N7" s="33" t="s">
        <v>65</v>
      </c>
      <c r="O7" s="65">
        <f>16*F7+F6</f>
        <v>1900</v>
      </c>
      <c r="P7" s="33" t="s">
        <v>33</v>
      </c>
      <c r="Q7" s="66"/>
      <c r="R7" s="37"/>
      <c r="S7" s="27"/>
      <c r="T7" s="27"/>
      <c r="U7" s="32"/>
      <c r="V7" s="33"/>
    </row>
    <row r="8" spans="1:25" s="28" customFormat="1" ht="21.6" customHeight="1" thickTop="1" thickBot="1" x14ac:dyDescent="0.35">
      <c r="A8" s="43" t="s">
        <v>46</v>
      </c>
      <c r="C8" s="33"/>
      <c r="D8" s="43" t="s">
        <v>66</v>
      </c>
      <c r="E8" s="33"/>
      <c r="F8" s="133">
        <v>2700</v>
      </c>
      <c r="G8" s="133"/>
      <c r="H8" s="133"/>
      <c r="I8" s="33" t="s">
        <v>73</v>
      </c>
      <c r="J8" s="76"/>
      <c r="K8" s="75"/>
      <c r="L8" s="74"/>
      <c r="M8" s="67" t="s">
        <v>67</v>
      </c>
      <c r="N8" s="33" t="s">
        <v>65</v>
      </c>
      <c r="O8" s="65">
        <f>F8+F6</f>
        <v>3000</v>
      </c>
      <c r="P8" s="52" t="s">
        <v>33</v>
      </c>
      <c r="Q8" s="66"/>
      <c r="R8" s="37"/>
      <c r="S8" s="27"/>
      <c r="T8" s="27"/>
      <c r="U8" s="27"/>
      <c r="V8" s="27"/>
    </row>
    <row r="9" spans="1:25" s="28" customFormat="1" ht="21.6" customHeight="1" thickTop="1" thickBot="1" x14ac:dyDescent="0.35">
      <c r="A9" s="71">
        <f>IF(F18&lt;17,"Increase fc'", IF(F18&lt;=28, 0.85, IF(F18&lt;55, 0.85-(0.05/7)*(F18-28), 0.65)))</f>
        <v>0.85</v>
      </c>
      <c r="C9" s="33"/>
      <c r="D9" s="43" t="s">
        <v>94</v>
      </c>
      <c r="E9" s="33"/>
      <c r="F9" s="138">
        <v>450</v>
      </c>
      <c r="G9" s="138"/>
      <c r="H9" s="138"/>
      <c r="I9" s="33" t="s">
        <v>33</v>
      </c>
      <c r="J9" s="33"/>
      <c r="K9" s="33"/>
      <c r="L9" s="64"/>
      <c r="M9" s="67" t="s">
        <v>68</v>
      </c>
      <c r="N9" s="33" t="s">
        <v>65</v>
      </c>
      <c r="O9" s="68">
        <f>F5/4</f>
        <v>1500</v>
      </c>
      <c r="P9" s="33" t="s">
        <v>33</v>
      </c>
      <c r="Q9" s="30"/>
      <c r="R9" s="30"/>
      <c r="S9" s="30"/>
      <c r="T9" s="27"/>
      <c r="U9" s="27"/>
      <c r="V9" s="27"/>
    </row>
    <row r="10" spans="1:25" s="28" customFormat="1" ht="21.6" customHeight="1" thickTop="1" thickBot="1" x14ac:dyDescent="0.35">
      <c r="A10" s="72"/>
      <c r="C10" s="33"/>
      <c r="D10" s="30" t="s">
        <v>62</v>
      </c>
      <c r="E10" s="33"/>
      <c r="F10" s="133">
        <v>1500</v>
      </c>
      <c r="G10" s="133"/>
      <c r="H10" s="133"/>
      <c r="I10" s="33" t="s">
        <v>33</v>
      </c>
      <c r="J10" s="33"/>
      <c r="K10" s="33"/>
      <c r="L10" s="64"/>
      <c r="M10" s="69" t="s">
        <v>69</v>
      </c>
      <c r="N10" s="52" t="s">
        <v>65</v>
      </c>
      <c r="O10" s="50">
        <f>MIN(O7,O8,O9)</f>
        <v>1500</v>
      </c>
      <c r="P10" s="33" t="s">
        <v>40</v>
      </c>
      <c r="Q10" s="27"/>
      <c r="R10" s="30"/>
      <c r="S10" s="30"/>
      <c r="T10" s="27"/>
      <c r="U10" s="27"/>
      <c r="V10" s="27"/>
    </row>
    <row r="11" spans="1:25" s="28" customFormat="1" ht="21.6" customHeight="1" thickTop="1" thickBot="1" x14ac:dyDescent="0.35">
      <c r="A11" s="72"/>
      <c r="C11" s="33"/>
      <c r="D11" s="33"/>
      <c r="E11" s="33"/>
      <c r="F11" s="33"/>
      <c r="G11" s="57"/>
      <c r="H11" s="33"/>
      <c r="I11" s="33"/>
      <c r="J11" s="33"/>
      <c r="K11" s="33"/>
      <c r="L11" s="33"/>
      <c r="M11" s="70" t="s">
        <v>79</v>
      </c>
      <c r="N11" s="33"/>
      <c r="O11" s="33"/>
      <c r="P11" s="33"/>
      <c r="Q11" s="33"/>
      <c r="R11" s="30"/>
      <c r="S11" s="30"/>
      <c r="T11" s="27"/>
      <c r="U11" s="27"/>
      <c r="V11" s="27"/>
    </row>
    <row r="12" spans="1:25" s="28" customFormat="1" ht="21.6" customHeight="1" thickTop="1" thickBot="1" x14ac:dyDescent="0.35">
      <c r="A12" s="72"/>
      <c r="C12" s="33"/>
      <c r="D12" s="43" t="s">
        <v>77</v>
      </c>
      <c r="E12" s="33"/>
      <c r="F12" s="138">
        <v>20</v>
      </c>
      <c r="G12" s="138"/>
      <c r="H12" s="138"/>
      <c r="I12" s="33" t="s">
        <v>33</v>
      </c>
      <c r="J12" s="33"/>
      <c r="K12" s="33"/>
      <c r="L12" s="33"/>
      <c r="M12" s="30"/>
      <c r="N12" s="30"/>
      <c r="O12" s="30"/>
      <c r="P12" s="30"/>
      <c r="Q12" s="30"/>
      <c r="R12" s="30"/>
      <c r="S12" s="30"/>
      <c r="T12" s="27"/>
      <c r="U12" s="27"/>
      <c r="V12" s="27"/>
    </row>
    <row r="13" spans="1:25" s="28" customFormat="1" ht="21.6" customHeight="1" thickTop="1" x14ac:dyDescent="0.3">
      <c r="C13" s="33"/>
      <c r="D13" s="33"/>
      <c r="E13" s="33"/>
      <c r="F13" s="33"/>
      <c r="G13" s="33"/>
      <c r="H13" s="33"/>
      <c r="I13" s="33"/>
      <c r="J13" s="33"/>
      <c r="K13" s="33"/>
      <c r="L13" s="33"/>
      <c r="M13" s="27"/>
      <c r="N13" s="27"/>
      <c r="O13" s="27"/>
      <c r="P13" s="27"/>
      <c r="Q13" s="27"/>
      <c r="R13" s="27"/>
      <c r="S13" s="27"/>
      <c r="T13" s="27"/>
      <c r="U13" s="27"/>
      <c r="V13" s="27"/>
      <c r="W13" s="39"/>
    </row>
    <row r="14" spans="1:25" s="28" customFormat="1" ht="21.6" customHeight="1" thickBot="1" x14ac:dyDescent="0.6">
      <c r="A14" s="43" t="s">
        <v>44</v>
      </c>
      <c r="C14" s="33"/>
      <c r="D14" s="33"/>
      <c r="E14" s="33"/>
      <c r="F14" s="33"/>
      <c r="G14" s="33"/>
      <c r="H14" s="33"/>
      <c r="I14" s="33"/>
      <c r="J14" s="33"/>
      <c r="K14" s="33"/>
      <c r="L14" s="33"/>
      <c r="M14" s="51" t="s">
        <v>32</v>
      </c>
      <c r="N14" s="33"/>
      <c r="O14" s="33"/>
      <c r="P14" s="33"/>
      <c r="Q14" s="58"/>
      <c r="R14" s="53"/>
      <c r="S14" s="33"/>
      <c r="T14" s="27"/>
      <c r="U14" s="27"/>
      <c r="V14" s="33"/>
      <c r="W14" s="39"/>
    </row>
    <row r="15" spans="1:25" s="28" customFormat="1" ht="21.6" customHeight="1" thickTop="1" thickBot="1" x14ac:dyDescent="0.35">
      <c r="A15" s="43"/>
      <c r="C15" s="33"/>
      <c r="D15" s="139" t="s">
        <v>35</v>
      </c>
      <c r="E15" s="139"/>
      <c r="F15" s="139"/>
      <c r="G15" s="139"/>
      <c r="H15" s="139"/>
      <c r="I15" s="33"/>
      <c r="J15" s="33"/>
      <c r="K15" s="33"/>
      <c r="L15" s="33"/>
      <c r="M15" s="49" t="s">
        <v>54</v>
      </c>
      <c r="N15" s="33"/>
      <c r="O15" s="103">
        <v>110</v>
      </c>
      <c r="P15" s="52" t="s">
        <v>58</v>
      </c>
      <c r="Q15" s="33"/>
      <c r="R15" s="31"/>
      <c r="S15" s="33"/>
      <c r="T15" s="33"/>
      <c r="U15" s="31"/>
      <c r="V15" s="33"/>
      <c r="W15" s="39"/>
    </row>
    <row r="16" spans="1:25" s="28" customFormat="1" ht="21.6" customHeight="1" thickTop="1" thickBot="1" x14ac:dyDescent="0.35">
      <c r="A16" s="44">
        <v>200000</v>
      </c>
      <c r="C16" s="33"/>
      <c r="D16" s="139"/>
      <c r="E16" s="139"/>
      <c r="F16" s="139"/>
      <c r="G16" s="139"/>
      <c r="H16" s="139"/>
      <c r="I16" s="33"/>
      <c r="J16" s="33"/>
      <c r="K16" s="33"/>
      <c r="L16" s="33"/>
      <c r="M16" s="49" t="s">
        <v>71</v>
      </c>
      <c r="N16" s="33"/>
      <c r="O16" s="103">
        <v>135</v>
      </c>
      <c r="P16" s="33" t="s">
        <v>58</v>
      </c>
      <c r="Q16" s="33"/>
      <c r="R16" s="31"/>
      <c r="S16" s="33"/>
      <c r="T16" s="33"/>
      <c r="U16" s="31"/>
      <c r="V16" s="33"/>
      <c r="W16" s="39"/>
    </row>
    <row r="17" spans="1:23" s="28" customFormat="1" ht="21.6" customHeight="1" thickTop="1" thickBot="1" x14ac:dyDescent="0.35">
      <c r="C17" s="33"/>
      <c r="D17" s="30" t="s">
        <v>36</v>
      </c>
      <c r="E17" s="33"/>
      <c r="F17" s="133">
        <v>414</v>
      </c>
      <c r="G17" s="133" t="b">
        <v>1</v>
      </c>
      <c r="H17" s="133"/>
      <c r="I17" s="37" t="s">
        <v>38</v>
      </c>
      <c r="J17" s="33"/>
      <c r="K17" s="33"/>
      <c r="L17" s="33"/>
      <c r="M17" s="49" t="s">
        <v>32</v>
      </c>
      <c r="N17" s="33"/>
      <c r="O17" s="73">
        <f>ROUND(1.2*O15+1.6*O16,A6)</f>
        <v>348</v>
      </c>
      <c r="P17" s="52" t="s">
        <v>72</v>
      </c>
      <c r="Q17" s="33"/>
      <c r="R17" s="33"/>
      <c r="S17" s="33"/>
      <c r="T17" s="33"/>
      <c r="U17" s="33"/>
      <c r="V17" s="33"/>
      <c r="W17" s="39"/>
    </row>
    <row r="18" spans="1:23" s="28" customFormat="1" ht="21.6" customHeight="1" thickTop="1" thickBot="1" x14ac:dyDescent="0.35">
      <c r="A18" s="45" t="s">
        <v>47</v>
      </c>
      <c r="C18" s="33"/>
      <c r="D18" s="30" t="s">
        <v>37</v>
      </c>
      <c r="E18" s="33"/>
      <c r="F18" s="133">
        <v>28</v>
      </c>
      <c r="G18" s="133"/>
      <c r="H18" s="133"/>
      <c r="I18" s="37" t="s">
        <v>39</v>
      </c>
      <c r="J18" s="33"/>
      <c r="K18" s="33"/>
      <c r="L18" s="33"/>
      <c r="M18" s="86" t="s">
        <v>80</v>
      </c>
      <c r="N18" s="33"/>
      <c r="O18" s="61"/>
      <c r="P18" s="33"/>
      <c r="Q18" s="33"/>
      <c r="R18" s="33"/>
      <c r="S18" s="33"/>
      <c r="T18" s="33"/>
      <c r="U18" s="33"/>
      <c r="V18" s="33"/>
      <c r="W18" s="39"/>
    </row>
    <row r="19" spans="1:23" s="28" customFormat="1" ht="21.6" customHeight="1" thickTop="1" thickBot="1" x14ac:dyDescent="0.35">
      <c r="A19" s="44">
        <v>0.9</v>
      </c>
      <c r="C19" s="49" t="s">
        <v>81</v>
      </c>
      <c r="D19" s="43"/>
      <c r="E19" s="33"/>
      <c r="F19" s="133">
        <v>348</v>
      </c>
      <c r="G19" s="133"/>
      <c r="H19" s="133"/>
      <c r="I19" s="37" t="s">
        <v>40</v>
      </c>
      <c r="J19" s="33"/>
      <c r="K19" s="33"/>
      <c r="L19" s="33"/>
      <c r="M19" s="49"/>
      <c r="N19" s="33"/>
      <c r="O19" s="61"/>
      <c r="P19" s="33"/>
      <c r="Q19" s="33"/>
      <c r="R19" s="33"/>
      <c r="S19" s="33"/>
      <c r="T19" s="33"/>
      <c r="U19" s="33"/>
      <c r="V19" s="33"/>
      <c r="W19" s="39"/>
    </row>
    <row r="20" spans="1:23" s="28" customFormat="1" ht="21.6" customHeight="1" thickTop="1" x14ac:dyDescent="0.3">
      <c r="C20" s="33"/>
      <c r="D20" s="33"/>
      <c r="E20" s="33"/>
      <c r="F20" s="33"/>
      <c r="G20" s="57" t="b">
        <v>1</v>
      </c>
      <c r="H20" s="33"/>
      <c r="I20" s="33"/>
      <c r="J20" s="33"/>
      <c r="K20" s="33"/>
      <c r="L20" s="33"/>
      <c r="M20" s="33"/>
      <c r="N20" s="33"/>
      <c r="O20" s="61"/>
      <c r="P20" s="33"/>
      <c r="Q20" s="33"/>
      <c r="R20" s="33"/>
      <c r="S20" s="33"/>
      <c r="T20" s="33"/>
      <c r="U20" s="33"/>
      <c r="V20" s="33"/>
      <c r="W20" s="39"/>
    </row>
    <row r="21" spans="1:23" s="28" customFormat="1" ht="21.6" customHeight="1" x14ac:dyDescent="0.3">
      <c r="C21" s="33"/>
      <c r="D21" s="33"/>
      <c r="E21" s="33"/>
      <c r="F21" s="33"/>
      <c r="G21" s="59"/>
      <c r="H21" s="33"/>
      <c r="I21" s="33"/>
      <c r="J21" s="33"/>
      <c r="K21" s="33"/>
      <c r="L21" s="33"/>
      <c r="M21" s="33"/>
      <c r="N21" s="33"/>
      <c r="O21" s="33"/>
      <c r="P21" s="33"/>
      <c r="Q21" s="33"/>
      <c r="R21" s="33"/>
      <c r="S21" s="33"/>
      <c r="T21" s="33"/>
      <c r="U21" s="33"/>
      <c r="V21" s="33"/>
      <c r="W21" s="39"/>
    </row>
    <row r="22" spans="1:23" s="28" customFormat="1" ht="21.6" customHeight="1" x14ac:dyDescent="0.3">
      <c r="C22" s="56"/>
      <c r="D22" s="56"/>
      <c r="E22" s="56"/>
      <c r="F22" s="56"/>
      <c r="G22" s="56"/>
      <c r="H22" s="56"/>
      <c r="I22" s="56"/>
      <c r="J22" s="56"/>
      <c r="K22" s="56"/>
      <c r="L22" s="56"/>
      <c r="M22" s="56"/>
      <c r="N22" s="56"/>
      <c r="O22" s="56"/>
      <c r="P22" s="56"/>
      <c r="Q22" s="56"/>
      <c r="R22" s="56"/>
      <c r="S22" s="56"/>
      <c r="T22" s="56"/>
      <c r="U22" s="56"/>
      <c r="V22" s="56"/>
    </row>
    <row r="23" spans="1:23" s="28" customFormat="1" ht="21.6" customHeight="1" x14ac:dyDescent="0.3"/>
    <row r="24" spans="1:23" s="28" customFormat="1" ht="21.6" customHeight="1" x14ac:dyDescent="0.3">
      <c r="A24" s="28" t="s">
        <v>52</v>
      </c>
      <c r="B24" s="28">
        <f>(($O$18)*($F$5^2))/8</f>
        <v>0</v>
      </c>
      <c r="C24" s="54"/>
      <c r="D24" s="54"/>
      <c r="E24" s="54"/>
      <c r="F24" s="54"/>
      <c r="G24" s="54"/>
      <c r="H24" s="54"/>
      <c r="I24" s="54"/>
      <c r="J24" s="54"/>
      <c r="K24" s="54"/>
      <c r="L24" s="54"/>
      <c r="M24" s="54"/>
      <c r="N24" s="54"/>
      <c r="O24" s="54"/>
      <c r="P24" s="54"/>
      <c r="Q24" s="54"/>
      <c r="R24" s="54"/>
      <c r="S24" s="54"/>
      <c r="T24" s="54"/>
      <c r="U24" s="54"/>
      <c r="V24" s="33"/>
    </row>
    <row r="25" spans="1:23" s="28" customFormat="1" ht="33" customHeight="1" x14ac:dyDescent="0.45">
      <c r="A25" s="28" t="s">
        <v>53</v>
      </c>
      <c r="B25" s="28">
        <f>(($O$18)*($F$5^2))/2</f>
        <v>0</v>
      </c>
      <c r="C25" s="54"/>
      <c r="D25" s="55" t="s">
        <v>48</v>
      </c>
      <c r="E25" s="54"/>
      <c r="F25" s="54"/>
      <c r="G25" s="54"/>
      <c r="H25" s="54"/>
      <c r="I25" s="54"/>
      <c r="J25" s="54"/>
      <c r="K25" s="54"/>
      <c r="L25" s="54"/>
      <c r="M25" s="54"/>
      <c r="N25" s="54"/>
      <c r="O25" s="54"/>
      <c r="P25" s="54"/>
      <c r="Q25" s="60" t="s">
        <v>49</v>
      </c>
      <c r="R25" s="54"/>
      <c r="S25" s="54"/>
      <c r="T25" s="54"/>
      <c r="U25" s="54"/>
      <c r="V25" s="33"/>
    </row>
    <row r="26" spans="1:23" s="28" customFormat="1" ht="21.6" customHeight="1" x14ac:dyDescent="0.3">
      <c r="A26" s="28" t="s">
        <v>59</v>
      </c>
      <c r="B26" s="28">
        <f>(($O$18)*($F$5^2))/12</f>
        <v>0</v>
      </c>
      <c r="C26" s="54"/>
      <c r="D26" s="39"/>
      <c r="E26" s="39"/>
      <c r="F26" s="39"/>
      <c r="G26" s="39"/>
      <c r="H26" s="39"/>
      <c r="I26" s="39"/>
      <c r="J26" s="39"/>
      <c r="K26" s="39"/>
      <c r="L26" s="39"/>
      <c r="M26" s="39"/>
      <c r="N26" s="39"/>
      <c r="O26" s="39"/>
      <c r="P26" s="39"/>
      <c r="Q26" s="39"/>
      <c r="R26" s="39"/>
      <c r="S26" s="39"/>
      <c r="T26" s="54"/>
      <c r="U26" s="54"/>
      <c r="V26" s="33"/>
    </row>
    <row r="27" spans="1:23" s="28" customFormat="1" ht="21.6" customHeight="1" thickBot="1" x14ac:dyDescent="0.35">
      <c r="C27" s="54"/>
      <c r="D27" s="39"/>
      <c r="E27" s="39"/>
      <c r="F27" s="39"/>
      <c r="G27" s="39"/>
      <c r="H27" s="39"/>
      <c r="I27" s="39"/>
      <c r="J27" s="39"/>
      <c r="K27" s="39"/>
      <c r="L27" s="39"/>
      <c r="M27" s="39"/>
      <c r="N27" s="39"/>
      <c r="O27" s="39"/>
      <c r="P27" s="39"/>
      <c r="Q27" s="39"/>
      <c r="R27" s="39"/>
      <c r="S27" s="39"/>
      <c r="T27" s="54"/>
      <c r="U27" s="54"/>
      <c r="V27" s="33"/>
    </row>
    <row r="28" spans="1:23" s="28" customFormat="1" ht="21.6" customHeight="1" thickTop="1" thickBot="1" x14ac:dyDescent="0.35">
      <c r="A28" s="28" t="s">
        <v>55</v>
      </c>
      <c r="C28" s="54"/>
      <c r="D28" s="39"/>
      <c r="E28" s="39"/>
      <c r="F28" s="39"/>
      <c r="G28" s="39"/>
      <c r="H28" s="114">
        <f>ROUND(F19/A19,A6)</f>
        <v>386.67</v>
      </c>
      <c r="I28" s="114"/>
      <c r="J28" s="114"/>
      <c r="K28" s="39" t="s">
        <v>74</v>
      </c>
      <c r="L28" s="39"/>
      <c r="M28" s="39"/>
      <c r="N28" s="39"/>
      <c r="O28" s="39"/>
      <c r="P28" s="39"/>
      <c r="Q28" s="39"/>
      <c r="R28" s="39"/>
      <c r="S28" s="39"/>
      <c r="T28" s="54"/>
      <c r="U28" s="54"/>
      <c r="V28" s="33"/>
    </row>
    <row r="29" spans="1:23" s="28" customFormat="1" ht="21.6" customHeight="1" thickTop="1" thickBot="1" x14ac:dyDescent="0.35">
      <c r="A29" s="28" t="s">
        <v>57</v>
      </c>
      <c r="C29" s="54"/>
      <c r="D29" s="39"/>
      <c r="E29" s="39"/>
      <c r="F29" s="39"/>
      <c r="G29" s="39"/>
      <c r="H29" s="39"/>
      <c r="I29" s="39"/>
      <c r="J29" s="39"/>
      <c r="K29" s="39"/>
      <c r="L29" s="39"/>
      <c r="M29" s="39"/>
      <c r="N29" s="39"/>
      <c r="O29" s="42"/>
      <c r="P29" s="115"/>
      <c r="Q29" s="115"/>
      <c r="R29" s="115"/>
      <c r="S29" s="39"/>
      <c r="T29" s="54"/>
      <c r="U29" s="54"/>
      <c r="V29" s="33"/>
    </row>
    <row r="30" spans="1:23" s="28" customFormat="1" ht="21.6" customHeight="1" thickTop="1" thickBot="1" x14ac:dyDescent="0.6">
      <c r="A30" s="28" t="s">
        <v>56</v>
      </c>
      <c r="C30" s="54"/>
      <c r="D30" s="39"/>
      <c r="E30" s="78"/>
      <c r="F30" s="39"/>
      <c r="G30" s="39"/>
      <c r="H30" s="116"/>
      <c r="I30" s="116"/>
      <c r="J30" s="116"/>
      <c r="K30" s="114">
        <f>ROUND(0.85*(F18)*(F10*F7)*(F9-(F7/2))*(10^-6),A6)</f>
        <v>1428</v>
      </c>
      <c r="L30" s="114"/>
      <c r="M30" s="114"/>
      <c r="N30" s="79" t="s">
        <v>74</v>
      </c>
      <c r="O30" s="39"/>
      <c r="P30" s="39"/>
      <c r="Q30" s="39"/>
      <c r="R30" s="39"/>
      <c r="S30" s="39"/>
      <c r="T30" s="54"/>
      <c r="U30" s="54"/>
      <c r="V30" s="33"/>
    </row>
    <row r="31" spans="1:23" s="28" customFormat="1" ht="21.6" customHeight="1" thickTop="1" x14ac:dyDescent="0.3">
      <c r="C31" s="54"/>
      <c r="D31" s="39"/>
      <c r="E31" s="39"/>
      <c r="F31" s="39"/>
      <c r="G31" s="39"/>
      <c r="H31" s="39"/>
      <c r="I31" s="39"/>
      <c r="J31" s="39"/>
      <c r="K31" s="39"/>
      <c r="L31" s="39"/>
      <c r="M31" s="39"/>
      <c r="N31" s="39"/>
      <c r="O31" s="39"/>
      <c r="P31" s="39"/>
      <c r="Q31" s="39"/>
      <c r="R31" s="39"/>
      <c r="S31" s="39"/>
      <c r="T31" s="54"/>
      <c r="U31" s="54"/>
      <c r="V31" s="33"/>
    </row>
    <row r="32" spans="1:23" s="28" customFormat="1" ht="21.6" customHeight="1" x14ac:dyDescent="0.5">
      <c r="C32" s="54"/>
      <c r="D32" s="39"/>
      <c r="E32" s="39"/>
      <c r="F32" s="39"/>
      <c r="G32" s="80" t="s">
        <v>75</v>
      </c>
      <c r="H32" s="106" t="str">
        <f>IF(K30&gt;H28,"FALSE T-BEAM","TRUE T-I32BEAM")</f>
        <v>FALSE T-BEAM</v>
      </c>
      <c r="I32" s="105"/>
      <c r="J32" s="81"/>
      <c r="K32" s="82"/>
      <c r="L32" s="39"/>
      <c r="M32" s="39"/>
      <c r="N32" s="39"/>
      <c r="O32" s="39"/>
      <c r="P32" s="39"/>
      <c r="Q32" s="39"/>
      <c r="R32" s="39"/>
      <c r="S32" s="39"/>
      <c r="T32" s="54"/>
      <c r="U32" s="54"/>
      <c r="V32" s="33"/>
    </row>
    <row r="33" spans="3:38" s="28" customFormat="1" ht="21.6" customHeight="1" thickBot="1" x14ac:dyDescent="0.35">
      <c r="C33" s="54"/>
      <c r="D33" s="39"/>
      <c r="E33" s="39"/>
      <c r="F33" s="39"/>
      <c r="G33" s="39"/>
      <c r="H33" s="39"/>
      <c r="I33" s="39"/>
      <c r="J33" s="39"/>
      <c r="K33" s="39"/>
      <c r="L33" s="39"/>
      <c r="M33" s="39"/>
      <c r="N33" s="39"/>
      <c r="O33" s="39"/>
      <c r="P33" s="39"/>
      <c r="Q33" s="39"/>
      <c r="R33" s="39"/>
      <c r="S33" s="39"/>
      <c r="T33" s="54"/>
      <c r="U33" s="54"/>
      <c r="V33" s="33"/>
    </row>
    <row r="34" spans="3:38" s="28" customFormat="1" ht="21.6" customHeight="1" thickTop="1" thickBot="1" x14ac:dyDescent="0.35">
      <c r="C34" s="54"/>
      <c r="D34" s="39"/>
      <c r="E34" s="39"/>
      <c r="F34" s="39"/>
      <c r="G34" s="39"/>
      <c r="H34" s="39"/>
      <c r="I34" s="39"/>
      <c r="J34" s="39"/>
      <c r="K34" s="114">
        <f>ROUND(F9-SQRT((F9^2)-2*(H28*10^6)/((0.85)*(F18*(F10)))),A6)</f>
        <v>24.75</v>
      </c>
      <c r="L34" s="114"/>
      <c r="M34" s="114"/>
      <c r="N34" s="39" t="s">
        <v>33</v>
      </c>
      <c r="O34" s="39"/>
      <c r="P34" s="39"/>
      <c r="Q34" s="39"/>
      <c r="R34" s="39"/>
      <c r="S34" s="39"/>
      <c r="T34" s="54"/>
      <c r="U34" s="54"/>
      <c r="V34" s="33"/>
    </row>
    <row r="35" spans="3:38" s="28" customFormat="1" ht="21.6" customHeight="1" thickTop="1" x14ac:dyDescent="0.3">
      <c r="C35" s="54"/>
      <c r="D35" s="39"/>
      <c r="E35" s="39"/>
      <c r="F35" s="39"/>
      <c r="G35" s="77"/>
      <c r="H35" s="42"/>
      <c r="I35" s="115"/>
      <c r="J35" s="115"/>
      <c r="K35" s="115"/>
      <c r="L35" s="39"/>
      <c r="M35" s="39"/>
      <c r="N35" s="39"/>
      <c r="O35" s="39"/>
      <c r="P35" s="39"/>
      <c r="Q35" s="39"/>
      <c r="R35" s="39"/>
      <c r="S35" s="39"/>
      <c r="T35" s="54"/>
      <c r="U35" s="54"/>
      <c r="V35" s="33"/>
    </row>
    <row r="36" spans="3:38" s="28" customFormat="1" ht="21.6" customHeight="1" thickBot="1" x14ac:dyDescent="0.35">
      <c r="C36" s="54"/>
      <c r="D36" s="39"/>
      <c r="E36" s="39"/>
      <c r="F36" s="39"/>
      <c r="G36" s="39"/>
      <c r="H36" s="39"/>
      <c r="I36" s="39"/>
      <c r="J36" s="39"/>
      <c r="K36" s="39"/>
      <c r="L36" s="39"/>
      <c r="M36" s="39"/>
      <c r="N36" s="39"/>
      <c r="O36" s="39"/>
      <c r="P36" s="39"/>
      <c r="Q36" s="39"/>
      <c r="R36" s="39"/>
      <c r="S36" s="39"/>
      <c r="T36" s="54"/>
      <c r="U36" s="54"/>
      <c r="V36" s="33"/>
    </row>
    <row r="37" spans="3:38" s="28" customFormat="1" ht="21.6" customHeight="1" thickTop="1" thickBot="1" x14ac:dyDescent="0.35">
      <c r="C37" s="54"/>
      <c r="D37" s="39"/>
      <c r="E37" s="39"/>
      <c r="F37" s="39"/>
      <c r="G37" s="39"/>
      <c r="H37" s="39"/>
      <c r="I37" s="39"/>
      <c r="J37" s="39"/>
      <c r="K37" s="114">
        <f>ROUND(0.85*F18*K34*F10/F17,A6)</f>
        <v>2134.2399999999998</v>
      </c>
      <c r="L37" s="114"/>
      <c r="M37" s="114"/>
      <c r="N37" s="39" t="s">
        <v>76</v>
      </c>
      <c r="O37" s="39"/>
      <c r="P37" s="39"/>
      <c r="Q37" s="39"/>
      <c r="R37" s="39"/>
      <c r="S37" s="39"/>
      <c r="T37" s="54"/>
      <c r="U37" s="54"/>
      <c r="V37" s="33"/>
    </row>
    <row r="38" spans="3:38" s="28" customFormat="1" ht="21.6" customHeight="1" thickTop="1" x14ac:dyDescent="0.5">
      <c r="C38" s="54"/>
      <c r="D38" s="39"/>
      <c r="E38" s="85"/>
      <c r="F38" s="39"/>
      <c r="G38" s="39"/>
      <c r="H38" s="39"/>
      <c r="I38" s="39"/>
      <c r="J38" s="39"/>
      <c r="K38" s="39"/>
      <c r="L38" s="39"/>
      <c r="M38" s="39"/>
      <c r="N38" s="39"/>
      <c r="O38" s="39"/>
      <c r="P38" s="39"/>
      <c r="Q38" s="39"/>
      <c r="R38" s="39"/>
      <c r="S38" s="39"/>
      <c r="T38" s="54"/>
      <c r="U38" s="54"/>
      <c r="V38" s="33"/>
    </row>
    <row r="39" spans="3:38" s="28" customFormat="1" ht="21.6" customHeight="1" x14ac:dyDescent="0.3">
      <c r="C39" s="54"/>
      <c r="D39" s="39"/>
      <c r="E39" s="39"/>
      <c r="F39" s="39"/>
      <c r="G39" s="39"/>
      <c r="H39" s="39"/>
      <c r="I39" s="39"/>
      <c r="J39" s="39"/>
      <c r="K39" s="39"/>
      <c r="L39" s="39"/>
      <c r="M39" s="39"/>
      <c r="N39" s="39"/>
      <c r="O39" s="39"/>
      <c r="P39" s="39"/>
      <c r="Q39" s="39"/>
      <c r="R39" s="39"/>
      <c r="S39" s="39"/>
      <c r="T39" s="54"/>
      <c r="U39" s="54"/>
      <c r="V39" s="33"/>
    </row>
    <row r="40" spans="3:38" s="28" customFormat="1" ht="21.6" customHeight="1" x14ac:dyDescent="0.3">
      <c r="C40" s="33"/>
      <c r="D40" s="33"/>
      <c r="E40" s="33"/>
      <c r="F40" s="33"/>
      <c r="G40" s="33"/>
      <c r="H40" s="33"/>
      <c r="I40" s="33"/>
      <c r="J40" s="33"/>
      <c r="K40" s="33"/>
      <c r="L40" s="33"/>
      <c r="M40" s="33"/>
      <c r="N40" s="33"/>
      <c r="O40" s="33"/>
      <c r="P40" s="33"/>
      <c r="Q40" s="33"/>
      <c r="R40" s="33"/>
      <c r="S40" s="33"/>
      <c r="T40" s="33"/>
      <c r="U40" s="33"/>
      <c r="V40" s="33"/>
      <c r="AA40" s="83"/>
      <c r="AB40" s="84"/>
      <c r="AC40" s="127"/>
      <c r="AD40" s="127"/>
      <c r="AE40" s="127"/>
      <c r="AH40" s="83"/>
      <c r="AI40" s="84"/>
      <c r="AJ40" s="127"/>
      <c r="AK40" s="127"/>
      <c r="AL40" s="127"/>
    </row>
    <row r="41" spans="3:38" s="28" customFormat="1" ht="21.6" customHeight="1" x14ac:dyDescent="0.3">
      <c r="C41" s="33"/>
      <c r="D41" s="33"/>
      <c r="E41" s="39"/>
      <c r="F41" s="39"/>
      <c r="G41" s="39"/>
      <c r="H41" s="39"/>
      <c r="I41" s="39"/>
      <c r="J41" s="39"/>
      <c r="K41" s="39"/>
      <c r="L41" s="39"/>
      <c r="M41" s="39"/>
      <c r="N41" s="39"/>
      <c r="O41" s="39"/>
      <c r="P41" s="39"/>
      <c r="Q41" s="39"/>
      <c r="R41" s="39"/>
      <c r="S41" s="39"/>
      <c r="T41" s="33"/>
      <c r="U41" s="33"/>
      <c r="V41" s="33"/>
    </row>
    <row r="42" spans="3:38" s="28" customFormat="1" ht="21.6" customHeight="1" x14ac:dyDescent="0.45">
      <c r="C42" s="33"/>
      <c r="D42" s="33"/>
      <c r="E42" s="41" t="s">
        <v>51</v>
      </c>
      <c r="F42" s="39"/>
      <c r="G42" s="39"/>
      <c r="H42" s="39"/>
      <c r="I42" s="39"/>
      <c r="J42" s="39"/>
      <c r="K42" s="39"/>
      <c r="L42" s="39"/>
      <c r="M42" s="39"/>
      <c r="N42" s="39"/>
      <c r="O42" s="39"/>
      <c r="P42" s="39"/>
      <c r="Q42" s="39"/>
      <c r="R42" s="39"/>
      <c r="S42" s="39"/>
      <c r="T42" s="33"/>
      <c r="U42" s="33"/>
      <c r="V42" s="33"/>
    </row>
    <row r="43" spans="3:38" s="28" customFormat="1" ht="21.6" customHeight="1" x14ac:dyDescent="0.3">
      <c r="C43" s="33"/>
      <c r="D43" s="33"/>
      <c r="E43" s="39"/>
      <c r="F43" s="39"/>
      <c r="G43" s="39"/>
      <c r="H43" s="39"/>
      <c r="I43" s="39"/>
      <c r="J43" s="39"/>
      <c r="K43" s="39"/>
      <c r="L43" s="39"/>
      <c r="M43" s="39"/>
      <c r="N43" s="39"/>
      <c r="O43" s="39"/>
      <c r="P43" s="39"/>
      <c r="Q43" s="39"/>
      <c r="R43" s="39"/>
      <c r="S43" s="39"/>
      <c r="T43" s="33"/>
      <c r="U43" s="33"/>
      <c r="V43" s="33"/>
    </row>
    <row r="44" spans="3:38" s="28" customFormat="1" ht="21.6" customHeight="1" x14ac:dyDescent="0.3">
      <c r="C44" s="33"/>
      <c r="D44" s="33"/>
      <c r="E44" s="39"/>
      <c r="F44" s="39"/>
      <c r="G44" s="39"/>
      <c r="H44" s="39"/>
      <c r="I44" s="39"/>
      <c r="J44" s="39"/>
      <c r="K44" s="39"/>
      <c r="L44" s="39"/>
      <c r="M44" s="39"/>
      <c r="N44" s="39"/>
      <c r="O44" s="39"/>
      <c r="P44" s="39"/>
      <c r="Q44" s="39"/>
      <c r="R44" s="39"/>
      <c r="S44" s="39"/>
      <c r="T44" s="33"/>
      <c r="U44" s="33"/>
      <c r="V44" s="33"/>
    </row>
    <row r="45" spans="3:38" s="28" customFormat="1" ht="21.6" customHeight="1" x14ac:dyDescent="0.3">
      <c r="C45" s="33"/>
      <c r="D45" s="33"/>
      <c r="E45" s="39"/>
      <c r="F45" s="39"/>
      <c r="G45" s="39"/>
      <c r="H45" s="39"/>
      <c r="I45" s="39"/>
      <c r="J45" s="39"/>
      <c r="K45" s="39"/>
      <c r="L45" s="39"/>
      <c r="M45" s="39"/>
      <c r="N45" s="39"/>
      <c r="O45" s="39"/>
      <c r="P45" s="39"/>
      <c r="Q45" s="39"/>
      <c r="R45" s="39"/>
      <c r="S45" s="39"/>
      <c r="T45" s="33"/>
      <c r="U45" s="33"/>
      <c r="V45" s="33"/>
    </row>
    <row r="46" spans="3:38" s="28" customFormat="1" ht="21.6" customHeight="1" thickBot="1" x14ac:dyDescent="0.35">
      <c r="C46" s="33"/>
      <c r="D46" s="33"/>
      <c r="E46" s="39"/>
      <c r="F46" s="39"/>
      <c r="G46" s="39"/>
      <c r="H46" s="39"/>
      <c r="I46" s="39"/>
      <c r="J46" s="39"/>
      <c r="K46" s="39"/>
      <c r="L46" s="39"/>
      <c r="M46" s="39"/>
      <c r="N46" s="39"/>
      <c r="O46" s="39"/>
      <c r="P46" s="39"/>
      <c r="Q46" s="39"/>
      <c r="R46" s="39"/>
      <c r="S46" s="39"/>
      <c r="T46" s="33"/>
      <c r="U46" s="33"/>
      <c r="V46" s="33"/>
    </row>
    <row r="47" spans="3:38" s="28" customFormat="1" ht="21.6" customHeight="1" thickTop="1" thickBot="1" x14ac:dyDescent="0.35">
      <c r="C47" s="33"/>
      <c r="D47" s="33"/>
      <c r="E47" s="39"/>
      <c r="F47" s="39"/>
      <c r="G47" s="107" t="s">
        <v>50</v>
      </c>
      <c r="H47" s="42" t="s">
        <v>42</v>
      </c>
      <c r="I47" s="137">
        <f>ROUNDUP(K37/((3.14159/4)*F12^2),0)</f>
        <v>7</v>
      </c>
      <c r="J47" s="137"/>
      <c r="K47" s="137"/>
      <c r="L47" s="39"/>
      <c r="M47" s="39"/>
      <c r="N47" s="46"/>
      <c r="O47" s="42"/>
      <c r="P47" s="116"/>
      <c r="Q47" s="116"/>
      <c r="R47" s="116"/>
      <c r="S47" s="39"/>
      <c r="T47" s="33"/>
      <c r="U47" s="33"/>
      <c r="V47" s="33"/>
    </row>
    <row r="48" spans="3:38" s="28" customFormat="1" ht="21.6" customHeight="1" thickTop="1" x14ac:dyDescent="0.3">
      <c r="C48" s="33"/>
      <c r="D48" s="33"/>
      <c r="E48" s="39"/>
      <c r="F48" s="39"/>
      <c r="G48" s="46"/>
      <c r="H48" s="42"/>
      <c r="I48" s="116"/>
      <c r="J48" s="116"/>
      <c r="K48" s="116"/>
      <c r="L48" s="39"/>
      <c r="M48" s="39"/>
      <c r="N48" s="39"/>
      <c r="O48" s="39"/>
      <c r="P48" s="39"/>
      <c r="Q48" s="39"/>
      <c r="R48" s="39"/>
      <c r="S48" s="39"/>
      <c r="T48" s="33"/>
      <c r="U48" s="33"/>
      <c r="V48" s="33"/>
    </row>
    <row r="49" spans="3:22" s="28" customFormat="1" ht="21.6" customHeight="1" x14ac:dyDescent="0.3">
      <c r="C49" s="33"/>
      <c r="D49" s="33"/>
      <c r="E49" s="39"/>
      <c r="F49" s="39"/>
      <c r="G49" s="39"/>
      <c r="H49" s="39"/>
      <c r="I49" s="39"/>
      <c r="J49" s="39"/>
      <c r="K49" s="39"/>
      <c r="L49" s="39"/>
      <c r="M49" s="39"/>
      <c r="N49" s="39"/>
      <c r="O49" s="39"/>
      <c r="P49" s="39"/>
      <c r="Q49" s="39"/>
      <c r="R49" s="39"/>
      <c r="S49" s="39"/>
      <c r="T49" s="33"/>
      <c r="U49" s="33"/>
      <c r="V49" s="33"/>
    </row>
    <row r="50" spans="3:22" s="28" customFormat="1" ht="21.6" customHeight="1" x14ac:dyDescent="0.3">
      <c r="C50" s="56"/>
      <c r="D50" s="56"/>
      <c r="E50" s="56"/>
      <c r="F50" s="56"/>
      <c r="G50" s="56"/>
      <c r="H50" s="56"/>
      <c r="I50" s="56"/>
      <c r="J50" s="56"/>
      <c r="K50" s="56"/>
      <c r="L50" s="56"/>
      <c r="M50" s="56"/>
      <c r="N50" s="56"/>
      <c r="O50" s="56"/>
      <c r="P50" s="56"/>
      <c r="Q50" s="56"/>
      <c r="R50" s="56"/>
      <c r="S50" s="56"/>
      <c r="T50" s="56"/>
      <c r="U50" s="56"/>
      <c r="V50" s="56"/>
    </row>
    <row r="51" spans="3:22" s="28" customFormat="1" ht="21.6" customHeight="1" x14ac:dyDescent="0.3"/>
    <row r="52" spans="3:22" s="28" customFormat="1" ht="21.6" customHeight="1" x14ac:dyDescent="0.3">
      <c r="C52" s="33"/>
      <c r="D52" s="33"/>
      <c r="E52" s="33"/>
      <c r="F52" s="33"/>
      <c r="G52" s="33"/>
      <c r="H52" s="33"/>
      <c r="I52" s="33"/>
      <c r="J52" s="33"/>
      <c r="K52" s="33"/>
      <c r="L52" s="33"/>
      <c r="M52" s="33"/>
      <c r="N52" s="33"/>
      <c r="O52" s="33"/>
      <c r="P52" s="33"/>
      <c r="Q52" s="33"/>
      <c r="R52" s="33"/>
      <c r="S52" s="33"/>
      <c r="T52" s="33"/>
      <c r="U52" s="33"/>
      <c r="V52" s="33"/>
    </row>
    <row r="53" spans="3:22" s="28" customFormat="1" ht="36.6" customHeight="1" x14ac:dyDescent="0.3">
      <c r="C53" s="33"/>
      <c r="D53" s="36" t="s">
        <v>41</v>
      </c>
      <c r="E53" s="33"/>
      <c r="F53" s="33"/>
      <c r="G53" s="33"/>
      <c r="H53" s="33"/>
      <c r="I53" s="33"/>
      <c r="J53" s="33"/>
      <c r="K53" s="33"/>
      <c r="L53" s="33"/>
      <c r="M53" s="33"/>
      <c r="N53" s="33"/>
      <c r="O53" s="33"/>
      <c r="P53" s="33"/>
      <c r="Q53" s="33"/>
      <c r="R53" s="33"/>
      <c r="S53" s="33"/>
      <c r="T53" s="33"/>
      <c r="U53" s="33"/>
      <c r="V53" s="33"/>
    </row>
    <row r="54" spans="3:22" s="28" customFormat="1" ht="21.6" customHeight="1" x14ac:dyDescent="0.3">
      <c r="C54" s="33"/>
      <c r="D54" s="33"/>
      <c r="E54" s="39"/>
      <c r="F54" s="39"/>
      <c r="G54" s="39"/>
      <c r="H54" s="39"/>
      <c r="I54" s="39"/>
      <c r="J54" s="39"/>
      <c r="K54" s="39"/>
      <c r="L54" s="39"/>
      <c r="M54" s="39"/>
      <c r="N54" s="39"/>
      <c r="O54" s="39"/>
      <c r="P54" s="39"/>
      <c r="Q54" s="39"/>
      <c r="R54" s="39"/>
      <c r="S54" s="39"/>
      <c r="T54" s="33"/>
      <c r="U54" s="33"/>
      <c r="V54" s="33"/>
    </row>
    <row r="55" spans="3:22" s="28" customFormat="1" ht="21.6" customHeight="1" thickBot="1" x14ac:dyDescent="0.35">
      <c r="C55" s="33"/>
      <c r="D55" s="33"/>
      <c r="E55" s="39"/>
      <c r="F55" s="47"/>
      <c r="G55" s="39"/>
      <c r="H55" s="39"/>
      <c r="I55" s="39"/>
      <c r="J55" s="39"/>
      <c r="K55" s="39"/>
      <c r="L55" s="39"/>
      <c r="M55" s="39"/>
      <c r="N55" s="39"/>
      <c r="O55" s="39"/>
      <c r="P55" s="39"/>
      <c r="Q55" s="39"/>
      <c r="R55" s="39"/>
      <c r="S55" s="39"/>
      <c r="T55" s="33"/>
      <c r="U55" s="33"/>
      <c r="V55" s="33"/>
    </row>
    <row r="56" spans="3:22" s="28" customFormat="1" ht="21.6" customHeight="1" x14ac:dyDescent="0.3">
      <c r="C56" s="33"/>
      <c r="D56" s="33"/>
      <c r="E56" s="39"/>
      <c r="F56" s="108"/>
      <c r="G56" s="112" t="s">
        <v>95</v>
      </c>
      <c r="H56" s="151"/>
      <c r="I56" s="144" t="str">
        <f>"Use " &amp; $I$47 &amp; "-" &amp;F12&amp; " mm Ø"</f>
        <v>Use 7-20 mm Ø</v>
      </c>
      <c r="J56" s="145"/>
      <c r="K56" s="145"/>
      <c r="L56" s="146"/>
      <c r="M56" s="141" t="s">
        <v>78</v>
      </c>
      <c r="N56" s="142"/>
      <c r="O56" s="142"/>
      <c r="P56" s="39"/>
      <c r="Q56" s="39"/>
      <c r="R56" s="39"/>
      <c r="S56" s="39"/>
      <c r="T56" s="33"/>
      <c r="U56" s="33"/>
      <c r="V56" s="33"/>
    </row>
    <row r="57" spans="3:22" s="28" customFormat="1" ht="21.6" customHeight="1" thickBot="1" x14ac:dyDescent="0.35">
      <c r="C57" s="33"/>
      <c r="D57" s="33"/>
      <c r="E57" s="39"/>
      <c r="F57" s="108"/>
      <c r="G57" s="112"/>
      <c r="H57" s="151"/>
      <c r="I57" s="147"/>
      <c r="J57" s="148"/>
      <c r="K57" s="148"/>
      <c r="L57" s="149"/>
      <c r="M57" s="141"/>
      <c r="N57" s="142"/>
      <c r="O57" s="142"/>
      <c r="P57" s="39"/>
      <c r="Q57" s="39"/>
      <c r="R57" s="39"/>
      <c r="S57" s="39"/>
      <c r="T57" s="33"/>
      <c r="U57" s="33"/>
      <c r="V57" s="33"/>
    </row>
    <row r="58" spans="3:22" s="28" customFormat="1" ht="21.6" customHeight="1" x14ac:dyDescent="0.3">
      <c r="C58" s="33"/>
      <c r="D58" s="33"/>
      <c r="E58" s="39"/>
      <c r="F58" s="39"/>
      <c r="G58" s="39"/>
      <c r="H58" s="39"/>
      <c r="I58" s="39"/>
      <c r="J58" s="39"/>
      <c r="K58" s="39"/>
      <c r="L58" s="39"/>
      <c r="M58" s="39"/>
      <c r="N58" s="39"/>
      <c r="O58" s="39"/>
      <c r="P58" s="39"/>
      <c r="Q58" s="39"/>
      <c r="R58" s="39"/>
      <c r="S58" s="39"/>
      <c r="T58" s="33"/>
      <c r="U58" s="33"/>
      <c r="V58" s="33"/>
    </row>
    <row r="59" spans="3:22" s="28" customFormat="1" ht="21.6" customHeight="1" x14ac:dyDescent="0.3">
      <c r="C59" s="33"/>
      <c r="D59" s="33"/>
      <c r="E59" s="33"/>
      <c r="F59" s="33"/>
      <c r="G59" s="33"/>
      <c r="H59" s="140"/>
      <c r="I59" s="150"/>
      <c r="J59" s="150"/>
      <c r="K59" s="150"/>
      <c r="L59" s="150"/>
      <c r="M59" s="143"/>
      <c r="N59" s="143"/>
      <c r="O59" s="143"/>
      <c r="P59" s="33"/>
      <c r="Q59" s="33"/>
      <c r="R59" s="33"/>
      <c r="S59" s="33"/>
      <c r="T59" s="33"/>
      <c r="U59" s="33"/>
      <c r="V59" s="33"/>
    </row>
    <row r="60" spans="3:22" s="28" customFormat="1" ht="21.6" customHeight="1" x14ac:dyDescent="0.3">
      <c r="C60" s="33"/>
      <c r="D60" s="33"/>
      <c r="E60" s="33"/>
      <c r="F60" s="33"/>
      <c r="G60" s="33"/>
      <c r="H60" s="140"/>
      <c r="I60" s="150"/>
      <c r="J60" s="150"/>
      <c r="K60" s="150"/>
      <c r="L60" s="150"/>
      <c r="M60" s="143"/>
      <c r="N60" s="143"/>
      <c r="O60" s="143"/>
      <c r="P60" s="33"/>
      <c r="Q60" s="33"/>
      <c r="R60" s="33"/>
      <c r="S60" s="33"/>
      <c r="T60" s="33"/>
      <c r="U60" s="33"/>
      <c r="V60" s="33"/>
    </row>
    <row r="61" spans="3:22" s="28" customFormat="1" ht="21.6" customHeight="1" x14ac:dyDescent="0.3"/>
    <row r="62" spans="3:22" s="109" customFormat="1" ht="21.6" customHeight="1" x14ac:dyDescent="0.3"/>
    <row r="63" spans="3:22" s="110" customFormat="1" ht="21.6" customHeight="1" x14ac:dyDescent="0.3"/>
    <row r="64" spans="3:22" s="110" customFormat="1" ht="21.6" customHeight="1" x14ac:dyDescent="0.3"/>
    <row r="65" s="110" customFormat="1" ht="21.6" customHeight="1" x14ac:dyDescent="0.3"/>
    <row r="66" s="110" customFormat="1" ht="21.6" customHeight="1" x14ac:dyDescent="0.3"/>
    <row r="67" s="110" customFormat="1" ht="21.6" customHeight="1" x14ac:dyDescent="0.3"/>
    <row r="68" s="110" customFormat="1" ht="21.6" customHeight="1" x14ac:dyDescent="0.3"/>
    <row r="69" s="110" customFormat="1" ht="21.6" customHeight="1" x14ac:dyDescent="0.3"/>
    <row r="70" s="110" customFormat="1" ht="21.6" customHeight="1" x14ac:dyDescent="0.3"/>
    <row r="71" s="110" customFormat="1" ht="21.6" customHeight="1" x14ac:dyDescent="0.3"/>
    <row r="72" s="110" customFormat="1" ht="21.6" customHeight="1" x14ac:dyDescent="0.3"/>
    <row r="73" s="39" customFormat="1" ht="21.6" customHeight="1" x14ac:dyDescent="0.3"/>
  </sheetData>
  <sheetProtection formatCells="0" formatColumns="0" formatRows="0" insertColumns="0" insertRows="0" insertHyperlinks="0" deleteColumns="0" deleteRows="0" sort="0" autoFilter="0" pivotTables="0"/>
  <mergeCells count="29">
    <mergeCell ref="F5:H5"/>
    <mergeCell ref="F6:H6"/>
    <mergeCell ref="F7:H7"/>
    <mergeCell ref="F9:H9"/>
    <mergeCell ref="F8:H8"/>
    <mergeCell ref="H59:H60"/>
    <mergeCell ref="H28:J28"/>
    <mergeCell ref="H30:J30"/>
    <mergeCell ref="K30:M30"/>
    <mergeCell ref="K37:M37"/>
    <mergeCell ref="I48:K48"/>
    <mergeCell ref="M56:O57"/>
    <mergeCell ref="M59:O60"/>
    <mergeCell ref="I56:L57"/>
    <mergeCell ref="I59:L60"/>
    <mergeCell ref="G56:H57"/>
    <mergeCell ref="AC40:AE40"/>
    <mergeCell ref="AJ40:AL40"/>
    <mergeCell ref="I47:K47"/>
    <mergeCell ref="P47:R47"/>
    <mergeCell ref="F10:H10"/>
    <mergeCell ref="F12:H12"/>
    <mergeCell ref="D15:H16"/>
    <mergeCell ref="F17:H17"/>
    <mergeCell ref="F18:H18"/>
    <mergeCell ref="F19:H19"/>
    <mergeCell ref="P29:R29"/>
    <mergeCell ref="I35:K35"/>
    <mergeCell ref="K34:M34"/>
  </mergeCells>
  <phoneticPr fontId="26" type="noConversion"/>
  <conditionalFormatting sqref="F10:H10">
    <cfRule type="expression" dxfId="5" priority="2">
      <formula>$G$17</formula>
    </cfRule>
  </conditionalFormatting>
  <conditionalFormatting sqref="F19:H19">
    <cfRule type="expression" dxfId="4" priority="13">
      <formula>$G$20</formula>
    </cfRule>
  </conditionalFormatting>
  <conditionalFormatting sqref="M5:P11">
    <cfRule type="expression" dxfId="3" priority="1">
      <formula>$G$17=FALSE</formula>
    </cfRule>
  </conditionalFormatting>
  <conditionalFormatting sqref="M13:U20">
    <cfRule type="expression" dxfId="2" priority="5">
      <formula>$G$20=FALSE</formula>
    </cfRule>
  </conditionalFormatting>
  <conditionalFormatting sqref="V13:V16 W13:W17 V18:W21">
    <cfRule type="expression" dxfId="1" priority="7">
      <formula>$G$20</formula>
    </cfRule>
  </conditionalFormatting>
  <conditionalFormatting sqref="W73">
    <cfRule type="expression" dxfId="0" priority="3">
      <formula>$G$20=FALSE</formula>
    </cfRule>
  </conditionalFormatting>
  <hyperlinks>
    <hyperlink ref="Q25" location="'Web View Mode'!I74" display="Skip to Results" xr:uid="{C99A6C23-45E5-48D0-A009-B6C1F6F151A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Spinner 5">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106680</xdr:colOff>
                    <xdr:row>18</xdr:row>
                    <xdr:rowOff>266700</xdr:rowOff>
                  </from>
                  <to>
                    <xdr:col>6</xdr:col>
                    <xdr:colOff>99060</xdr:colOff>
                    <xdr:row>19</xdr:row>
                    <xdr:rowOff>198120</xdr:rowOff>
                  </to>
                </anchor>
              </controlPr>
            </control>
          </mc:Choice>
        </mc:AlternateContent>
        <mc:AlternateContent xmlns:mc="http://schemas.openxmlformats.org/markup-compatibility/2006">
          <mc:Choice Requires="x14">
            <control shapeId="3105" r:id="rId6" name="Check Box 33">
              <controlPr defaultSize="0" autoFill="0" autoLine="0" autoPict="0">
                <anchor moveWithCells="1">
                  <from>
                    <xdr:col>3</xdr:col>
                    <xdr:colOff>106680</xdr:colOff>
                    <xdr:row>9</xdr:row>
                    <xdr:rowOff>266700</xdr:rowOff>
                  </from>
                  <to>
                    <xdr:col>6</xdr:col>
                    <xdr:colOff>99060</xdr:colOff>
                    <xdr:row>10</xdr:row>
                    <xdr:rowOff>198120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3C53-1F60-4AE4-988B-A87D6FE2818A}">
  <sheetPr codeName="Sheet4"/>
  <dimension ref="A1"/>
  <sheetViews>
    <sheetView view="pageLayout" zoomScaleNormal="132" workbookViewId="0">
      <selection activeCell="F23" sqref="F23"/>
    </sheetView>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C87F-F162-4A41-A5A9-28183F6F802E}">
  <sheetPr codeName="Sheet5">
    <tabColor theme="1" tint="0.499984740745262"/>
    <pageSetUpPr fitToPage="1"/>
  </sheetPr>
  <dimension ref="B1:D28"/>
  <sheetViews>
    <sheetView showGridLines="0" view="pageLayout" zoomScaleNormal="100" workbookViewId="0">
      <selection activeCell="D6" sqref="D6"/>
    </sheetView>
  </sheetViews>
  <sheetFormatPr defaultColWidth="9.5546875" defaultRowHeight="30" customHeight="1" x14ac:dyDescent="0.3"/>
  <cols>
    <col min="1" max="1" width="5.33203125" style="2" customWidth="1"/>
    <col min="2" max="2" width="61.88671875" style="2" customWidth="1"/>
    <col min="3" max="3" width="17.44140625" style="2" customWidth="1"/>
    <col min="4" max="4" width="28.5546875" style="2" customWidth="1"/>
    <col min="5" max="5" width="5.33203125" style="2" customWidth="1"/>
    <col min="6" max="16384" width="9.5546875" style="2"/>
  </cols>
  <sheetData>
    <row r="1" spans="2:4" ht="19.95" customHeight="1" x14ac:dyDescent="0.3"/>
    <row r="2" spans="2:4" ht="70.5" customHeight="1" x14ac:dyDescent="0.3">
      <c r="B2" s="152" t="s">
        <v>29</v>
      </c>
      <c r="C2" s="152"/>
      <c r="D2" s="152"/>
    </row>
    <row r="3" spans="2:4" ht="49.95" customHeight="1" x14ac:dyDescent="0.3">
      <c r="B3" s="153" t="s">
        <v>28</v>
      </c>
      <c r="C3" s="153"/>
      <c r="D3" s="153"/>
    </row>
    <row r="4" spans="2:4" ht="18" customHeight="1" x14ac:dyDescent="0.3">
      <c r="B4" s="2" t="s">
        <v>27</v>
      </c>
      <c r="C4" s="24" t="s">
        <v>26</v>
      </c>
      <c r="D4" s="25">
        <f ca="1">TODAY()</f>
        <v>45641</v>
      </c>
    </row>
    <row r="5" spans="2:4" ht="18" customHeight="1" x14ac:dyDescent="0.3">
      <c r="B5" s="2" t="s">
        <v>25</v>
      </c>
      <c r="C5" s="24" t="s">
        <v>24</v>
      </c>
      <c r="D5" s="12">
        <v>100</v>
      </c>
    </row>
    <row r="6" spans="2:4" ht="18" customHeight="1" x14ac:dyDescent="0.3">
      <c r="B6" s="21" t="s">
        <v>23</v>
      </c>
      <c r="C6" s="24" t="s">
        <v>22</v>
      </c>
      <c r="D6" s="2" t="s">
        <v>21</v>
      </c>
    </row>
    <row r="7" spans="2:4" ht="18" customHeight="1" x14ac:dyDescent="0.3">
      <c r="B7" s="23" t="s">
        <v>20</v>
      </c>
      <c r="D7" s="2" t="s">
        <v>19</v>
      </c>
    </row>
    <row r="8" spans="2:4" ht="18" customHeight="1" x14ac:dyDescent="0.3">
      <c r="C8" s="22"/>
      <c r="D8" s="2" t="s">
        <v>18</v>
      </c>
    </row>
    <row r="9" spans="2:4" ht="18" customHeight="1" x14ac:dyDescent="0.3">
      <c r="D9" s="2" t="s">
        <v>17</v>
      </c>
    </row>
    <row r="10" spans="2:4" ht="18" customHeight="1" x14ac:dyDescent="0.3">
      <c r="D10" s="21" t="s">
        <v>16</v>
      </c>
    </row>
    <row r="11" spans="2:4" ht="40.049999999999997" customHeight="1" x14ac:dyDescent="0.4">
      <c r="B11" s="154" t="s">
        <v>15</v>
      </c>
      <c r="C11" s="154"/>
      <c r="D11" s="20"/>
    </row>
    <row r="12" spans="2:4" ht="10.050000000000001" customHeight="1" x14ac:dyDescent="0.3">
      <c r="B12" s="19"/>
      <c r="C12" s="19"/>
      <c r="D12" s="19"/>
    </row>
    <row r="13" spans="2:4" ht="30" customHeight="1" x14ac:dyDescent="0.3">
      <c r="B13" s="17" t="s">
        <v>14</v>
      </c>
      <c r="C13" s="18" t="s">
        <v>13</v>
      </c>
      <c r="D13" s="17" t="s">
        <v>12</v>
      </c>
    </row>
    <row r="14" spans="2:4" ht="30" customHeight="1" x14ac:dyDescent="0.3">
      <c r="B14" s="15" t="s">
        <v>11</v>
      </c>
      <c r="C14" s="16"/>
      <c r="D14" s="13">
        <v>2250</v>
      </c>
    </row>
    <row r="15" spans="2:4" ht="30" customHeight="1" x14ac:dyDescent="0.3">
      <c r="B15" s="15" t="s">
        <v>10</v>
      </c>
      <c r="C15" s="14"/>
      <c r="D15" s="13">
        <v>1250</v>
      </c>
    </row>
    <row r="16" spans="2:4" ht="30" customHeight="1" x14ac:dyDescent="0.3">
      <c r="B16" s="15" t="s">
        <v>9</v>
      </c>
      <c r="C16" s="14"/>
      <c r="D16" s="13">
        <v>3000</v>
      </c>
    </row>
    <row r="17" spans="2:4" ht="30" customHeight="1" x14ac:dyDescent="0.3">
      <c r="B17" s="15" t="s">
        <v>8</v>
      </c>
      <c r="C17" s="14"/>
      <c r="D17" s="13">
        <v>4500</v>
      </c>
    </row>
    <row r="18" spans="2:4" ht="30" customHeight="1" x14ac:dyDescent="0.3">
      <c r="B18" s="15" t="s">
        <v>7</v>
      </c>
      <c r="C18" s="14"/>
      <c r="D18" s="13">
        <v>250</v>
      </c>
    </row>
    <row r="19" spans="2:4" ht="30" customHeight="1" x14ac:dyDescent="0.3">
      <c r="B19" s="15"/>
      <c r="C19" s="14"/>
      <c r="D19" s="13"/>
    </row>
    <row r="20" spans="2:4" ht="30" customHeight="1" x14ac:dyDescent="0.3">
      <c r="B20" s="15"/>
      <c r="C20" s="14"/>
      <c r="D20" s="13"/>
    </row>
    <row r="21" spans="2:4" ht="30" customHeight="1" x14ac:dyDescent="0.3">
      <c r="B21" s="15"/>
      <c r="C21" s="14"/>
      <c r="D21" s="13"/>
    </row>
    <row r="22" spans="2:4" ht="30" customHeight="1" x14ac:dyDescent="0.3">
      <c r="B22" s="15"/>
      <c r="C22" s="14"/>
      <c r="D22" s="13"/>
    </row>
    <row r="23" spans="2:4" ht="30" customHeight="1" x14ac:dyDescent="0.3">
      <c r="B23" s="15"/>
      <c r="C23" s="14"/>
      <c r="D23" s="13"/>
    </row>
    <row r="24" spans="2:4" ht="30" customHeight="1" x14ac:dyDescent="0.3">
      <c r="B24" s="12"/>
      <c r="C24" s="11" t="s">
        <v>6</v>
      </c>
      <c r="D24" s="10">
        <f>SUM(D14:D23)</f>
        <v>11250</v>
      </c>
    </row>
    <row r="25" spans="2:4" ht="30" customHeight="1" x14ac:dyDescent="0.3">
      <c r="C25" s="7" t="s">
        <v>5</v>
      </c>
      <c r="D25" s="9">
        <v>0</v>
      </c>
    </row>
    <row r="26" spans="2:4" ht="30" customHeight="1" x14ac:dyDescent="0.3">
      <c r="B26" s="2" t="str">
        <f>"Make all checks payable to "&amp;Company_Name&amp;"."</f>
        <v>Make all checks payable to HLP Manufacturing INC.</v>
      </c>
      <c r="C26" s="7" t="s">
        <v>4</v>
      </c>
      <c r="D26" s="8">
        <f>IFERROR(D24*D25, "")</f>
        <v>0</v>
      </c>
    </row>
    <row r="27" spans="2:4" ht="30" customHeight="1" x14ac:dyDescent="0.3">
      <c r="B27" s="2" t="s">
        <v>3</v>
      </c>
      <c r="C27" s="7" t="s">
        <v>2</v>
      </c>
      <c r="D27" s="6">
        <v>0</v>
      </c>
    </row>
    <row r="28" spans="2:4" ht="30" customHeight="1" x14ac:dyDescent="0.3">
      <c r="B28" s="5" t="s">
        <v>1</v>
      </c>
      <c r="C28" s="4" t="s">
        <v>0</v>
      </c>
      <c r="D28" s="3">
        <f>IFERROR(D24+D26+D27, "")</f>
        <v>11250</v>
      </c>
    </row>
  </sheetData>
  <mergeCells count="3">
    <mergeCell ref="B2:D2"/>
    <mergeCell ref="B3:D3"/>
    <mergeCell ref="B11:C11"/>
  </mergeCells>
  <dataValidations count="30">
    <dataValidation allowBlank="1" showInputMessage="1" showErrorMessage="1" prompt="Enter customer Name, Company Name, Street Address, City, State, Zip Code, and Phone number in cells D6 through D10" sqref="C6" xr:uid="{AA0745F4-9A2F-4A8B-9348-313F1973C0D7}"/>
    <dataValidation allowBlank="1" showInputMessage="1" showErrorMessage="1" prompt="Enter invoicing Company Name in this cell" sqref="B3:D3" xr:uid="{A14F29D6-8262-451C-BAAA-A61ACEC88CAD}"/>
    <dataValidation allowBlank="1" showInputMessage="1" showErrorMessage="1" prompt="Enter customer Phone number in this cell" sqref="D10" xr:uid="{00000000-0002-0000-0000-00000F000000}"/>
    <dataValidation allowBlank="1" showInputMessage="1" showErrorMessage="1" prompt="Enter invoicing company email address in this cell" sqref="B7" xr:uid="{00000000-0002-0000-0000-000005000000}"/>
    <dataValidation allowBlank="1" showInputMessage="1" showErrorMessage="1" prompt="Enter Project or Service Description in this cell, invoice details in table below, and Tax Rate &amp; Other in cells below the table. Sales Tax &amp; Total due are automatically calculated" sqref="B11" xr:uid="{00000000-0002-0000-0000-00001E000000}"/>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xr:uid="{00000000-0002-0000-0000-00001D000000}"/>
    <dataValidation allowBlank="1" showInputMessage="1" showErrorMessage="1" prompt="Company name is automatically appended in this cell" sqref="B26" xr:uid="{00000000-0002-0000-0000-00001C000000}"/>
    <dataValidation allowBlank="1" showInputMessage="1" showErrorMessage="1" prompt="Enter invoicing company Contact Name, Phone Number, and Email address in this cell" sqref="B27" xr:uid="{00000000-0002-0000-0000-00001B000000}"/>
    <dataValidation allowBlank="1" showInputMessage="1" showErrorMessage="1" prompt="Total due is automatically calculated in cell at right" sqref="C28" xr:uid="{00000000-0002-0000-0000-00001A000000}"/>
    <dataValidation allowBlank="1" showInputMessage="1" showErrorMessage="1" prompt="Total due is automatically calculated in this cell" sqref="C28:D28" xr:uid="{00000000-0002-0000-0000-000019000000}"/>
    <dataValidation allowBlank="1" showInputMessage="1" showErrorMessage="1" prompt="Enter Other amount in this cell" sqref="D27" xr:uid="{00000000-0002-0000-0000-000018000000}"/>
    <dataValidation allowBlank="1" showInputMessage="1" showErrorMessage="1" prompt="Enter Other amount in cell at right" sqref="C27" xr:uid="{00000000-0002-0000-0000-000017000000}"/>
    <dataValidation allowBlank="1" showInputMessage="1" showErrorMessage="1" prompt="Sales Tax amount is automatically calculated in cell at right" sqref="C26" xr:uid="{00000000-0002-0000-0000-000016000000}"/>
    <dataValidation allowBlank="1" showInputMessage="1" showErrorMessage="1" prompt="Sales Tax amount is automatically calculated in this cell" sqref="D26" xr:uid="{00000000-0002-0000-0000-000015000000}"/>
    <dataValidation allowBlank="1" showInputMessage="1" showErrorMessage="1" prompt="Enter Tax Rate in this cell" sqref="D25" xr:uid="{00000000-0002-0000-0000-000014000000}"/>
    <dataValidation allowBlank="1" showInputMessage="1" showErrorMessage="1" prompt="Enter Tax Rate in cell at right" sqref="C25" xr:uid="{00000000-0002-0000-0000-000013000000}"/>
    <dataValidation allowBlank="1" showInputMessage="1" showErrorMessage="1" prompt="Enter Amount in this column under this heading for each description in column B. Subtotal is automatically calculated at the end of the table" sqref="D13" xr:uid="{00000000-0002-0000-0000-000012000000}"/>
    <dataValidation allowBlank="1" showInputMessage="1" showErrorMessage="1" prompt="Enter Description in this column under this heading" sqref="B13" xr:uid="{00000000-0002-0000-0000-000010000000}"/>
    <dataValidation allowBlank="1" showInputMessage="1" showErrorMessage="1" prompt="Enter customer City, State, and Zip Code in this cell" sqref="D9" xr:uid="{00000000-0002-0000-0000-00000E000000}"/>
    <dataValidation allowBlank="1" showInputMessage="1" showErrorMessage="1" prompt="Enter customer Street Address in this cell" sqref="D8" xr:uid="{00000000-0002-0000-0000-00000D000000}"/>
    <dataValidation allowBlank="1" showInputMessage="1" showErrorMessage="1" prompt="Enter customer Company Name in this cell" sqref="D7" xr:uid="{00000000-0002-0000-0000-00000C000000}"/>
    <dataValidation allowBlank="1" showInputMessage="1" showErrorMessage="1" prompt="Enter customer Name in this cell" sqref="D6" xr:uid="{00000000-0002-0000-0000-00000B000000}"/>
    <dataValidation allowBlank="1" showInputMessage="1" showErrorMessage="1" prompt="Enter Invoice Number in this cell" sqref="D5" xr:uid="{00000000-0002-0000-0000-00000A000000}"/>
    <dataValidation allowBlank="1" showInputMessage="1" showErrorMessage="1" prompt="Enter Invoice Number in cell at right" sqref="C5" xr:uid="{00000000-0002-0000-0000-000009000000}"/>
    <dataValidation allowBlank="1" showInputMessage="1" showErrorMessage="1" prompt="Enter invoice Date in this cell" sqref="D4" xr:uid="{00000000-0002-0000-0000-000008000000}"/>
    <dataValidation allowBlank="1" showInputMessage="1" showErrorMessage="1" prompt="Enter invoice Date in cell at right" sqref="C4" xr:uid="{00000000-0002-0000-0000-000007000000}"/>
    <dataValidation allowBlank="1" showInputMessage="1" showErrorMessage="1" prompt="Enter invoicing company Phone number in this cell" sqref="B6" xr:uid="{00000000-0002-0000-0000-000006000000}"/>
    <dataValidation allowBlank="1" showInputMessage="1" showErrorMessage="1" prompt="Enter invoicing company City, State, and Zip Code in this cell" sqref="B5" xr:uid="{00000000-0002-0000-0000-000004000000}"/>
    <dataValidation allowBlank="1" showInputMessage="1" showErrorMessage="1" prompt="Enter invoicing company Street Address in this cell" sqref="B4" xr:uid="{00000000-0002-0000-0000-000003000000}"/>
    <dataValidation allowBlank="1" showInputMessage="1" showErrorMessage="1" prompt="Title of this worksheet is in this cell. Enter Invoice details in cells D4 through D10" sqref="B2:D2" xr:uid="{00000000-0002-0000-0000-000001000000}"/>
  </dataValidations>
  <hyperlinks>
    <hyperlink ref="B7" r:id="rId1" xr:uid="{A375F1B4-8D42-4CB6-9B6E-5E3BC21FCA4D}"/>
  </hyperlinks>
  <printOptions horizontalCentered="1"/>
  <pageMargins left="0.5" right="0.5" top="0.5" bottom="0.5" header="0.5" footer="0.5"/>
  <pageSetup scale="84" fitToHeight="0" orientation="portrait" r:id="rId2"/>
  <headerFooter differentFirst="1"/>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Intro</vt:lpstr>
      <vt:lpstr>ANALYSIS </vt:lpstr>
      <vt:lpstr> DESIGN</vt:lpstr>
      <vt:lpstr>Printed Summary</vt:lpstr>
      <vt:lpstr>PrintedSummary</vt:lpstr>
      <vt:lpstr>ColumnTitle1</vt:lpstr>
      <vt:lpstr>Company_Name</vt:lpstr>
      <vt:lpstr>Email</vt:lpstr>
      <vt:lpstr>Phone</vt:lpstr>
      <vt:lpstr>' DESIGN'!Print_Area</vt:lpstr>
      <vt:lpstr>'ANALYSIS '!Print_Area</vt:lpstr>
      <vt:lpstr>PrintedSummary!Print_Titles</vt:lpstr>
      <vt:lpstr>RowTitleRegion1..D8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C</dc:creator>
  <cp:lastModifiedBy>K C</cp:lastModifiedBy>
  <cp:lastPrinted>2024-11-12T16:47:28Z</cp:lastPrinted>
  <dcterms:created xsi:type="dcterms:W3CDTF">2024-11-12T16:20:26Z</dcterms:created>
  <dcterms:modified xsi:type="dcterms:W3CDTF">2024-12-15T06:45:00Z</dcterms:modified>
</cp:coreProperties>
</file>