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Files\Schoolwork\Excel Program\Design Calculators\"/>
    </mc:Choice>
  </mc:AlternateContent>
  <xr:revisionPtr revIDLastSave="0" documentId="13_ncr:1_{F02470E4-6AC9-4F2F-81CA-C108B0DB6291}" xr6:coauthVersionLast="47" xr6:coauthVersionMax="47" xr10:uidLastSave="{00000000-0000-0000-0000-000000000000}"/>
  <bookViews>
    <workbookView xWindow="-108" yWindow="-108" windowWidth="23256" windowHeight="12456" activeTab="1" xr2:uid="{3B80441A-CB57-4E6F-8C93-93E5396852B7}"/>
  </bookViews>
  <sheets>
    <sheet name="Intro" sheetId="3" r:id="rId1"/>
    <sheet name="Web View Mode" sheetId="4" r:id="rId2"/>
    <sheet name="Tabular Mode" sheetId="6" r:id="rId3"/>
    <sheet name="Printed Summary" sheetId="1" r:id="rId4"/>
    <sheet name="PrintedSummary" sheetId="5" r:id="rId5"/>
  </sheets>
  <definedNames>
    <definedName name="ColumnTitle1" localSheetId="2">Invoice[[#Headers],[DESCRIPTION]]</definedName>
    <definedName name="ColumnTitle1">Invoice[[#Headers],[DESCRIPTION]]</definedName>
    <definedName name="Company_Name">PrintedSummary!$B$3</definedName>
    <definedName name="Email">PrintedSummary!$B$7:$B$7</definedName>
    <definedName name="Phone">PrintedSummary!$B$6:$B$6</definedName>
    <definedName name="_xlnm.Print_Area" localSheetId="2">'Tabular Mode'!$A$1:$BC$22</definedName>
    <definedName name="_xlnm.Print_Area" localSheetId="1">'Web View Mode'!$A$1:$BC$34</definedName>
    <definedName name="_xlnm.Print_Titles" localSheetId="4">PrintedSummary!$13:$13</definedName>
    <definedName name="RowTitleRegion1..D8">PrintedSummary!$C$4</definedName>
    <definedName name="Slicer_Compression_bar">#N/A</definedName>
    <definedName name="Slicer_Tension_ba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6" l="1"/>
  <c r="K15" i="6" s="1"/>
  <c r="L25" i="6" s="1"/>
  <c r="I122" i="6"/>
  <c r="B122" i="6"/>
  <c r="I121" i="6"/>
  <c r="B121" i="6"/>
  <c r="I120" i="6"/>
  <c r="B120" i="6"/>
  <c r="I119" i="6"/>
  <c r="B119" i="6"/>
  <c r="I118" i="6"/>
  <c r="B118" i="6"/>
  <c r="I117" i="6"/>
  <c r="B117" i="6"/>
  <c r="I116" i="6"/>
  <c r="B116" i="6"/>
  <c r="I115" i="6"/>
  <c r="B115" i="6"/>
  <c r="I114" i="6"/>
  <c r="B114" i="6"/>
  <c r="I113" i="6"/>
  <c r="B113" i="6"/>
  <c r="I112" i="6"/>
  <c r="B112" i="6"/>
  <c r="I111" i="6"/>
  <c r="B111" i="6"/>
  <c r="I110" i="6"/>
  <c r="B110" i="6"/>
  <c r="I109" i="6"/>
  <c r="B109" i="6"/>
  <c r="I108" i="6"/>
  <c r="B108" i="6"/>
  <c r="I107" i="6"/>
  <c r="B107" i="6"/>
  <c r="I106" i="6"/>
  <c r="B106" i="6"/>
  <c r="I105" i="6"/>
  <c r="B105" i="6"/>
  <c r="I104" i="6"/>
  <c r="B104" i="6"/>
  <c r="I103" i="6"/>
  <c r="B103" i="6"/>
  <c r="I102" i="6"/>
  <c r="B102" i="6"/>
  <c r="I101" i="6"/>
  <c r="B101" i="6"/>
  <c r="I100" i="6"/>
  <c r="B100" i="6"/>
  <c r="I99" i="6"/>
  <c r="B99" i="6"/>
  <c r="I98" i="6"/>
  <c r="B98" i="6"/>
  <c r="I97" i="6"/>
  <c r="B97" i="6"/>
  <c r="I96" i="6"/>
  <c r="B96" i="6"/>
  <c r="I95" i="6"/>
  <c r="B95" i="6"/>
  <c r="I94" i="6"/>
  <c r="B94" i="6"/>
  <c r="I93" i="6"/>
  <c r="B93" i="6"/>
  <c r="I92" i="6"/>
  <c r="B92" i="6"/>
  <c r="I91" i="6"/>
  <c r="B91" i="6"/>
  <c r="I90" i="6"/>
  <c r="B90" i="6"/>
  <c r="I89" i="6"/>
  <c r="B89" i="6"/>
  <c r="I88" i="6"/>
  <c r="B88" i="6"/>
  <c r="I87" i="6"/>
  <c r="B87" i="6"/>
  <c r="I86" i="6"/>
  <c r="B86" i="6"/>
  <c r="I85" i="6"/>
  <c r="B85" i="6"/>
  <c r="I84" i="6"/>
  <c r="B84" i="6"/>
  <c r="I83" i="6"/>
  <c r="B83" i="6"/>
  <c r="I82" i="6"/>
  <c r="B82" i="6"/>
  <c r="I81" i="6"/>
  <c r="B81" i="6"/>
  <c r="I80" i="6"/>
  <c r="B80" i="6"/>
  <c r="I79" i="6"/>
  <c r="B79" i="6"/>
  <c r="I78" i="6"/>
  <c r="B78" i="6"/>
  <c r="I77" i="6"/>
  <c r="B77" i="6"/>
  <c r="I76" i="6"/>
  <c r="B76" i="6"/>
  <c r="I75" i="6"/>
  <c r="B75" i="6"/>
  <c r="I74" i="6"/>
  <c r="B74" i="6"/>
  <c r="I73" i="6"/>
  <c r="B73" i="6"/>
  <c r="I72" i="6"/>
  <c r="B72" i="6"/>
  <c r="I71" i="6"/>
  <c r="B71" i="6"/>
  <c r="I70" i="6"/>
  <c r="B70" i="6"/>
  <c r="I69" i="6"/>
  <c r="B69" i="6"/>
  <c r="I68" i="6"/>
  <c r="B68" i="6"/>
  <c r="I67" i="6"/>
  <c r="B67" i="6"/>
  <c r="I66" i="6"/>
  <c r="B66" i="6"/>
  <c r="I65" i="6"/>
  <c r="B65" i="6"/>
  <c r="I64" i="6"/>
  <c r="B64" i="6"/>
  <c r="I63" i="6"/>
  <c r="B63" i="6"/>
  <c r="I62" i="6"/>
  <c r="B62" i="6"/>
  <c r="I61" i="6"/>
  <c r="B61" i="6"/>
  <c r="I60" i="6"/>
  <c r="B60" i="6"/>
  <c r="I59" i="6"/>
  <c r="B59" i="6"/>
  <c r="I58" i="6"/>
  <c r="B58" i="6"/>
  <c r="I57" i="6"/>
  <c r="B57" i="6"/>
  <c r="I56" i="6"/>
  <c r="B56" i="6"/>
  <c r="I55" i="6"/>
  <c r="I54" i="6"/>
  <c r="I53" i="6"/>
  <c r="I52" i="6"/>
  <c r="I51" i="6"/>
  <c r="I50" i="6"/>
  <c r="I49" i="6"/>
  <c r="I48" i="6"/>
  <c r="I47" i="6"/>
  <c r="I46" i="6"/>
  <c r="I45" i="6"/>
  <c r="I44" i="6"/>
  <c r="I43" i="6"/>
  <c r="B43" i="6"/>
  <c r="I42" i="6"/>
  <c r="B42" i="6"/>
  <c r="I41" i="6"/>
  <c r="B41" i="6"/>
  <c r="I40" i="6"/>
  <c r="B40" i="6"/>
  <c r="I39" i="6"/>
  <c r="B39" i="6"/>
  <c r="I38" i="6"/>
  <c r="B38" i="6"/>
  <c r="I37" i="6"/>
  <c r="B37" i="6"/>
  <c r="I36" i="6"/>
  <c r="B36" i="6"/>
  <c r="I35" i="6"/>
  <c r="B35" i="6"/>
  <c r="I34" i="6"/>
  <c r="B34" i="6"/>
  <c r="I33" i="6"/>
  <c r="B33" i="6"/>
  <c r="I32" i="6"/>
  <c r="B32" i="6"/>
  <c r="I31" i="6"/>
  <c r="B31" i="6"/>
  <c r="I30" i="6"/>
  <c r="B30" i="6"/>
  <c r="I29" i="6"/>
  <c r="B29" i="6"/>
  <c r="I28" i="6"/>
  <c r="B28" i="6"/>
  <c r="I27" i="6"/>
  <c r="B27" i="6"/>
  <c r="I26" i="6"/>
  <c r="B26" i="6"/>
  <c r="I25" i="6"/>
  <c r="B25" i="6"/>
  <c r="B24" i="6"/>
  <c r="I24" i="6"/>
  <c r="I23" i="6"/>
  <c r="B23" i="6"/>
  <c r="F16" i="6"/>
  <c r="B44" i="6"/>
  <c r="B45" i="6"/>
  <c r="B46" i="6"/>
  <c r="B47" i="6"/>
  <c r="B48" i="6"/>
  <c r="B49" i="6"/>
  <c r="B50" i="6"/>
  <c r="B51" i="6"/>
  <c r="B52" i="6"/>
  <c r="B53" i="6"/>
  <c r="B54" i="6"/>
  <c r="B55" i="6"/>
  <c r="O14" i="4"/>
  <c r="O15" i="4" s="1"/>
  <c r="P28" i="4"/>
  <c r="I28" i="4"/>
  <c r="I34" i="4" s="1"/>
  <c r="D4" i="5"/>
  <c r="D24" i="5"/>
  <c r="D26" i="5" s="1"/>
  <c r="B26" i="5"/>
  <c r="L104" i="6" l="1"/>
  <c r="L96" i="6"/>
  <c r="M96" i="6" s="1"/>
  <c r="K96" i="6" s="1"/>
  <c r="H96" i="6" s="1"/>
  <c r="L47" i="6"/>
  <c r="M47" i="6" s="1"/>
  <c r="K47" i="6" s="1"/>
  <c r="H47" i="6" s="1"/>
  <c r="L40" i="6"/>
  <c r="M40" i="6" s="1"/>
  <c r="K40" i="6" s="1"/>
  <c r="H40" i="6" s="1"/>
  <c r="L32" i="6"/>
  <c r="L111" i="6"/>
  <c r="M111" i="6" s="1"/>
  <c r="K111" i="6" s="1"/>
  <c r="H111" i="6" s="1"/>
  <c r="L80" i="6"/>
  <c r="M80" i="6" s="1"/>
  <c r="K80" i="6" s="1"/>
  <c r="H80" i="6" s="1"/>
  <c r="L79" i="6"/>
  <c r="M79" i="6" s="1"/>
  <c r="K79" i="6" s="1"/>
  <c r="H79" i="6" s="1"/>
  <c r="L72" i="6"/>
  <c r="M72" i="6" s="1"/>
  <c r="K72" i="6" s="1"/>
  <c r="H72" i="6" s="1"/>
  <c r="L64" i="6"/>
  <c r="M64" i="6" s="1"/>
  <c r="K64" i="6" s="1"/>
  <c r="H64" i="6" s="1"/>
  <c r="L112" i="6"/>
  <c r="M112" i="6" s="1"/>
  <c r="K112" i="6" s="1"/>
  <c r="H112" i="6" s="1"/>
  <c r="L48" i="6"/>
  <c r="M48" i="6" s="1"/>
  <c r="K48" i="6" s="1"/>
  <c r="H48" i="6" s="1"/>
  <c r="J16" i="6"/>
  <c r="L103" i="6"/>
  <c r="M103" i="6" s="1"/>
  <c r="K103" i="6" s="1"/>
  <c r="H103" i="6" s="1"/>
  <c r="L71" i="6"/>
  <c r="M71" i="6" s="1"/>
  <c r="K71" i="6" s="1"/>
  <c r="H71" i="6" s="1"/>
  <c r="L39" i="6"/>
  <c r="M39" i="6" s="1"/>
  <c r="K39" i="6" s="1"/>
  <c r="H39" i="6" s="1"/>
  <c r="L95" i="6"/>
  <c r="M95" i="6" s="1"/>
  <c r="K95" i="6" s="1"/>
  <c r="H95" i="6" s="1"/>
  <c r="L63" i="6"/>
  <c r="M63" i="6" s="1"/>
  <c r="K63" i="6" s="1"/>
  <c r="H63" i="6" s="1"/>
  <c r="L31" i="6"/>
  <c r="M31" i="6" s="1"/>
  <c r="K31" i="6" s="1"/>
  <c r="H31" i="6" s="1"/>
  <c r="L120" i="6"/>
  <c r="M120" i="6" s="1"/>
  <c r="K120" i="6" s="1"/>
  <c r="H120" i="6" s="1"/>
  <c r="L88" i="6"/>
  <c r="M88" i="6" s="1"/>
  <c r="K88" i="6" s="1"/>
  <c r="H88" i="6" s="1"/>
  <c r="L56" i="6"/>
  <c r="M56" i="6" s="1"/>
  <c r="K56" i="6" s="1"/>
  <c r="H56" i="6" s="1"/>
  <c r="L119" i="6"/>
  <c r="M119" i="6" s="1"/>
  <c r="K119" i="6" s="1"/>
  <c r="H119" i="6" s="1"/>
  <c r="L87" i="6"/>
  <c r="M87" i="6" s="1"/>
  <c r="K87" i="6" s="1"/>
  <c r="H87" i="6" s="1"/>
  <c r="L55" i="6"/>
  <c r="M55" i="6" s="1"/>
  <c r="K55" i="6" s="1"/>
  <c r="H55" i="6" s="1"/>
  <c r="L94" i="6"/>
  <c r="M94" i="6" s="1"/>
  <c r="K94" i="6" s="1"/>
  <c r="H94" i="6" s="1"/>
  <c r="L62" i="6"/>
  <c r="M62" i="6" s="1"/>
  <c r="K62" i="6" s="1"/>
  <c r="H62" i="6" s="1"/>
  <c r="L30" i="6"/>
  <c r="M30" i="6" s="1"/>
  <c r="K30" i="6" s="1"/>
  <c r="H30" i="6" s="1"/>
  <c r="L117" i="6"/>
  <c r="M117" i="6" s="1"/>
  <c r="K117" i="6" s="1"/>
  <c r="H117" i="6" s="1"/>
  <c r="L109" i="6"/>
  <c r="M109" i="6" s="1"/>
  <c r="K109" i="6" s="1"/>
  <c r="H109" i="6" s="1"/>
  <c r="L101" i="6"/>
  <c r="M101" i="6" s="1"/>
  <c r="K101" i="6" s="1"/>
  <c r="H101" i="6" s="1"/>
  <c r="L93" i="6"/>
  <c r="M93" i="6" s="1"/>
  <c r="K93" i="6" s="1"/>
  <c r="H93" i="6" s="1"/>
  <c r="L85" i="6"/>
  <c r="M85" i="6" s="1"/>
  <c r="K85" i="6" s="1"/>
  <c r="H85" i="6" s="1"/>
  <c r="L77" i="6"/>
  <c r="M77" i="6" s="1"/>
  <c r="K77" i="6" s="1"/>
  <c r="H77" i="6" s="1"/>
  <c r="L69" i="6"/>
  <c r="M69" i="6" s="1"/>
  <c r="K69" i="6" s="1"/>
  <c r="H69" i="6" s="1"/>
  <c r="L61" i="6"/>
  <c r="M61" i="6" s="1"/>
  <c r="K61" i="6" s="1"/>
  <c r="H61" i="6" s="1"/>
  <c r="L53" i="6"/>
  <c r="M53" i="6" s="1"/>
  <c r="K53" i="6" s="1"/>
  <c r="H53" i="6" s="1"/>
  <c r="L45" i="6"/>
  <c r="M45" i="6" s="1"/>
  <c r="K45" i="6" s="1"/>
  <c r="H45" i="6" s="1"/>
  <c r="L37" i="6"/>
  <c r="M37" i="6" s="1"/>
  <c r="K37" i="6" s="1"/>
  <c r="H37" i="6" s="1"/>
  <c r="L29" i="6"/>
  <c r="M29" i="6" s="1"/>
  <c r="K29" i="6" s="1"/>
  <c r="H29" i="6" s="1"/>
  <c r="L102" i="6"/>
  <c r="M102" i="6" s="1"/>
  <c r="K102" i="6" s="1"/>
  <c r="H102" i="6" s="1"/>
  <c r="L78" i="6"/>
  <c r="M78" i="6" s="1"/>
  <c r="K78" i="6" s="1"/>
  <c r="H78" i="6" s="1"/>
  <c r="L38" i="6"/>
  <c r="M38" i="6" s="1"/>
  <c r="K38" i="6" s="1"/>
  <c r="H38" i="6" s="1"/>
  <c r="L24" i="6"/>
  <c r="M24" i="6" s="1"/>
  <c r="K24" i="6" s="1"/>
  <c r="H24" i="6" s="1"/>
  <c r="L116" i="6"/>
  <c r="M116" i="6" s="1"/>
  <c r="K116" i="6" s="1"/>
  <c r="H116" i="6" s="1"/>
  <c r="L108" i="6"/>
  <c r="M108" i="6" s="1"/>
  <c r="K108" i="6" s="1"/>
  <c r="H108" i="6" s="1"/>
  <c r="L100" i="6"/>
  <c r="M100" i="6" s="1"/>
  <c r="K100" i="6" s="1"/>
  <c r="H100" i="6" s="1"/>
  <c r="L92" i="6"/>
  <c r="M92" i="6" s="1"/>
  <c r="K92" i="6" s="1"/>
  <c r="H92" i="6" s="1"/>
  <c r="L84" i="6"/>
  <c r="M84" i="6" s="1"/>
  <c r="K84" i="6" s="1"/>
  <c r="H84" i="6" s="1"/>
  <c r="L76" i="6"/>
  <c r="M76" i="6" s="1"/>
  <c r="K76" i="6" s="1"/>
  <c r="H76" i="6" s="1"/>
  <c r="L68" i="6"/>
  <c r="M68" i="6" s="1"/>
  <c r="K68" i="6" s="1"/>
  <c r="H68" i="6" s="1"/>
  <c r="L60" i="6"/>
  <c r="M60" i="6" s="1"/>
  <c r="K60" i="6" s="1"/>
  <c r="H60" i="6" s="1"/>
  <c r="L52" i="6"/>
  <c r="M52" i="6" s="1"/>
  <c r="K52" i="6" s="1"/>
  <c r="H52" i="6" s="1"/>
  <c r="L44" i="6"/>
  <c r="M44" i="6" s="1"/>
  <c r="K44" i="6" s="1"/>
  <c r="H44" i="6" s="1"/>
  <c r="L36" i="6"/>
  <c r="M36" i="6" s="1"/>
  <c r="K36" i="6" s="1"/>
  <c r="H36" i="6" s="1"/>
  <c r="L28" i="6"/>
  <c r="M28" i="6" s="1"/>
  <c r="K28" i="6" s="1"/>
  <c r="H28" i="6" s="1"/>
  <c r="L118" i="6"/>
  <c r="M118" i="6" s="1"/>
  <c r="K118" i="6" s="1"/>
  <c r="H118" i="6" s="1"/>
  <c r="L54" i="6"/>
  <c r="M54" i="6" s="1"/>
  <c r="K54" i="6" s="1"/>
  <c r="H54" i="6" s="1"/>
  <c r="L23" i="6"/>
  <c r="M23" i="6" s="1"/>
  <c r="K23" i="6" s="1"/>
  <c r="H23" i="6" s="1"/>
  <c r="L115" i="6"/>
  <c r="M115" i="6" s="1"/>
  <c r="K115" i="6" s="1"/>
  <c r="H115" i="6" s="1"/>
  <c r="L107" i="6"/>
  <c r="M107" i="6" s="1"/>
  <c r="K107" i="6" s="1"/>
  <c r="H107" i="6" s="1"/>
  <c r="L99" i="6"/>
  <c r="M99" i="6" s="1"/>
  <c r="K99" i="6" s="1"/>
  <c r="H99" i="6" s="1"/>
  <c r="L91" i="6"/>
  <c r="M91" i="6" s="1"/>
  <c r="K91" i="6" s="1"/>
  <c r="H91" i="6" s="1"/>
  <c r="L83" i="6"/>
  <c r="M83" i="6" s="1"/>
  <c r="K83" i="6" s="1"/>
  <c r="H83" i="6" s="1"/>
  <c r="L75" i="6"/>
  <c r="M75" i="6" s="1"/>
  <c r="K75" i="6" s="1"/>
  <c r="H75" i="6" s="1"/>
  <c r="L67" i="6"/>
  <c r="M67" i="6" s="1"/>
  <c r="K67" i="6" s="1"/>
  <c r="H67" i="6" s="1"/>
  <c r="L59" i="6"/>
  <c r="M59" i="6" s="1"/>
  <c r="K59" i="6" s="1"/>
  <c r="H59" i="6" s="1"/>
  <c r="L51" i="6"/>
  <c r="M51" i="6" s="1"/>
  <c r="K51" i="6" s="1"/>
  <c r="H51" i="6" s="1"/>
  <c r="L43" i="6"/>
  <c r="L35" i="6"/>
  <c r="M35" i="6" s="1"/>
  <c r="K35" i="6" s="1"/>
  <c r="H35" i="6" s="1"/>
  <c r="L27" i="6"/>
  <c r="M27" i="6" s="1"/>
  <c r="K27" i="6" s="1"/>
  <c r="H27" i="6" s="1"/>
  <c r="L110" i="6"/>
  <c r="M110" i="6" s="1"/>
  <c r="K110" i="6" s="1"/>
  <c r="H110" i="6" s="1"/>
  <c r="L70" i="6"/>
  <c r="M70" i="6" s="1"/>
  <c r="K70" i="6" s="1"/>
  <c r="H70" i="6" s="1"/>
  <c r="L122" i="6"/>
  <c r="M122" i="6" s="1"/>
  <c r="K122" i="6" s="1"/>
  <c r="H122" i="6" s="1"/>
  <c r="L114" i="6"/>
  <c r="M114" i="6" s="1"/>
  <c r="K114" i="6" s="1"/>
  <c r="H114" i="6" s="1"/>
  <c r="L106" i="6"/>
  <c r="M106" i="6" s="1"/>
  <c r="K106" i="6" s="1"/>
  <c r="H106" i="6" s="1"/>
  <c r="L98" i="6"/>
  <c r="M98" i="6" s="1"/>
  <c r="K98" i="6" s="1"/>
  <c r="H98" i="6" s="1"/>
  <c r="L90" i="6"/>
  <c r="M90" i="6" s="1"/>
  <c r="K90" i="6" s="1"/>
  <c r="H90" i="6" s="1"/>
  <c r="L82" i="6"/>
  <c r="M82" i="6" s="1"/>
  <c r="K82" i="6" s="1"/>
  <c r="H82" i="6" s="1"/>
  <c r="L74" i="6"/>
  <c r="M74" i="6" s="1"/>
  <c r="K74" i="6" s="1"/>
  <c r="H74" i="6" s="1"/>
  <c r="L66" i="6"/>
  <c r="M66" i="6" s="1"/>
  <c r="K66" i="6" s="1"/>
  <c r="H66" i="6" s="1"/>
  <c r="L58" i="6"/>
  <c r="M58" i="6" s="1"/>
  <c r="K58" i="6" s="1"/>
  <c r="H58" i="6" s="1"/>
  <c r="L50" i="6"/>
  <c r="M50" i="6" s="1"/>
  <c r="K50" i="6" s="1"/>
  <c r="H50" i="6" s="1"/>
  <c r="L42" i="6"/>
  <c r="M42" i="6" s="1"/>
  <c r="K42" i="6" s="1"/>
  <c r="H42" i="6" s="1"/>
  <c r="L34" i="6"/>
  <c r="M34" i="6" s="1"/>
  <c r="K34" i="6" s="1"/>
  <c r="H34" i="6" s="1"/>
  <c r="L26" i="6"/>
  <c r="M26" i="6" s="1"/>
  <c r="K26" i="6" s="1"/>
  <c r="H26" i="6" s="1"/>
  <c r="L86" i="6"/>
  <c r="M86" i="6" s="1"/>
  <c r="K86" i="6" s="1"/>
  <c r="H86" i="6" s="1"/>
  <c r="L46" i="6"/>
  <c r="M46" i="6" s="1"/>
  <c r="K46" i="6" s="1"/>
  <c r="H46" i="6" s="1"/>
  <c r="L121" i="6"/>
  <c r="M121" i="6" s="1"/>
  <c r="K121" i="6" s="1"/>
  <c r="H121" i="6" s="1"/>
  <c r="L113" i="6"/>
  <c r="M113" i="6" s="1"/>
  <c r="K113" i="6" s="1"/>
  <c r="H113" i="6" s="1"/>
  <c r="L105" i="6"/>
  <c r="M105" i="6" s="1"/>
  <c r="K105" i="6" s="1"/>
  <c r="H105" i="6" s="1"/>
  <c r="L97" i="6"/>
  <c r="M97" i="6" s="1"/>
  <c r="K97" i="6" s="1"/>
  <c r="H97" i="6" s="1"/>
  <c r="L89" i="6"/>
  <c r="M89" i="6" s="1"/>
  <c r="K89" i="6" s="1"/>
  <c r="H89" i="6" s="1"/>
  <c r="L81" i="6"/>
  <c r="M81" i="6" s="1"/>
  <c r="K81" i="6" s="1"/>
  <c r="H81" i="6" s="1"/>
  <c r="L73" i="6"/>
  <c r="M73" i="6" s="1"/>
  <c r="K73" i="6" s="1"/>
  <c r="H73" i="6" s="1"/>
  <c r="L65" i="6"/>
  <c r="M65" i="6" s="1"/>
  <c r="K65" i="6" s="1"/>
  <c r="H65" i="6" s="1"/>
  <c r="L57" i="6"/>
  <c r="M57" i="6" s="1"/>
  <c r="K57" i="6" s="1"/>
  <c r="H57" i="6" s="1"/>
  <c r="L49" i="6"/>
  <c r="M49" i="6" s="1"/>
  <c r="K49" i="6" s="1"/>
  <c r="H49" i="6" s="1"/>
  <c r="L41" i="6"/>
  <c r="M41" i="6" s="1"/>
  <c r="K41" i="6" s="1"/>
  <c r="H41" i="6" s="1"/>
  <c r="L33" i="6"/>
  <c r="M33" i="6" s="1"/>
  <c r="K33" i="6" s="1"/>
  <c r="H33" i="6" s="1"/>
  <c r="K14" i="6"/>
  <c r="M25" i="6"/>
  <c r="K25" i="6" s="1"/>
  <c r="H25" i="6" s="1"/>
  <c r="M43" i="6"/>
  <c r="K43" i="6" s="1"/>
  <c r="H43" i="6" s="1"/>
  <c r="M32" i="6"/>
  <c r="K32" i="6" s="1"/>
  <c r="H32" i="6" s="1"/>
  <c r="M104" i="6"/>
  <c r="K104" i="6" s="1"/>
  <c r="H104" i="6" s="1"/>
  <c r="B22" i="4"/>
  <c r="O16" i="4"/>
  <c r="B24" i="4"/>
  <c r="B21" i="4"/>
  <c r="B23" i="4"/>
  <c r="I41" i="4"/>
  <c r="D28" i="5"/>
  <c r="G104" i="6" l="1"/>
  <c r="G58" i="6"/>
  <c r="G94" i="6"/>
  <c r="G25" i="6"/>
  <c r="G57" i="6"/>
  <c r="G121" i="6"/>
  <c r="G66" i="6"/>
  <c r="G75" i="6"/>
  <c r="G118" i="6"/>
  <c r="G84" i="6"/>
  <c r="G102" i="6"/>
  <c r="G85" i="6"/>
  <c r="G55" i="6"/>
  <c r="G95" i="6"/>
  <c r="G72" i="6"/>
  <c r="G70" i="6"/>
  <c r="G76" i="6"/>
  <c r="G65" i="6"/>
  <c r="G46" i="6"/>
  <c r="G74" i="6"/>
  <c r="G110" i="6"/>
  <c r="G28" i="6"/>
  <c r="G92" i="6"/>
  <c r="G29" i="6"/>
  <c r="G93" i="6"/>
  <c r="G87" i="6"/>
  <c r="G39" i="6"/>
  <c r="G43" i="6"/>
  <c r="G67" i="6"/>
  <c r="G63" i="6"/>
  <c r="G62" i="6"/>
  <c r="G27" i="6"/>
  <c r="G100" i="6"/>
  <c r="G80" i="6"/>
  <c r="G26" i="6"/>
  <c r="G35" i="6"/>
  <c r="G44" i="6"/>
  <c r="G109" i="6"/>
  <c r="G103" i="6"/>
  <c r="G111" i="6"/>
  <c r="G78" i="6"/>
  <c r="G64" i="6"/>
  <c r="G83" i="6"/>
  <c r="G89" i="6"/>
  <c r="G34" i="6"/>
  <c r="G107" i="6"/>
  <c r="G52" i="6"/>
  <c r="G116" i="6"/>
  <c r="G53" i="6"/>
  <c r="G117" i="6"/>
  <c r="G88" i="6"/>
  <c r="G49" i="6"/>
  <c r="G122" i="6"/>
  <c r="G77" i="6"/>
  <c r="G79" i="6"/>
  <c r="G73" i="6"/>
  <c r="G82" i="6"/>
  <c r="G36" i="6"/>
  <c r="G101" i="6"/>
  <c r="G96" i="6"/>
  <c r="G81" i="6"/>
  <c r="G90" i="6"/>
  <c r="G99" i="6"/>
  <c r="G108" i="6"/>
  <c r="G45" i="6"/>
  <c r="G56" i="6"/>
  <c r="G98" i="6"/>
  <c r="G32" i="6"/>
  <c r="G33" i="6"/>
  <c r="G97" i="6"/>
  <c r="G42" i="6"/>
  <c r="G106" i="6"/>
  <c r="G51" i="6"/>
  <c r="G115" i="6"/>
  <c r="G60" i="6"/>
  <c r="G24" i="6"/>
  <c r="G61" i="6"/>
  <c r="G30" i="6"/>
  <c r="G120" i="6"/>
  <c r="G48" i="6"/>
  <c r="G40" i="6"/>
  <c r="G113" i="6"/>
  <c r="G54" i="6"/>
  <c r="G47" i="6"/>
  <c r="G86" i="6"/>
  <c r="G91" i="6"/>
  <c r="G37" i="6"/>
  <c r="G119" i="6"/>
  <c r="G71" i="6"/>
  <c r="G41" i="6"/>
  <c r="G105" i="6"/>
  <c r="G50" i="6"/>
  <c r="G114" i="6"/>
  <c r="G68" i="6"/>
  <c r="G38" i="6"/>
  <c r="G69" i="6"/>
  <c r="G31" i="6"/>
  <c r="G112" i="6"/>
  <c r="J23" i="6"/>
  <c r="E23" i="6" s="1"/>
  <c r="J31" i="6"/>
  <c r="J39" i="6"/>
  <c r="J47" i="6"/>
  <c r="J55" i="6"/>
  <c r="J63" i="6"/>
  <c r="J71" i="6"/>
  <c r="J79" i="6"/>
  <c r="J87" i="6"/>
  <c r="J95" i="6"/>
  <c r="J103" i="6"/>
  <c r="J111" i="6"/>
  <c r="J119" i="6"/>
  <c r="J44" i="6"/>
  <c r="J100" i="6"/>
  <c r="J45" i="6"/>
  <c r="J69" i="6"/>
  <c r="J101" i="6"/>
  <c r="J54" i="6"/>
  <c r="J94" i="6"/>
  <c r="J24" i="6"/>
  <c r="J32" i="6"/>
  <c r="J40" i="6"/>
  <c r="J48" i="6"/>
  <c r="J56" i="6"/>
  <c r="J64" i="6"/>
  <c r="J72" i="6"/>
  <c r="J80" i="6"/>
  <c r="J88" i="6"/>
  <c r="J96" i="6"/>
  <c r="J104" i="6"/>
  <c r="J112" i="6"/>
  <c r="J120" i="6"/>
  <c r="J52" i="6"/>
  <c r="J68" i="6"/>
  <c r="J84" i="6"/>
  <c r="J116" i="6"/>
  <c r="J53" i="6"/>
  <c r="J109" i="6"/>
  <c r="J38" i="6"/>
  <c r="J70" i="6"/>
  <c r="J110" i="6"/>
  <c r="J25" i="6"/>
  <c r="J33" i="6"/>
  <c r="J41" i="6"/>
  <c r="J49" i="6"/>
  <c r="J57" i="6"/>
  <c r="J65" i="6"/>
  <c r="J73" i="6"/>
  <c r="J81" i="6"/>
  <c r="J89" i="6"/>
  <c r="J97" i="6"/>
  <c r="J105" i="6"/>
  <c r="J113" i="6"/>
  <c r="J121" i="6"/>
  <c r="J60" i="6"/>
  <c r="J29" i="6"/>
  <c r="J61" i="6"/>
  <c r="J77" i="6"/>
  <c r="J85" i="6"/>
  <c r="J117" i="6"/>
  <c r="J46" i="6"/>
  <c r="J86" i="6"/>
  <c r="J118" i="6"/>
  <c r="J26" i="6"/>
  <c r="J34" i="6"/>
  <c r="J42" i="6"/>
  <c r="J50" i="6"/>
  <c r="J58" i="6"/>
  <c r="J66" i="6"/>
  <c r="J74" i="6"/>
  <c r="J82" i="6"/>
  <c r="J90" i="6"/>
  <c r="J98" i="6"/>
  <c r="J106" i="6"/>
  <c r="J114" i="6"/>
  <c r="J122" i="6"/>
  <c r="J28" i="6"/>
  <c r="J76" i="6"/>
  <c r="J108" i="6"/>
  <c r="J30" i="6"/>
  <c r="J78" i="6"/>
  <c r="J102" i="6"/>
  <c r="J27" i="6"/>
  <c r="J35" i="6"/>
  <c r="J43" i="6"/>
  <c r="J51" i="6"/>
  <c r="J59" i="6"/>
  <c r="J67" i="6"/>
  <c r="J75" i="6"/>
  <c r="J83" i="6"/>
  <c r="J91" i="6"/>
  <c r="J99" i="6"/>
  <c r="J107" i="6"/>
  <c r="J115" i="6"/>
  <c r="J36" i="6"/>
  <c r="J92" i="6"/>
  <c r="J37" i="6"/>
  <c r="J93" i="6"/>
  <c r="J62" i="6"/>
  <c r="G59" i="6"/>
  <c r="G23" i="6"/>
  <c r="I49" i="4"/>
  <c r="P49" i="4" s="1"/>
  <c r="I58" i="4" s="1"/>
  <c r="P67" i="4" s="1"/>
  <c r="I79" i="4" s="1"/>
  <c r="N41" i="4"/>
  <c r="P41" i="4"/>
  <c r="E107" i="6" l="1"/>
  <c r="E49" i="6"/>
  <c r="E44" i="6"/>
  <c r="E99" i="6"/>
  <c r="E35" i="6"/>
  <c r="E122" i="6"/>
  <c r="E58" i="6"/>
  <c r="E117" i="6"/>
  <c r="E105" i="6"/>
  <c r="E41" i="6"/>
  <c r="E116" i="6"/>
  <c r="E88" i="6"/>
  <c r="E24" i="6"/>
  <c r="E119" i="6"/>
  <c r="E55" i="6"/>
  <c r="E46" i="6"/>
  <c r="E32" i="6"/>
  <c r="E63" i="6"/>
  <c r="E62" i="6"/>
  <c r="E91" i="6"/>
  <c r="E27" i="6"/>
  <c r="E114" i="6"/>
  <c r="E50" i="6"/>
  <c r="E85" i="6"/>
  <c r="E97" i="6"/>
  <c r="E33" i="6"/>
  <c r="E84" i="6"/>
  <c r="E80" i="6"/>
  <c r="E94" i="6"/>
  <c r="E111" i="6"/>
  <c r="E47" i="6"/>
  <c r="E113" i="6"/>
  <c r="E93" i="6"/>
  <c r="E42" i="6"/>
  <c r="E68" i="6"/>
  <c r="E39" i="6"/>
  <c r="E98" i="6"/>
  <c r="E110" i="6"/>
  <c r="E52" i="6"/>
  <c r="E64" i="6"/>
  <c r="E101" i="6"/>
  <c r="E95" i="6"/>
  <c r="E31" i="6"/>
  <c r="E43" i="6"/>
  <c r="E96" i="6"/>
  <c r="E102" i="6"/>
  <c r="E25" i="6"/>
  <c r="E54" i="6"/>
  <c r="E37" i="6"/>
  <c r="E34" i="6"/>
  <c r="E92" i="6"/>
  <c r="E90" i="6"/>
  <c r="E73" i="6"/>
  <c r="E120" i="6"/>
  <c r="E87" i="6"/>
  <c r="E28" i="6"/>
  <c r="E53" i="6"/>
  <c r="E106" i="6"/>
  <c r="E89" i="6"/>
  <c r="E103" i="6"/>
  <c r="E75" i="6"/>
  <c r="E61" i="6"/>
  <c r="E67" i="6"/>
  <c r="E29" i="6"/>
  <c r="E56" i="6"/>
  <c r="E36" i="6"/>
  <c r="E108" i="6"/>
  <c r="E118" i="6"/>
  <c r="E60" i="6"/>
  <c r="E65" i="6"/>
  <c r="E38" i="6"/>
  <c r="E112" i="6"/>
  <c r="E48" i="6"/>
  <c r="E45" i="6"/>
  <c r="E79" i="6"/>
  <c r="E66" i="6"/>
  <c r="E83" i="6"/>
  <c r="E77" i="6"/>
  <c r="E72" i="6"/>
  <c r="E78" i="6"/>
  <c r="E81" i="6"/>
  <c r="E30" i="6"/>
  <c r="E26" i="6"/>
  <c r="E70" i="6"/>
  <c r="E69" i="6"/>
  <c r="E59" i="6"/>
  <c r="E82" i="6"/>
  <c r="E115" i="6"/>
  <c r="E51" i="6"/>
  <c r="E76" i="6"/>
  <c r="E74" i="6"/>
  <c r="E86" i="6"/>
  <c r="E121" i="6"/>
  <c r="E57" i="6"/>
  <c r="E109" i="6"/>
  <c r="E104" i="6"/>
  <c r="E40" i="6"/>
  <c r="E100" i="6"/>
  <c r="E71" i="6"/>
  <c r="D59" i="6"/>
  <c r="D65" i="6"/>
  <c r="D45" i="6"/>
  <c r="D74" i="6"/>
  <c r="D104" i="6"/>
  <c r="D99" i="6"/>
  <c r="D82" i="6"/>
  <c r="D48" i="6"/>
  <c r="D51" i="6"/>
  <c r="D57" i="6"/>
  <c r="D71" i="6"/>
  <c r="D43" i="6"/>
  <c r="D49" i="6"/>
  <c r="D44" i="6"/>
  <c r="D58" i="6"/>
  <c r="D116" i="6"/>
  <c r="D24" i="6"/>
  <c r="D62" i="6"/>
  <c r="D91" i="6"/>
  <c r="D27" i="6"/>
  <c r="D114" i="6"/>
  <c r="D50" i="6"/>
  <c r="D85" i="6"/>
  <c r="D97" i="6"/>
  <c r="D33" i="6"/>
  <c r="D84" i="6"/>
  <c r="D80" i="6"/>
  <c r="D94" i="6"/>
  <c r="D111" i="6"/>
  <c r="D47" i="6"/>
  <c r="D108" i="6"/>
  <c r="D38" i="6"/>
  <c r="D115" i="6"/>
  <c r="D121" i="6"/>
  <c r="D100" i="6"/>
  <c r="D28" i="6"/>
  <c r="D96" i="6"/>
  <c r="D117" i="6"/>
  <c r="D88" i="6"/>
  <c r="D93" i="6"/>
  <c r="D106" i="6"/>
  <c r="D89" i="6"/>
  <c r="D25" i="6"/>
  <c r="D68" i="6"/>
  <c r="D72" i="6"/>
  <c r="D54" i="6"/>
  <c r="D103" i="6"/>
  <c r="D39" i="6"/>
  <c r="D118" i="6"/>
  <c r="D79" i="6"/>
  <c r="D86" i="6"/>
  <c r="D40" i="6"/>
  <c r="D107" i="6"/>
  <c r="D66" i="6"/>
  <c r="D113" i="6"/>
  <c r="D32" i="6"/>
  <c r="D35" i="6"/>
  <c r="D105" i="6"/>
  <c r="D119" i="6"/>
  <c r="D83" i="6"/>
  <c r="D77" i="6"/>
  <c r="D37" i="6"/>
  <c r="D78" i="6"/>
  <c r="D98" i="6"/>
  <c r="D34" i="6"/>
  <c r="D61" i="6"/>
  <c r="D81" i="6"/>
  <c r="D110" i="6"/>
  <c r="D52" i="6"/>
  <c r="D64" i="6"/>
  <c r="D101" i="6"/>
  <c r="D95" i="6"/>
  <c r="D31" i="6"/>
  <c r="D36" i="6"/>
  <c r="D60" i="6"/>
  <c r="D112" i="6"/>
  <c r="D76" i="6"/>
  <c r="D109" i="6"/>
  <c r="D46" i="6"/>
  <c r="D53" i="6"/>
  <c r="D63" i="6"/>
  <c r="D122" i="6"/>
  <c r="D41" i="6"/>
  <c r="D55" i="6"/>
  <c r="D102" i="6"/>
  <c r="D42" i="6"/>
  <c r="D75" i="6"/>
  <c r="D92" i="6"/>
  <c r="D67" i="6"/>
  <c r="D30" i="6"/>
  <c r="D90" i="6"/>
  <c r="D26" i="6"/>
  <c r="D29" i="6"/>
  <c r="D73" i="6"/>
  <c r="D70" i="6"/>
  <c r="D120" i="6"/>
  <c r="D56" i="6"/>
  <c r="D69" i="6"/>
  <c r="D87" i="6"/>
  <c r="D23" i="6"/>
  <c r="P58" i="4"/>
  <c r="I67" i="4" s="1"/>
  <c r="I76" i="4" s="1"/>
</calcChain>
</file>

<file path=xl/sharedStrings.xml><?xml version="1.0" encoding="utf-8"?>
<sst xmlns="http://schemas.openxmlformats.org/spreadsheetml/2006/main" count="173" uniqueCount="113">
  <si>
    <t>TOTAL</t>
  </si>
  <si>
    <t>THANK YOU FOR YOUR BUSINESS!</t>
  </si>
  <si>
    <t>OTHER</t>
  </si>
  <si>
    <t>If you have any questions concerning this invoice contact Angela at (312) 555-0113 or angela@example.com</t>
  </si>
  <si>
    <t>SALES TAX</t>
  </si>
  <si>
    <t>TAX RATE</t>
  </si>
  <si>
    <t>SUBTOTAL</t>
  </si>
  <si>
    <t>Quality inspection</t>
  </si>
  <si>
    <t>Machining services</t>
  </si>
  <si>
    <t>Steel alloy sheets</t>
  </si>
  <si>
    <t>Injection mold tools</t>
  </si>
  <si>
    <t>Custom machine parts</t>
  </si>
  <si>
    <t>AMOUNT</t>
  </si>
  <si>
    <t xml:space="preserve"> </t>
  </si>
  <si>
    <t>DESCRIPTION</t>
  </si>
  <si>
    <t>CUSTOM MACHINE PARTS MANUFACTURING</t>
  </si>
  <si>
    <t>(703) 555-0157</t>
  </si>
  <si>
    <t>San Francisco, CA 65432</t>
  </si>
  <si>
    <t>89 Pacific Ave</t>
  </si>
  <si>
    <t>Robotine Manufacturing</t>
  </si>
  <si>
    <t>hlpmanufacturing@example.com</t>
  </si>
  <si>
    <t>Jozi Kos</t>
  </si>
  <si>
    <t>BILL TO:</t>
  </si>
  <si>
    <t>(312) 555-0113</t>
  </si>
  <si>
    <t>INVOICE #</t>
  </si>
  <si>
    <t>Chicago, IL 54321</t>
  </si>
  <si>
    <t>DATE:</t>
  </si>
  <si>
    <t>123 45th Street</t>
  </si>
  <si>
    <t>HLP Manufacturing INC</t>
  </si>
  <si>
    <t>INVOICE</t>
  </si>
  <si>
    <t>Doubly Reinforced Concrete Design Calculator</t>
  </si>
  <si>
    <t>Beam Properties</t>
  </si>
  <si>
    <t>Length</t>
  </si>
  <si>
    <t>Base</t>
  </si>
  <si>
    <t xml:space="preserve">Instructions: Input all the required variables in the white cells. Cells in grey and blue serve as the output.
</t>
  </si>
  <si>
    <t>Factored Moment</t>
  </si>
  <si>
    <t>mm</t>
  </si>
  <si>
    <t>*Asterisks indicate optional inputs and may be mitigated by inputing on the blue cells</t>
  </si>
  <si>
    <r>
      <t>Effective Depth</t>
    </r>
    <r>
      <rPr>
        <vertAlign val="superscript"/>
        <sz val="12"/>
        <color theme="1"/>
        <rFont val="Calibri"/>
        <family val="2"/>
      </rPr>
      <t>1</t>
    </r>
  </si>
  <si>
    <r>
      <t>Actual Depth</t>
    </r>
    <r>
      <rPr>
        <vertAlign val="superscript"/>
        <sz val="12"/>
        <color theme="1"/>
        <rFont val="Calibri"/>
        <family val="2"/>
      </rPr>
      <t>1</t>
    </r>
  </si>
  <si>
    <t>Concrete Properties</t>
  </si>
  <si>
    <t>fy</t>
  </si>
  <si>
    <t>fc'</t>
  </si>
  <si>
    <t>Mpa</t>
  </si>
  <si>
    <t>MPa</t>
  </si>
  <si>
    <t>kN-m</t>
  </si>
  <si>
    <t>Results</t>
  </si>
  <si>
    <r>
      <t>ρ</t>
    </r>
    <r>
      <rPr>
        <vertAlign val="subscript"/>
        <sz val="22"/>
        <color theme="1"/>
        <rFont val="Calibri"/>
        <family val="2"/>
      </rPr>
      <t>max</t>
    </r>
  </si>
  <si>
    <t xml:space="preserve"> =</t>
  </si>
  <si>
    <t>Stirup Diameter</t>
  </si>
  <si>
    <t>Concrete Cover</t>
  </si>
  <si>
    <t>Settings</t>
  </si>
  <si>
    <t>Steel Modulus</t>
  </si>
  <si>
    <t>Round Decimals to</t>
  </si>
  <si>
    <t>d'</t>
  </si>
  <si>
    <t>Nominal Moment (Mn)</t>
  </si>
  <si>
    <r>
      <rPr>
        <sz val="11"/>
        <color theme="1"/>
        <rFont val="Aptos Narrow"/>
        <family val="2"/>
      </rPr>
      <t>β</t>
    </r>
    <r>
      <rPr>
        <sz val="11"/>
        <color theme="1"/>
        <rFont val="Calibri"/>
        <family val="2"/>
      </rPr>
      <t>1</t>
    </r>
  </si>
  <si>
    <t>Φ</t>
  </si>
  <si>
    <r>
      <t>M</t>
    </r>
    <r>
      <rPr>
        <vertAlign val="subscript"/>
        <sz val="22"/>
        <color theme="1"/>
        <rFont val="Calibri"/>
        <family val="2"/>
      </rPr>
      <t>n</t>
    </r>
  </si>
  <si>
    <r>
      <rPr>
        <sz val="16"/>
        <color theme="1"/>
        <rFont val="Calibri"/>
        <family val="2"/>
      </rPr>
      <t>Mu</t>
    </r>
    <r>
      <rPr>
        <vertAlign val="subscript"/>
        <sz val="16"/>
        <color theme="1"/>
        <rFont val="Calibri"/>
        <family val="2"/>
      </rPr>
      <t>max</t>
    </r>
  </si>
  <si>
    <t>Mumax</t>
  </si>
  <si>
    <t>Computations</t>
  </si>
  <si>
    <t>Skip to Results</t>
  </si>
  <si>
    <r>
      <t>Mu</t>
    </r>
    <r>
      <rPr>
        <vertAlign val="subscript"/>
        <sz val="20"/>
        <color theme="1"/>
        <rFont val="Calibri"/>
        <family val="2"/>
      </rPr>
      <t>max</t>
    </r>
  </si>
  <si>
    <r>
      <t>As</t>
    </r>
    <r>
      <rPr>
        <vertAlign val="subscript"/>
        <sz val="20"/>
        <color theme="1"/>
        <rFont val="Calibri"/>
        <family val="2"/>
      </rPr>
      <t>max</t>
    </r>
  </si>
  <si>
    <r>
      <t>As</t>
    </r>
    <r>
      <rPr>
        <vertAlign val="subscript"/>
        <sz val="18"/>
        <color theme="1"/>
        <rFont val="Calibri"/>
        <family val="2"/>
      </rPr>
      <t>1</t>
    </r>
  </si>
  <si>
    <t>Compression bar dia.</t>
  </si>
  <si>
    <t>Tension bar dia.</t>
  </si>
  <si>
    <r>
      <t>A</t>
    </r>
    <r>
      <rPr>
        <vertAlign val="subscript"/>
        <sz val="20"/>
        <color theme="1"/>
        <rFont val="Calibri"/>
        <family val="2"/>
      </rPr>
      <t>s</t>
    </r>
  </si>
  <si>
    <r>
      <t>A</t>
    </r>
    <r>
      <rPr>
        <vertAlign val="subscript"/>
        <sz val="20"/>
        <color theme="1"/>
        <rFont val="Calibri"/>
        <family val="2"/>
      </rPr>
      <t>s</t>
    </r>
    <r>
      <rPr>
        <sz val="20"/>
        <color theme="1"/>
        <rFont val="Calibri"/>
        <family val="2"/>
      </rPr>
      <t>'</t>
    </r>
  </si>
  <si>
    <r>
      <t>M</t>
    </r>
    <r>
      <rPr>
        <vertAlign val="subscript"/>
        <sz val="20"/>
        <color theme="1"/>
        <rFont val="Calibri"/>
        <family val="2"/>
      </rPr>
      <t>n1</t>
    </r>
  </si>
  <si>
    <r>
      <t>M</t>
    </r>
    <r>
      <rPr>
        <vertAlign val="subscript"/>
        <sz val="20"/>
        <color theme="1"/>
        <rFont val="Calibri"/>
        <family val="2"/>
      </rPr>
      <t>n2</t>
    </r>
  </si>
  <si>
    <r>
      <t>mm</t>
    </r>
    <r>
      <rPr>
        <vertAlign val="superscript"/>
        <sz val="11"/>
        <color theme="1"/>
        <rFont val="Calibri"/>
        <family val="2"/>
      </rPr>
      <t>2</t>
    </r>
  </si>
  <si>
    <t>n</t>
  </si>
  <si>
    <t>As:</t>
  </si>
  <si>
    <t>As':</t>
  </si>
  <si>
    <t>Compression Bars</t>
  </si>
  <si>
    <t>Tension Bars</t>
  </si>
  <si>
    <t>Steel Reinforcements</t>
  </si>
  <si>
    <t>Area of Steel</t>
  </si>
  <si>
    <t>Support Condition</t>
  </si>
  <si>
    <t>Simply Supported</t>
  </si>
  <si>
    <t>Cantilever</t>
  </si>
  <si>
    <t>Dead Load</t>
  </si>
  <si>
    <t>Live Load</t>
  </si>
  <si>
    <t>Beam Self-Weight</t>
  </si>
  <si>
    <r>
      <t>m</t>
    </r>
    <r>
      <rPr>
        <vertAlign val="superscript"/>
        <sz val="11"/>
        <color theme="1"/>
        <rFont val="Calibri"/>
        <family val="2"/>
      </rPr>
      <t>2</t>
    </r>
  </si>
  <si>
    <t>Propped Beam</t>
  </si>
  <si>
    <t>Uniform Load</t>
  </si>
  <si>
    <t>Triangular Right</t>
  </si>
  <si>
    <t>Increasing Load</t>
  </si>
  <si>
    <t>w</t>
  </si>
  <si>
    <t>kN/m</t>
  </si>
  <si>
    <t>Fixed Ends</t>
  </si>
  <si>
    <t>Moment</t>
  </si>
  <si>
    <t>Ultimate Moment</t>
  </si>
  <si>
    <t>Beam Length</t>
  </si>
  <si>
    <t>Sitrrup Diameter</t>
  </si>
  <si>
    <t>As</t>
  </si>
  <si>
    <t>As'</t>
  </si>
  <si>
    <t>Mn1</t>
  </si>
  <si>
    <t>Mn2</t>
  </si>
  <si>
    <t>Factored Moment (Mu)</t>
  </si>
  <si>
    <t>β1</t>
  </si>
  <si>
    <t>Places</t>
  </si>
  <si>
    <t>Asmax</t>
  </si>
  <si>
    <t>ρmax</t>
  </si>
  <si>
    <r>
      <rPr>
        <b/>
        <sz val="14"/>
        <color theme="1"/>
        <rFont val="Calibri"/>
        <family val="2"/>
      </rPr>
      <t>No. of</t>
    </r>
    <r>
      <rPr>
        <b/>
        <sz val="16"/>
        <color theme="1"/>
        <rFont val="Calibri"/>
        <family val="2"/>
      </rPr>
      <t xml:space="preserve"> </t>
    </r>
    <r>
      <rPr>
        <b/>
        <sz val="14"/>
        <color theme="1"/>
        <rFont val="Calibri"/>
        <family val="2"/>
      </rPr>
      <t>Tension bars</t>
    </r>
  </si>
  <si>
    <r>
      <rPr>
        <b/>
        <sz val="14"/>
        <color theme="1"/>
        <rFont val="Calibri"/>
        <family val="2"/>
      </rPr>
      <t>No. of</t>
    </r>
    <r>
      <rPr>
        <b/>
        <sz val="16"/>
        <color theme="1"/>
        <rFont val="Calibri"/>
        <family val="2"/>
      </rPr>
      <t xml:space="preserve"> </t>
    </r>
    <r>
      <rPr>
        <b/>
        <sz val="12"/>
        <color theme="1"/>
        <rFont val="Calibri"/>
        <family val="2"/>
      </rPr>
      <t>Compression Bars</t>
    </r>
  </si>
  <si>
    <t>Spacing Required (C)</t>
  </si>
  <si>
    <t>Spacing Required (T)</t>
  </si>
  <si>
    <r>
      <t xml:space="preserve">Tension bar Diameter </t>
    </r>
    <r>
      <rPr>
        <sz val="11"/>
        <color theme="1"/>
        <rFont val="Calibri"/>
        <family val="2"/>
      </rPr>
      <t>(mm)</t>
    </r>
  </si>
  <si>
    <r>
      <rPr>
        <b/>
        <sz val="12"/>
        <color theme="1"/>
        <rFont val="Calibri"/>
        <family val="2"/>
      </rPr>
      <t>Compression bar</t>
    </r>
    <r>
      <rPr>
        <b/>
        <sz val="14"/>
        <color theme="1"/>
        <rFont val="Calibri"/>
        <family val="2"/>
      </rPr>
      <t xml:space="preserve"> </t>
    </r>
    <r>
      <rPr>
        <b/>
        <sz val="12"/>
        <color theme="1"/>
        <rFont val="Calibri"/>
        <family val="2"/>
      </rPr>
      <t>Diameter</t>
    </r>
    <r>
      <rPr>
        <b/>
        <sz val="14"/>
        <color theme="1"/>
        <rFont val="Calibri"/>
        <family val="2"/>
      </rPr>
      <t xml:space="preserve"> </t>
    </r>
    <r>
      <rPr>
        <b/>
        <sz val="11"/>
        <color theme="1"/>
        <rFont val="Calibri"/>
        <family val="2"/>
      </rPr>
      <t>(mm)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</si>
</sst>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lt;=9999999]###\-####;\(###\)\ ###\-####"/>
    <numFmt numFmtId="166" formatCode="[$-409]mmmm\ d\,\ yyyy;@"/>
  </numFmts>
  <fonts count="49" x14ac:knownFonts="1">
    <font>
      <sz val="11"/>
      <color theme="1"/>
      <name val="Aptos Narrow"/>
      <family val="2"/>
      <scheme val="minor"/>
    </font>
    <font>
      <b/>
      <sz val="11"/>
      <color theme="1"/>
      <name val="Aptos Narrow"/>
      <family val="2"/>
      <scheme val="minor"/>
    </font>
    <font>
      <sz val="11"/>
      <name val="Aptos Narrow"/>
      <family val="2"/>
      <scheme val="minor"/>
    </font>
    <font>
      <b/>
      <sz val="11"/>
      <name val="Aptos Narrow"/>
      <family val="2"/>
      <scheme val="minor"/>
    </font>
    <font>
      <b/>
      <i/>
      <sz val="11"/>
      <color theme="1"/>
      <name val="Aptos Narrow"/>
      <family val="2"/>
      <scheme val="minor"/>
    </font>
    <font>
      <b/>
      <i/>
      <sz val="11"/>
      <name val="Aptos Narrow"/>
      <family val="2"/>
      <scheme val="minor"/>
    </font>
    <font>
      <b/>
      <sz val="11"/>
      <name val="Aptos Display"/>
      <family val="2"/>
      <scheme val="major"/>
    </font>
    <font>
      <sz val="10"/>
      <name val="Arial"/>
      <family val="2"/>
    </font>
    <font>
      <b/>
      <i/>
      <sz val="11"/>
      <color theme="1" tint="0.34998626667073579"/>
      <name val="Aptos Narrow"/>
      <family val="2"/>
      <scheme val="minor"/>
    </font>
    <font>
      <b/>
      <sz val="11"/>
      <color theme="1" tint="0.34998626667073579"/>
      <name val="Aptos Narrow"/>
      <family val="2"/>
      <scheme val="minor"/>
    </font>
    <font>
      <sz val="11"/>
      <name val="Aptos Display"/>
      <family val="2"/>
      <scheme val="major"/>
    </font>
    <font>
      <sz val="16"/>
      <name val="Aptos Narrow"/>
      <family val="2"/>
      <scheme val="minor"/>
    </font>
    <font>
      <b/>
      <sz val="11"/>
      <color theme="5" tint="-0.249977111117893"/>
      <name val="Aptos Narrow"/>
      <family val="2"/>
      <scheme val="minor"/>
    </font>
    <font>
      <b/>
      <sz val="20"/>
      <color theme="1"/>
      <name val="Aptos Narrow"/>
      <family val="2"/>
      <scheme val="minor"/>
    </font>
    <font>
      <b/>
      <sz val="20"/>
      <color theme="1"/>
      <name val="Aptos Display"/>
      <family val="2"/>
      <scheme val="major"/>
    </font>
    <font>
      <sz val="27"/>
      <color theme="1" tint="0.499984740745262"/>
      <name val="Aptos Display"/>
      <family val="2"/>
      <scheme val="major"/>
    </font>
    <font>
      <b/>
      <sz val="36"/>
      <color theme="1"/>
      <name val="Aptos Display"/>
      <family val="2"/>
      <scheme val="major"/>
    </font>
    <font>
      <b/>
      <sz val="11"/>
      <color theme="1"/>
      <name val="Calibri"/>
      <family val="2"/>
    </font>
    <font>
      <sz val="11"/>
      <color theme="1"/>
      <name val="Calibri"/>
      <family val="2"/>
    </font>
    <font>
      <sz val="12"/>
      <color theme="1"/>
      <name val="Calibri"/>
      <family val="2"/>
    </font>
    <font>
      <sz val="14"/>
      <color theme="1"/>
      <name val="Calibri"/>
      <family val="2"/>
    </font>
    <font>
      <i/>
      <sz val="12"/>
      <color theme="1"/>
      <name val="Calibri"/>
      <family val="2"/>
    </font>
    <font>
      <sz val="16"/>
      <color theme="1"/>
      <name val="Calibri"/>
      <family val="2"/>
    </font>
    <font>
      <sz val="18"/>
      <color theme="1"/>
      <name val="Calibri"/>
      <family val="2"/>
    </font>
    <font>
      <b/>
      <sz val="28"/>
      <color theme="1"/>
      <name val="Calibri"/>
      <family val="2"/>
    </font>
    <font>
      <sz val="22"/>
      <color theme="1"/>
      <name val="Calibri"/>
      <family val="2"/>
    </font>
    <font>
      <sz val="8"/>
      <name val="Aptos Narrow"/>
      <family val="2"/>
      <scheme val="minor"/>
    </font>
    <font>
      <b/>
      <sz val="16"/>
      <name val="Aptos Narrow"/>
      <family val="2"/>
      <scheme val="minor"/>
    </font>
    <font>
      <i/>
      <sz val="10"/>
      <color theme="1"/>
      <name val="Calibri"/>
      <family val="2"/>
    </font>
    <font>
      <vertAlign val="superscript"/>
      <sz val="12"/>
      <color theme="1"/>
      <name val="Calibri"/>
      <family val="2"/>
    </font>
    <font>
      <vertAlign val="subscript"/>
      <sz val="22"/>
      <color theme="1"/>
      <name val="Calibri"/>
      <family val="2"/>
    </font>
    <font>
      <vertAlign val="subscript"/>
      <sz val="18"/>
      <color theme="1"/>
      <name val="Calibri"/>
      <family val="2"/>
    </font>
    <font>
      <sz val="8"/>
      <color rgb="FF000000"/>
      <name val="Segoe UI"/>
      <family val="2"/>
    </font>
    <font>
      <b/>
      <sz val="12"/>
      <name val="Aptos Narrow"/>
      <family val="2"/>
      <scheme val="minor"/>
    </font>
    <font>
      <sz val="20"/>
      <color theme="1"/>
      <name val="Calibri"/>
      <family val="2"/>
    </font>
    <font>
      <sz val="11"/>
      <color theme="1"/>
      <name val="Aptos Narrow"/>
      <family val="2"/>
    </font>
    <font>
      <vertAlign val="subscript"/>
      <sz val="20"/>
      <color theme="1"/>
      <name val="Calibri"/>
      <family val="2"/>
    </font>
    <font>
      <b/>
      <sz val="16"/>
      <color theme="1"/>
      <name val="Aptos Narrow"/>
      <family val="2"/>
      <scheme val="minor"/>
    </font>
    <font>
      <vertAlign val="subscript"/>
      <sz val="16"/>
      <color theme="1"/>
      <name val="Calibri"/>
      <family val="2"/>
    </font>
    <font>
      <vertAlign val="superscript"/>
      <sz val="11"/>
      <color theme="1"/>
      <name val="Calibri"/>
      <family val="2"/>
    </font>
    <font>
      <sz val="24"/>
      <color theme="1"/>
      <name val="Calibri"/>
      <family val="2"/>
    </font>
    <font>
      <i/>
      <u val="double"/>
      <sz val="11"/>
      <color theme="8" tint="-0.499984740745262"/>
      <name val="Calibri"/>
      <family val="2"/>
    </font>
    <font>
      <sz val="11"/>
      <color rgb="FFFA7D00"/>
      <name val="Aptos Narrow"/>
      <family val="2"/>
      <scheme val="minor"/>
    </font>
    <font>
      <b/>
      <sz val="12"/>
      <color theme="1"/>
      <name val="Calibri"/>
      <family val="2"/>
    </font>
    <font>
      <b/>
      <sz val="14"/>
      <color theme="1"/>
      <name val="Calibri"/>
      <family val="2"/>
    </font>
    <font>
      <b/>
      <sz val="16"/>
      <color theme="1"/>
      <name val="Calibri"/>
      <family val="2"/>
    </font>
    <font>
      <i/>
      <sz val="16"/>
      <color rgb="FFFA7D00"/>
      <name val="Aptos Narrow"/>
      <family val="2"/>
      <scheme val="minor"/>
    </font>
    <font>
      <sz val="11"/>
      <color theme="5"/>
      <name val="Calibri"/>
      <family val="2"/>
    </font>
    <font>
      <i/>
      <sz val="18"/>
      <color theme="8" tint="-0.249977111117893"/>
      <name val="Aptos Narrow"/>
      <family val="2"/>
      <scheme val="minor"/>
    </font>
  </fonts>
  <fills count="11">
    <fill>
      <patternFill patternType="none"/>
    </fill>
    <fill>
      <patternFill patternType="gray125"/>
    </fill>
    <fill>
      <patternFill patternType="solid">
        <fgColor rgb="FFEDECDD"/>
        <bgColor indexed="64"/>
      </patternFill>
    </fill>
    <fill>
      <patternFill patternType="solid">
        <fgColor theme="0" tint="-4.9989318521683403E-2"/>
        <bgColor indexed="64"/>
      </patternFill>
    </fill>
    <fill>
      <patternFill patternType="solid">
        <fgColor rgb="FFE5E1DA"/>
        <bgColor indexed="64"/>
      </patternFill>
    </fill>
    <fill>
      <patternFill patternType="solid">
        <fgColor rgb="FFFEFDED"/>
        <bgColor indexed="64"/>
      </patternFill>
    </fill>
    <fill>
      <patternFill patternType="solid">
        <fgColor rgb="FFDBDACC"/>
        <bgColor indexed="64"/>
      </patternFill>
    </fill>
    <fill>
      <patternFill patternType="solid">
        <fgColor theme="6"/>
        <bgColor indexed="64"/>
      </patternFill>
    </fill>
    <fill>
      <patternFill patternType="solid">
        <fgColor theme="2"/>
        <bgColor indexed="64"/>
      </patternFill>
    </fill>
    <fill>
      <patternFill patternType="solid">
        <fgColor theme="5"/>
        <bgColor indexed="64"/>
      </patternFill>
    </fill>
    <fill>
      <patternFill patternType="solid">
        <fgColor theme="4"/>
        <bgColor indexed="64"/>
      </patternFill>
    </fill>
  </fills>
  <borders count="29">
    <border>
      <left/>
      <right/>
      <top/>
      <bottom/>
      <diagonal/>
    </border>
    <border>
      <left style="double">
        <color rgb="FF3F3F3F"/>
      </left>
      <right style="double">
        <color rgb="FF3F3F3F"/>
      </right>
      <top style="double">
        <color rgb="FF3F3F3F"/>
      </top>
      <bottom style="double">
        <color rgb="FF3F3F3F"/>
      </bottom>
      <diagonal/>
    </border>
    <border>
      <left style="thin">
        <color theme="0" tint="-0.34998626667073579"/>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style="thin">
        <color theme="0" tint="-0.34998626667073579"/>
      </left>
      <right/>
      <top/>
      <bottom/>
      <diagonal/>
    </border>
    <border>
      <left/>
      <right/>
      <top/>
      <bottom style="medium">
        <color theme="2"/>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style="medium">
        <color theme="0"/>
      </left>
      <right style="thin">
        <color theme="2"/>
      </right>
      <top style="medium">
        <color theme="0"/>
      </top>
      <bottom style="thin">
        <color theme="2"/>
      </bottom>
      <diagonal/>
    </border>
    <border>
      <left style="thin">
        <color theme="2"/>
      </left>
      <right style="thin">
        <color theme="2"/>
      </right>
      <top style="medium">
        <color theme="0"/>
      </top>
      <bottom style="thin">
        <color theme="2"/>
      </bottom>
      <diagonal/>
    </border>
    <border>
      <left style="thin">
        <color theme="2"/>
      </left>
      <right style="medium">
        <color theme="0"/>
      </right>
      <top style="medium">
        <color theme="0"/>
      </top>
      <bottom style="thin">
        <color theme="2"/>
      </bottom>
      <diagonal/>
    </border>
    <border>
      <left style="medium">
        <color theme="0"/>
      </left>
      <right style="thin">
        <color theme="2"/>
      </right>
      <top style="thin">
        <color theme="2"/>
      </top>
      <bottom style="medium">
        <color theme="0"/>
      </bottom>
      <diagonal/>
    </border>
    <border>
      <left style="thin">
        <color theme="2"/>
      </left>
      <right style="thin">
        <color theme="2"/>
      </right>
      <top style="thin">
        <color theme="2"/>
      </top>
      <bottom style="medium">
        <color theme="0"/>
      </bottom>
      <diagonal/>
    </border>
    <border>
      <left style="thin">
        <color theme="2"/>
      </left>
      <right style="medium">
        <color theme="0"/>
      </right>
      <top style="thin">
        <color theme="2"/>
      </top>
      <bottom style="medium">
        <color theme="0"/>
      </bottom>
      <diagonal/>
    </border>
    <border>
      <left style="medium">
        <color theme="0"/>
      </left>
      <right/>
      <top/>
      <bottom/>
      <diagonal/>
    </border>
    <border>
      <left/>
      <right/>
      <top/>
      <bottom style="double">
        <color rgb="FFFF8001"/>
      </bottom>
      <diagonal/>
    </border>
    <border>
      <left/>
      <right style="double">
        <color rgb="FF3F3F3F"/>
      </right>
      <top/>
      <bottom/>
      <diagonal/>
    </border>
    <border>
      <left/>
      <right style="thin">
        <color theme="4"/>
      </right>
      <top/>
      <bottom/>
      <diagonal/>
    </border>
    <border>
      <left style="thin">
        <color theme="4"/>
      </left>
      <right style="thin">
        <color theme="4"/>
      </right>
      <top/>
      <bottom/>
      <diagonal/>
    </border>
    <border>
      <left style="thin">
        <color theme="4"/>
      </left>
      <right style="thin">
        <color theme="4"/>
      </right>
      <top style="thin">
        <color theme="4"/>
      </top>
      <bottom/>
      <diagonal/>
    </border>
    <border>
      <left style="thin">
        <color theme="4"/>
      </left>
      <right style="thin">
        <color theme="4"/>
      </right>
      <top/>
      <bottom style="thin">
        <color theme="4"/>
      </bottom>
      <diagonal/>
    </border>
    <border>
      <left style="thin">
        <color theme="4"/>
      </left>
      <right/>
      <top style="thin">
        <color theme="4"/>
      </top>
      <bottom/>
      <diagonal/>
    </border>
    <border>
      <left style="thin">
        <color theme="4"/>
      </left>
      <right/>
      <top/>
      <bottom/>
      <diagonal/>
    </border>
    <border>
      <left style="thin">
        <color theme="4"/>
      </left>
      <right/>
      <top/>
      <bottom style="thin">
        <color theme="4"/>
      </bottom>
      <diagonal/>
    </border>
    <border>
      <left/>
      <right/>
      <top style="thin">
        <color theme="4"/>
      </top>
      <bottom/>
      <diagonal/>
    </border>
    <border>
      <left/>
      <right/>
      <top/>
      <bottom style="thin">
        <color theme="4"/>
      </bottom>
      <diagonal/>
    </border>
    <border>
      <left/>
      <right/>
      <top/>
      <bottom style="thin">
        <color theme="5"/>
      </bottom>
      <diagonal/>
    </border>
    <border>
      <left/>
      <right/>
      <top style="thin">
        <color theme="5"/>
      </top>
      <bottom/>
      <diagonal/>
    </border>
  </borders>
  <cellStyleXfs count="19">
    <xf numFmtId="0" fontId="0" fillId="0" borderId="0"/>
    <xf numFmtId="0" fontId="2" fillId="0" borderId="0">
      <alignment wrapText="1"/>
    </xf>
    <xf numFmtId="164" fontId="3" fillId="0" borderId="0" applyFill="0" applyBorder="0" applyProtection="0">
      <alignment horizontal="right"/>
    </xf>
    <xf numFmtId="0" fontId="4" fillId="0" borderId="0" applyNumberFormat="0" applyFill="0" applyProtection="0">
      <alignment horizontal="right" indent="1"/>
    </xf>
    <xf numFmtId="0" fontId="5" fillId="0" borderId="0" applyNumberFormat="0" applyAlignment="0" applyProtection="0"/>
    <xf numFmtId="164" fontId="7" fillId="0" borderId="0" applyFont="0" applyFill="0" applyBorder="0" applyProtection="0">
      <alignment horizontal="right"/>
    </xf>
    <xf numFmtId="0" fontId="8" fillId="0" borderId="0" applyNumberFormat="0" applyFill="0" applyBorder="0" applyProtection="0">
      <alignment horizontal="right" indent="1"/>
    </xf>
    <xf numFmtId="10" fontId="7" fillId="0" borderId="0" applyFont="0" applyFill="0" applyBorder="0" applyProtection="0">
      <alignment horizontal="right"/>
    </xf>
    <xf numFmtId="0" fontId="2" fillId="0" borderId="0" applyNumberFormat="0" applyFont="0" applyFill="0" applyBorder="0" applyProtection="0">
      <alignment horizontal="center" vertical="center"/>
    </xf>
    <xf numFmtId="0" fontId="2" fillId="0" borderId="0" applyNumberFormat="0" applyFont="0" applyFill="0" applyBorder="0">
      <alignment vertical="center" wrapText="1"/>
    </xf>
    <xf numFmtId="165" fontId="2" fillId="0" borderId="0" applyFont="0" applyFill="0" applyBorder="0">
      <alignment horizontal="left"/>
    </xf>
    <xf numFmtId="0" fontId="8" fillId="0" borderId="0" applyNumberFormat="0" applyFill="0" applyBorder="0" applyProtection="0"/>
    <xf numFmtId="0" fontId="2" fillId="0" borderId="0" applyNumberFormat="0" applyFill="0" applyBorder="0" applyProtection="0">
      <alignment wrapText="1"/>
    </xf>
    <xf numFmtId="166" fontId="2" fillId="0" borderId="0" applyFont="0" applyFill="0" applyBorder="0">
      <alignment horizontal="left"/>
    </xf>
    <xf numFmtId="0" fontId="13" fillId="0" borderId="0" applyNumberFormat="0" applyFill="0" applyBorder="0" applyProtection="0">
      <alignment horizontal="left"/>
    </xf>
    <xf numFmtId="0" fontId="15" fillId="0" borderId="0" applyNumberFormat="0" applyFill="0" applyBorder="0" applyProtection="0">
      <alignment horizontal="right" vertical="center"/>
    </xf>
    <xf numFmtId="0" fontId="27" fillId="3" borderId="1">
      <alignment horizontal="center" vertical="center"/>
    </xf>
    <xf numFmtId="0" fontId="37" fillId="7" borderId="1">
      <alignment horizontal="center" vertical="center"/>
    </xf>
    <xf numFmtId="0" fontId="42" fillId="0" borderId="16" applyNumberFormat="0" applyFill="0" applyAlignment="0" applyProtection="0"/>
  </cellStyleXfs>
  <cellXfs count="132">
    <xf numFmtId="0" fontId="0" fillId="0" borderId="0" xfId="0"/>
    <xf numFmtId="0" fontId="0" fillId="2" borderId="0" xfId="0" applyFill="1"/>
    <xf numFmtId="0" fontId="2" fillId="0" borderId="0" xfId="1">
      <alignment wrapText="1"/>
    </xf>
    <xf numFmtId="164" fontId="3" fillId="3" borderId="2" xfId="2" applyFill="1" applyBorder="1" applyAlignment="1">
      <alignment horizontal="left" vertical="center" indent="1"/>
    </xf>
    <xf numFmtId="0" fontId="1" fillId="3" borderId="3" xfId="3" applyFont="1" applyFill="1" applyBorder="1" applyAlignment="1">
      <alignment horizontal="right" vertical="center" indent="1"/>
    </xf>
    <xf numFmtId="0" fontId="6" fillId="0" borderId="0" xfId="4" applyFont="1" applyAlignment="1">
      <alignment horizontal="left" readingOrder="1"/>
    </xf>
    <xf numFmtId="164" fontId="0" fillId="0" borderId="2" xfId="5" applyFont="1" applyBorder="1" applyAlignment="1">
      <alignment horizontal="left" vertical="center" indent="1"/>
    </xf>
    <xf numFmtId="0" fontId="9" fillId="0" borderId="3" xfId="6" applyFont="1" applyBorder="1" applyAlignment="1">
      <alignment horizontal="right" vertical="center" indent="1"/>
    </xf>
    <xf numFmtId="164" fontId="0" fillId="0" borderId="2" xfId="5" applyFont="1" applyFill="1" applyBorder="1" applyAlignment="1">
      <alignment horizontal="left" vertical="center" indent="1"/>
    </xf>
    <xf numFmtId="10" fontId="0" fillId="0" borderId="2" xfId="7" applyFont="1" applyBorder="1" applyAlignment="1">
      <alignment horizontal="left" vertical="center" indent="1"/>
    </xf>
    <xf numFmtId="164" fontId="0" fillId="0" borderId="4" xfId="5" applyFont="1" applyFill="1" applyBorder="1" applyAlignment="1">
      <alignment horizontal="left" vertical="center" indent="1"/>
    </xf>
    <xf numFmtId="0" fontId="9" fillId="0" borderId="0" xfId="6" applyFont="1" applyFill="1" applyBorder="1" applyAlignment="1">
      <alignment horizontal="right" vertical="center" indent="1"/>
    </xf>
    <xf numFmtId="0" fontId="2" fillId="0" borderId="0" xfId="1" applyAlignment="1">
      <alignment horizontal="left"/>
    </xf>
    <xf numFmtId="164" fontId="0" fillId="0" borderId="0" xfId="5" applyFont="1" applyFill="1" applyBorder="1" applyAlignment="1">
      <alignment horizontal="left" vertical="center" indent="1"/>
    </xf>
    <xf numFmtId="0" fontId="2" fillId="0" borderId="0" xfId="1" applyAlignment="1">
      <alignment horizontal="left" vertical="center"/>
    </xf>
    <xf numFmtId="0" fontId="2" fillId="0" borderId="0" xfId="1" applyAlignment="1">
      <alignment horizontal="left" vertical="center" wrapText="1" indent="1"/>
    </xf>
    <xf numFmtId="0" fontId="2" fillId="0" borderId="0" xfId="1" applyAlignment="1">
      <alignment horizontal="left" vertical="center" wrapText="1"/>
    </xf>
    <xf numFmtId="0" fontId="10" fillId="0" borderId="0" xfId="8" applyFont="1" applyFill="1" applyBorder="1" applyAlignment="1">
      <alignment horizontal="left" vertical="center" indent="1"/>
    </xf>
    <xf numFmtId="0" fontId="10" fillId="0" borderId="0" xfId="8" applyFont="1" applyFill="1" applyBorder="1">
      <alignment horizontal="center" vertical="center"/>
    </xf>
    <xf numFmtId="0" fontId="0" fillId="0" borderId="0" xfId="9" applyFont="1">
      <alignment vertical="center" wrapText="1"/>
    </xf>
    <xf numFmtId="0" fontId="11" fillId="0" borderId="0" xfId="9" applyFont="1" applyAlignment="1">
      <alignment horizontal="left" wrapText="1"/>
    </xf>
    <xf numFmtId="165" fontId="0" fillId="0" borderId="0" xfId="10" applyFont="1">
      <alignment horizontal="left"/>
    </xf>
    <xf numFmtId="0" fontId="8" fillId="0" borderId="0" xfId="11"/>
    <xf numFmtId="165" fontId="2" fillId="0" borderId="0" xfId="12" applyNumberFormat="1">
      <alignment wrapText="1"/>
    </xf>
    <xf numFmtId="0" fontId="12" fillId="0" borderId="0" xfId="11" applyFont="1"/>
    <xf numFmtId="166" fontId="0" fillId="0" borderId="0" xfId="13" applyFont="1">
      <alignment horizontal="left"/>
    </xf>
    <xf numFmtId="0" fontId="17" fillId="4" borderId="0" xfId="0" applyFont="1" applyFill="1" applyAlignment="1">
      <alignment vertical="top"/>
    </xf>
    <xf numFmtId="0" fontId="18" fillId="6" borderId="0" xfId="0" applyFont="1" applyFill="1" applyAlignment="1">
      <alignment vertical="top"/>
    </xf>
    <xf numFmtId="0" fontId="18" fillId="5" borderId="0" xfId="0" applyFont="1" applyFill="1"/>
    <xf numFmtId="0" fontId="18" fillId="0" borderId="0" xfId="0" applyFont="1"/>
    <xf numFmtId="0" fontId="19" fillId="6" borderId="0" xfId="0" applyFont="1" applyFill="1" applyAlignment="1">
      <alignment vertical="center"/>
    </xf>
    <xf numFmtId="0" fontId="20" fillId="6" borderId="0" xfId="0" applyFont="1" applyFill="1" applyAlignment="1">
      <alignment vertical="center"/>
    </xf>
    <xf numFmtId="0" fontId="21" fillId="6" borderId="0" xfId="0" applyFont="1" applyFill="1" applyAlignment="1">
      <alignment vertical="top"/>
    </xf>
    <xf numFmtId="0" fontId="18" fillId="6" borderId="0" xfId="0" applyFont="1" applyFill="1"/>
    <xf numFmtId="0" fontId="24" fillId="4" borderId="0" xfId="0" applyFont="1" applyFill="1" applyAlignment="1">
      <alignment horizontal="left" vertical="center"/>
    </xf>
    <xf numFmtId="0" fontId="18" fillId="5" borderId="0" xfId="0" applyFont="1" applyFill="1" applyAlignment="1">
      <alignment vertical="top"/>
    </xf>
    <xf numFmtId="0" fontId="25" fillId="6" borderId="0" xfId="0" applyFont="1" applyFill="1" applyAlignment="1">
      <alignment vertical="top"/>
    </xf>
    <xf numFmtId="0" fontId="18" fillId="6" borderId="0" xfId="0" applyFont="1" applyFill="1" applyAlignment="1">
      <alignment horizontal="left" indent="2"/>
    </xf>
    <xf numFmtId="0" fontId="28" fillId="6" borderId="0" xfId="0" applyFont="1" applyFill="1" applyAlignment="1">
      <alignment vertical="center"/>
    </xf>
    <xf numFmtId="0" fontId="18" fillId="2" borderId="0" xfId="0" applyFont="1" applyFill="1"/>
    <xf numFmtId="0" fontId="18" fillId="8" borderId="0" xfId="0" applyFont="1" applyFill="1"/>
    <xf numFmtId="0" fontId="18" fillId="5" borderId="5" xfId="0" applyFont="1" applyFill="1" applyBorder="1"/>
    <xf numFmtId="0" fontId="23" fillId="2" borderId="0" xfId="0" applyFont="1" applyFill="1" applyAlignment="1">
      <alignment horizontal="left" indent="3"/>
    </xf>
    <xf numFmtId="0" fontId="25" fillId="2" borderId="0" xfId="0" applyFont="1" applyFill="1" applyAlignment="1">
      <alignment horizontal="left" indent="3"/>
    </xf>
    <xf numFmtId="0" fontId="25" fillId="2" borderId="0" xfId="0" applyFont="1" applyFill="1"/>
    <xf numFmtId="0" fontId="22" fillId="2" borderId="0" xfId="0" applyFont="1" applyFill="1" applyAlignment="1">
      <alignment horizontal="left" vertical="center"/>
    </xf>
    <xf numFmtId="0" fontId="23" fillId="2" borderId="0" xfId="0" applyFont="1" applyFill="1" applyAlignment="1">
      <alignment vertical="center"/>
    </xf>
    <xf numFmtId="0" fontId="18" fillId="6" borderId="0" xfId="0" applyFont="1" applyFill="1" applyAlignment="1">
      <alignment vertical="center"/>
    </xf>
    <xf numFmtId="0" fontId="33" fillId="3" borderId="1" xfId="16" applyFont="1" applyAlignment="1">
      <alignment vertical="center"/>
    </xf>
    <xf numFmtId="0" fontId="34" fillId="2" borderId="0" xfId="0" applyFont="1" applyFill="1" applyAlignment="1">
      <alignment horizontal="left" indent="3"/>
    </xf>
    <xf numFmtId="0" fontId="35" fillId="6" borderId="0" xfId="0" applyFont="1" applyFill="1" applyAlignment="1">
      <alignment vertical="center"/>
    </xf>
    <xf numFmtId="0" fontId="25" fillId="2" borderId="0" xfId="0" applyFont="1" applyFill="1" applyAlignment="1">
      <alignment vertical="center"/>
    </xf>
    <xf numFmtId="0" fontId="22" fillId="2" borderId="0" xfId="0" applyFont="1" applyFill="1"/>
    <xf numFmtId="0" fontId="34" fillId="2" borderId="0" xfId="0" applyFont="1" applyFill="1" applyAlignment="1">
      <alignment vertical="center"/>
    </xf>
    <xf numFmtId="0" fontId="18" fillId="2" borderId="0" xfId="0" applyFont="1" applyFill="1" applyAlignment="1">
      <alignment horizontal="right"/>
    </xf>
    <xf numFmtId="0" fontId="40" fillId="2" borderId="0" xfId="0" applyFont="1" applyFill="1" applyAlignment="1">
      <alignment vertical="center"/>
    </xf>
    <xf numFmtId="0" fontId="19" fillId="6" borderId="0" xfId="0" applyFont="1" applyFill="1"/>
    <xf numFmtId="0" fontId="37" fillId="7" borderId="1" xfId="17">
      <alignment horizontal="center" vertical="center"/>
    </xf>
    <xf numFmtId="0" fontId="25" fillId="6" borderId="0" xfId="0" applyFont="1" applyFill="1"/>
    <xf numFmtId="0" fontId="27" fillId="3" borderId="1" xfId="16" applyAlignment="1">
      <alignment vertical="center"/>
    </xf>
    <xf numFmtId="0" fontId="18" fillId="6" borderId="0" xfId="0" applyFont="1" applyFill="1" applyAlignment="1">
      <alignment horizontal="left"/>
    </xf>
    <xf numFmtId="0" fontId="43" fillId="6" borderId="0" xfId="0" applyFont="1" applyFill="1" applyAlignment="1">
      <alignment vertical="top"/>
    </xf>
    <xf numFmtId="0" fontId="45" fillId="5" borderId="0" xfId="0" applyFont="1" applyFill="1" applyAlignment="1">
      <alignment wrapText="1"/>
    </xf>
    <xf numFmtId="0" fontId="44" fillId="7" borderId="0" xfId="0" applyFont="1" applyFill="1" applyAlignment="1">
      <alignment horizontal="center" vertical="center" wrapText="1"/>
    </xf>
    <xf numFmtId="0" fontId="45" fillId="6" borderId="0" xfId="0" applyFont="1" applyFill="1" applyAlignment="1">
      <alignment wrapText="1"/>
    </xf>
    <xf numFmtId="0" fontId="45" fillId="7" borderId="0" xfId="0" applyFont="1" applyFill="1" applyAlignment="1">
      <alignment horizontal="center" vertical="center" wrapText="1"/>
    </xf>
    <xf numFmtId="0" fontId="18" fillId="10" borderId="20" xfId="0" applyFont="1" applyFill="1" applyBorder="1" applyAlignment="1">
      <alignment horizontal="center"/>
    </xf>
    <xf numFmtId="0" fontId="18" fillId="10" borderId="19" xfId="0" applyFont="1" applyFill="1" applyBorder="1" applyAlignment="1">
      <alignment horizontal="center"/>
    </xf>
    <xf numFmtId="0" fontId="18" fillId="10" borderId="21" xfId="0" applyFont="1" applyFill="1" applyBorder="1" applyAlignment="1">
      <alignment horizontal="center"/>
    </xf>
    <xf numFmtId="0" fontId="45" fillId="7" borderId="20" xfId="0" applyFont="1" applyFill="1" applyBorder="1" applyAlignment="1">
      <alignment horizontal="center" vertical="center" wrapText="1"/>
    </xf>
    <xf numFmtId="0" fontId="45" fillId="6" borderId="23" xfId="0" applyFont="1" applyFill="1" applyBorder="1" applyAlignment="1">
      <alignment wrapText="1"/>
    </xf>
    <xf numFmtId="0" fontId="18" fillId="9" borderId="0" xfId="0" applyFont="1" applyFill="1"/>
    <xf numFmtId="0" fontId="25" fillId="9" borderId="0" xfId="0" applyFont="1" applyFill="1" applyAlignment="1">
      <alignment vertical="top"/>
    </xf>
    <xf numFmtId="0" fontId="18" fillId="5" borderId="27" xfId="0" applyFont="1" applyFill="1" applyBorder="1"/>
    <xf numFmtId="0" fontId="47" fillId="6" borderId="0" xfId="0" applyFont="1" applyFill="1" applyAlignment="1">
      <alignment vertical="top"/>
    </xf>
    <xf numFmtId="0" fontId="47" fillId="6" borderId="0" xfId="0" applyFont="1" applyFill="1"/>
    <xf numFmtId="0" fontId="47" fillId="9" borderId="0" xfId="0" applyFont="1" applyFill="1"/>
    <xf numFmtId="0" fontId="18" fillId="5" borderId="28" xfId="0" applyFont="1" applyFill="1" applyBorder="1"/>
    <xf numFmtId="0" fontId="48" fillId="9" borderId="0" xfId="12" applyFont="1" applyFill="1" applyAlignment="1"/>
    <xf numFmtId="0" fontId="21" fillId="9" borderId="0" xfId="0" applyFont="1" applyFill="1" applyAlignment="1">
      <alignment vertical="top"/>
    </xf>
    <xf numFmtId="0" fontId="28" fillId="9" borderId="0" xfId="0" applyFont="1" applyFill="1" applyAlignment="1">
      <alignment vertical="center"/>
    </xf>
    <xf numFmtId="0" fontId="18" fillId="9" borderId="0" xfId="0" applyFont="1" applyFill="1" applyAlignment="1">
      <alignment vertical="top"/>
    </xf>
    <xf numFmtId="0" fontId="19" fillId="9" borderId="0" xfId="0" applyFont="1" applyFill="1" applyAlignment="1">
      <alignment horizontal="left" vertical="center" indent="4"/>
    </xf>
    <xf numFmtId="0" fontId="18" fillId="9" borderId="0" xfId="0" applyFont="1" applyFill="1" applyAlignment="1">
      <alignment horizontal="left" indent="4"/>
    </xf>
    <xf numFmtId="0" fontId="18" fillId="9" borderId="0" xfId="0" applyFont="1" applyFill="1" applyAlignment="1">
      <alignment horizontal="left" indent="2"/>
    </xf>
    <xf numFmtId="0" fontId="20" fillId="9" borderId="0" xfId="0" applyFont="1" applyFill="1" applyAlignment="1">
      <alignment horizontal="left" vertical="center" indent="4"/>
    </xf>
    <xf numFmtId="0" fontId="20" fillId="9" borderId="0" xfId="0" applyFont="1" applyFill="1" applyAlignment="1">
      <alignment vertical="center"/>
    </xf>
    <xf numFmtId="0" fontId="18" fillId="9" borderId="18" xfId="0" applyFont="1" applyFill="1" applyBorder="1"/>
    <xf numFmtId="0" fontId="45" fillId="9" borderId="0" xfId="0" applyFont="1" applyFill="1" applyAlignment="1">
      <alignment wrapText="1"/>
    </xf>
    <xf numFmtId="0" fontId="18" fillId="9" borderId="21" xfId="0" applyFont="1" applyFill="1" applyBorder="1"/>
    <xf numFmtId="0" fontId="18" fillId="8" borderId="5" xfId="0" applyFont="1" applyFill="1" applyBorder="1"/>
    <xf numFmtId="0" fontId="17" fillId="10" borderId="0" xfId="0" applyFont="1" applyFill="1" applyAlignment="1">
      <alignment vertical="top"/>
    </xf>
    <xf numFmtId="0" fontId="24" fillId="10" borderId="0" xfId="0" applyFont="1" applyFill="1" applyAlignment="1">
      <alignment horizontal="left" vertical="center"/>
    </xf>
    <xf numFmtId="0" fontId="25" fillId="8" borderId="0" xfId="0" applyFont="1" applyFill="1" applyAlignment="1">
      <alignment vertical="top"/>
    </xf>
    <xf numFmtId="0" fontId="18" fillId="8" borderId="0" xfId="0" applyFont="1" applyFill="1" applyAlignment="1">
      <alignment vertical="top"/>
    </xf>
    <xf numFmtId="0" fontId="18" fillId="8" borderId="18" xfId="0" applyFont="1" applyFill="1" applyBorder="1" applyAlignment="1">
      <alignment horizontal="center"/>
    </xf>
    <xf numFmtId="0" fontId="17" fillId="8" borderId="18" xfId="0" applyFont="1" applyFill="1" applyBorder="1" applyAlignment="1">
      <alignment horizontal="center"/>
    </xf>
    <xf numFmtId="0" fontId="18" fillId="8" borderId="19" xfId="0" applyFont="1" applyFill="1" applyBorder="1" applyAlignment="1">
      <alignment horizontal="center"/>
    </xf>
    <xf numFmtId="0" fontId="18" fillId="8" borderId="22" xfId="0" applyFont="1" applyFill="1" applyBorder="1" applyAlignment="1">
      <alignment horizontal="center"/>
    </xf>
    <xf numFmtId="0" fontId="17" fillId="8" borderId="0" xfId="0" applyFont="1" applyFill="1" applyAlignment="1">
      <alignment horizontal="center"/>
    </xf>
    <xf numFmtId="0" fontId="18" fillId="8" borderId="20" xfId="0" applyFont="1" applyFill="1" applyBorder="1" applyAlignment="1">
      <alignment horizontal="center"/>
    </xf>
    <xf numFmtId="0" fontId="18" fillId="8" borderId="0" xfId="0" applyFont="1" applyFill="1" applyAlignment="1">
      <alignment horizontal="center"/>
    </xf>
    <xf numFmtId="0" fontId="18" fillId="8" borderId="25" xfId="0" applyFont="1" applyFill="1" applyBorder="1" applyAlignment="1">
      <alignment horizontal="center"/>
    </xf>
    <xf numFmtId="0" fontId="18" fillId="8" borderId="23" xfId="0" applyFont="1" applyFill="1" applyBorder="1" applyAlignment="1">
      <alignment horizontal="center"/>
    </xf>
    <xf numFmtId="0" fontId="18" fillId="8" borderId="24" xfId="0" applyFont="1" applyFill="1" applyBorder="1" applyAlignment="1">
      <alignment horizontal="center"/>
    </xf>
    <xf numFmtId="0" fontId="18" fillId="8" borderId="21" xfId="0" applyFont="1" applyFill="1" applyBorder="1" applyAlignment="1">
      <alignment horizontal="center"/>
    </xf>
    <xf numFmtId="0" fontId="18" fillId="8" borderId="26" xfId="0" applyFont="1" applyFill="1" applyBorder="1" applyAlignment="1">
      <alignment horizontal="center"/>
    </xf>
    <xf numFmtId="0" fontId="20" fillId="7" borderId="0" xfId="0" applyFont="1" applyFill="1" applyAlignment="1">
      <alignment horizontal="center" vertical="center" wrapText="1"/>
    </xf>
    <xf numFmtId="0" fontId="37" fillId="7" borderId="1" xfId="17" applyAlignment="1">
      <alignment horizontal="right" vertical="center"/>
    </xf>
    <xf numFmtId="0" fontId="27" fillId="3" borderId="1" xfId="16">
      <alignment horizontal="center" vertical="center"/>
    </xf>
    <xf numFmtId="0" fontId="37" fillId="7" borderId="1" xfId="17">
      <alignment horizontal="center" vertical="center"/>
    </xf>
    <xf numFmtId="0" fontId="37" fillId="7" borderId="6" xfId="17" applyBorder="1" applyAlignment="1">
      <alignment horizontal="right" vertical="center"/>
    </xf>
    <xf numFmtId="0" fontId="37" fillId="7" borderId="7" xfId="17" applyBorder="1" applyAlignment="1">
      <alignment horizontal="right" vertical="center"/>
    </xf>
    <xf numFmtId="0" fontId="37" fillId="7" borderId="8" xfId="17" applyBorder="1" applyAlignment="1">
      <alignment horizontal="right" vertical="center"/>
    </xf>
    <xf numFmtId="0" fontId="41" fillId="2" borderId="0" xfId="0" applyFont="1" applyFill="1" applyAlignment="1">
      <alignment horizontal="center"/>
    </xf>
    <xf numFmtId="0" fontId="40" fillId="9" borderId="9" xfId="0" applyFont="1" applyFill="1" applyBorder="1" applyAlignment="1">
      <alignment horizontal="center" vertical="center"/>
    </xf>
    <xf numFmtId="0" fontId="40" fillId="9" borderId="10" xfId="0" applyFont="1" applyFill="1" applyBorder="1" applyAlignment="1">
      <alignment horizontal="center" vertical="center"/>
    </xf>
    <xf numFmtId="0" fontId="40" fillId="9" borderId="11" xfId="0" applyFont="1" applyFill="1" applyBorder="1" applyAlignment="1">
      <alignment horizontal="center" vertical="center"/>
    </xf>
    <xf numFmtId="0" fontId="40" fillId="9" borderId="12" xfId="0" applyFont="1" applyFill="1" applyBorder="1" applyAlignment="1">
      <alignment horizontal="center" vertical="center"/>
    </xf>
    <xf numFmtId="0" fontId="40" fillId="9" borderId="13" xfId="0" applyFont="1" applyFill="1" applyBorder="1" applyAlignment="1">
      <alignment horizontal="center" vertical="center"/>
    </xf>
    <xf numFmtId="0" fontId="40" fillId="9" borderId="14" xfId="0" applyFont="1" applyFill="1" applyBorder="1" applyAlignment="1">
      <alignment horizontal="center" vertical="center"/>
    </xf>
    <xf numFmtId="0" fontId="40" fillId="2" borderId="0" xfId="0" applyFont="1" applyFill="1" applyAlignment="1">
      <alignment horizontal="right"/>
    </xf>
    <xf numFmtId="0" fontId="41" fillId="2" borderId="15" xfId="0" applyFont="1" applyFill="1" applyBorder="1" applyAlignment="1">
      <alignment horizontal="center"/>
    </xf>
    <xf numFmtId="0" fontId="40" fillId="6" borderId="0" xfId="0" applyFont="1" applyFill="1" applyAlignment="1">
      <alignment horizontal="left" vertical="center"/>
    </xf>
    <xf numFmtId="0" fontId="19" fillId="9" borderId="0" xfId="0" applyFont="1" applyFill="1" applyAlignment="1">
      <alignment horizontal="left" indent="4"/>
    </xf>
    <xf numFmtId="0" fontId="19" fillId="9" borderId="17" xfId="0" applyFont="1" applyFill="1" applyBorder="1" applyAlignment="1">
      <alignment horizontal="left" indent="4"/>
    </xf>
    <xf numFmtId="0" fontId="18" fillId="9" borderId="0" xfId="0" applyFont="1" applyFill="1" applyAlignment="1">
      <alignment horizontal="left" indent="4"/>
    </xf>
    <xf numFmtId="0" fontId="18" fillId="9" borderId="17" xfId="0" applyFont="1" applyFill="1" applyBorder="1" applyAlignment="1">
      <alignment horizontal="left" indent="4"/>
    </xf>
    <xf numFmtId="0" fontId="46" fillId="9" borderId="16" xfId="18" applyFont="1" applyFill="1" applyAlignment="1">
      <alignment horizontal="center"/>
    </xf>
    <xf numFmtId="0" fontId="16" fillId="0" borderId="0" xfId="15" applyFont="1" applyBorder="1" applyAlignment="1">
      <alignment horizontal="left" vertical="center"/>
    </xf>
    <xf numFmtId="0" fontId="14" fillId="0" borderId="0" xfId="14" applyFont="1" applyAlignment="1">
      <alignment horizontal="left" vertical="center" wrapText="1"/>
    </xf>
    <xf numFmtId="0" fontId="11" fillId="0" borderId="0" xfId="9" applyFont="1" applyAlignment="1">
      <alignment horizontal="left" wrapText="1"/>
    </xf>
  </cellXfs>
  <cellStyles count="19">
    <cellStyle name="Currency [0] 2" xfId="2" xr:uid="{01C62CEB-F3F3-4729-822C-F1F0FD880362}"/>
    <cellStyle name="Currency 2" xfId="5" xr:uid="{30E07420-A134-4000-A680-0E2047EC3FC4}"/>
    <cellStyle name="Date" xfId="13" xr:uid="{581204EE-7D45-4C59-BEEB-5870735C2C6D}"/>
    <cellStyle name="Description" xfId="9" xr:uid="{C256EA04-6AFD-4A42-BB4B-7CFF6B18A42C}"/>
    <cellStyle name="Heading 1 2" xfId="14" xr:uid="{8F95C37C-B1C1-4836-8E9C-468FDA74ABF2}"/>
    <cellStyle name="Heading 2 2" xfId="11" xr:uid="{B917F223-A3F9-40BE-9976-A7409DAEFE44}"/>
    <cellStyle name="Heading 3 2" xfId="8" xr:uid="{17E87DBF-2F0E-4A9E-84FB-916DCF40903A}"/>
    <cellStyle name="Heading 4 2" xfId="6" xr:uid="{43BF9D48-98C5-47C8-A65B-5A4C548E6587}"/>
    <cellStyle name="Hyperlink" xfId="12" builtinId="8"/>
    <cellStyle name="Linked Cell" xfId="18" builtinId="24"/>
    <cellStyle name="Normal" xfId="0" builtinId="0"/>
    <cellStyle name="Normal 2" xfId="1" xr:uid="{C41FDF38-E2EA-4B9B-A705-94719F5C2203}"/>
    <cellStyle name="Note 2" xfId="4" xr:uid="{4313314C-0F52-465C-895F-107BF04423B3}"/>
    <cellStyle name="Percent 2" xfId="7" xr:uid="{24AB6D71-E4EC-4890-B086-278D0257B2D3}"/>
    <cellStyle name="Phone" xfId="10" xr:uid="{663DC092-7771-4B5A-B012-7A7FD93984D7}"/>
    <cellStyle name="Title 2" xfId="15" xr:uid="{1E1FB361-2C34-47BB-A906-3B9436EAE843}"/>
    <cellStyle name="Total 2" xfId="3" xr:uid="{ADE94390-D947-4F01-A5FD-4D726A465476}"/>
    <cellStyle name="Web Input" xfId="16" xr:uid="{065D9437-A635-4B16-8748-E6DD83C56154}"/>
    <cellStyle name="Web Output" xfId="17" xr:uid="{8A7BA06B-E017-4A1B-B6A9-3D6BBD493B5D}"/>
  </cellStyles>
  <dxfs count="36">
    <dxf>
      <fill>
        <patternFill>
          <bgColor theme="6"/>
        </patternFill>
      </fill>
    </dxf>
    <dxf>
      <fill>
        <patternFill>
          <bgColor theme="6"/>
        </patternFill>
      </fill>
    </dxf>
    <dxf>
      <fill>
        <patternFill>
          <bgColor theme="5"/>
        </patternFill>
      </fill>
      <border>
        <left/>
        <right/>
        <top/>
        <bottom/>
        <vertical/>
        <horizontal/>
      </border>
    </dxf>
    <dxf>
      <font>
        <u val="none"/>
        <color theme="5"/>
      </font>
      <fill>
        <patternFill>
          <bgColor theme="5"/>
        </patternFill>
      </fill>
      <border>
        <left/>
        <right/>
        <top/>
        <bottom/>
      </border>
    </dxf>
    <dxf>
      <font>
        <color theme="5"/>
      </font>
      <fill>
        <patternFill>
          <bgColor theme="5"/>
        </patternFill>
      </fill>
      <border>
        <left/>
        <right/>
        <top/>
        <bottom/>
        <vertical/>
        <horizontal/>
      </border>
    </dxf>
    <dxf>
      <fill>
        <patternFill>
          <bgColor theme="6"/>
        </patternFill>
      </fill>
    </dxf>
    <dxf>
      <font>
        <b val="0"/>
        <i val="0"/>
        <strike val="0"/>
        <condense val="0"/>
        <extend val="0"/>
        <outline val="0"/>
        <shadow val="0"/>
        <u val="none"/>
        <vertAlign val="baseline"/>
        <sz val="11"/>
        <color auto="1"/>
        <name val="Aptos Narrow"/>
        <scheme val="minor"/>
      </font>
      <fill>
        <patternFill patternType="none">
          <fgColor indexed="64"/>
          <bgColor indexed="65"/>
        </patternFill>
      </fill>
      <alignment horizontal="left" vertical="center" textRotation="0" wrapText="0" indent="1" justifyLastLine="0" shrinkToFit="0" readingOrder="0"/>
      <border diagonalUp="0" diagonalDown="0" outline="0">
        <left style="thin">
          <color theme="0" tint="-0.34998626667073579"/>
        </left>
        <right/>
        <top/>
        <bottom style="thin">
          <color theme="0" tint="-0.14996795556505021"/>
        </bottom>
      </border>
    </dxf>
    <dxf>
      <font>
        <strike val="0"/>
        <outline val="0"/>
        <shadow val="0"/>
        <u val="none"/>
        <vertAlign val="baseline"/>
        <name val="Aptos Narrow"/>
        <scheme val="minor"/>
      </font>
      <alignment horizontal="left" vertical="center" textRotation="0" wrapText="0" indent="1" justifyLastLine="0" shrinkToFit="0" readingOrder="0"/>
    </dxf>
    <dxf>
      <font>
        <b/>
        <i val="0"/>
        <strike val="0"/>
        <condense val="0"/>
        <extend val="0"/>
        <outline val="0"/>
        <shadow val="0"/>
        <u val="none"/>
        <vertAlign val="baseline"/>
        <sz val="11"/>
        <color theme="1" tint="0.34998626667073579"/>
        <name val="Aptos Narrow"/>
        <scheme val="minor"/>
      </font>
      <fill>
        <patternFill patternType="none">
          <fgColor indexed="64"/>
          <bgColor indexed="65"/>
        </patternFill>
      </fill>
      <alignment horizontal="right" vertical="center" textRotation="0" wrapText="0" indent="1" justifyLastLine="0" shrinkToFit="0" readingOrder="0"/>
    </dxf>
    <dxf>
      <font>
        <strike val="0"/>
        <outline val="0"/>
        <shadow val="0"/>
        <u val="none"/>
        <vertAlign val="baseline"/>
        <name val="Aptos Narrow"/>
        <scheme val="minor"/>
      </font>
      <alignment vertical="center" textRotation="0" indent="0" justifyLastLine="0" shrinkToFit="0" readingOrder="0"/>
    </dxf>
    <dxf>
      <font>
        <strike val="0"/>
        <outline val="0"/>
        <shadow val="0"/>
        <u val="none"/>
        <vertAlign val="baseline"/>
        <name val="Aptos Narrow"/>
        <scheme val="minor"/>
      </font>
    </dxf>
    <dxf>
      <font>
        <strike val="0"/>
        <outline val="0"/>
        <shadow val="0"/>
        <u val="none"/>
        <vertAlign val="baseline"/>
        <name val="Aptos Narrow"/>
        <scheme val="minor"/>
      </font>
      <alignment horizontal="left" vertical="center" textRotation="0" wrapText="1" indent="1" justifyLastLine="0" shrinkToFit="0" readingOrder="0"/>
    </dxf>
    <dxf>
      <font>
        <strike val="0"/>
        <outline val="0"/>
        <shadow val="0"/>
        <u val="none"/>
        <vertAlign val="baseline"/>
        <name val="Aptos Narrow"/>
        <scheme val="minor"/>
      </font>
    </dxf>
    <dxf>
      <font>
        <strike val="0"/>
        <outline val="0"/>
        <shadow val="0"/>
        <u val="none"/>
        <vertAlign val="baseline"/>
        <name val="Aptos Narrow"/>
        <scheme val="minor"/>
      </font>
      <alignment vertical="center" textRotation="0" indent="0" justifyLastLine="0" shrinkToFit="0" readingOrder="0"/>
    </dxf>
    <dxf>
      <font>
        <strike val="0"/>
        <outline val="0"/>
        <shadow val="0"/>
        <u val="none"/>
        <vertAlign val="baseline"/>
        <sz val="11"/>
        <color auto="1"/>
        <name val="Aptos Display"/>
        <family val="2"/>
        <scheme val="major"/>
      </font>
    </dxf>
    <dxf>
      <font>
        <b val="0"/>
        <i val="0"/>
        <strike val="0"/>
        <condense val="0"/>
        <extend val="0"/>
        <outline val="0"/>
        <shadow val="0"/>
        <u val="none"/>
        <vertAlign val="baseline"/>
        <sz val="11"/>
        <color theme="1"/>
        <name val="Calibri"/>
        <family val="2"/>
        <scheme val="none"/>
      </font>
      <fill>
        <patternFill patternType="solid">
          <fgColor indexed="64"/>
          <bgColor theme="2"/>
        </patternFill>
      </fill>
      <alignment horizontal="center"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2"/>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none"/>
      </font>
      <fill>
        <patternFill patternType="solid">
          <fgColor indexed="64"/>
          <bgColor theme="2"/>
        </patternFill>
      </fill>
      <alignment horizontal="center"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2"/>
        </patternFill>
      </fill>
      <alignment horizontal="center"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family val="2"/>
        <scheme val="none"/>
      </font>
      <fill>
        <patternFill patternType="solid">
          <fgColor indexed="64"/>
          <bgColor theme="2"/>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2"/>
        </patternFill>
      </fill>
      <alignment horizontal="center"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family val="2"/>
        <scheme val="none"/>
      </font>
      <fill>
        <patternFill patternType="solid">
          <fgColor indexed="64"/>
          <bgColor theme="4"/>
        </patternFill>
      </fill>
      <alignment horizontal="center" vertical="bottom" textRotation="0" wrapText="0" indent="0" justifyLastLine="0" shrinkToFit="0" readingOrder="0"/>
      <border diagonalUp="0" diagonalDown="0" outline="0">
        <left style="thin">
          <color theme="4"/>
        </left>
        <right style="thin">
          <color theme="4"/>
        </right>
        <top/>
        <bottom/>
      </border>
    </dxf>
    <dxf>
      <font>
        <b/>
        <i val="0"/>
        <strike val="0"/>
        <condense val="0"/>
        <extend val="0"/>
        <outline val="0"/>
        <shadow val="0"/>
        <u val="none"/>
        <vertAlign val="baseline"/>
        <sz val="11"/>
        <color theme="1"/>
        <name val="Calibri"/>
        <family val="2"/>
        <scheme val="none"/>
      </font>
      <fill>
        <patternFill patternType="solid">
          <fgColor indexed="64"/>
          <bgColor theme="2"/>
        </patternFill>
      </fill>
      <alignment horizontal="center" vertical="bottom" textRotation="0" wrapText="0" indent="0" justifyLastLine="0" shrinkToFit="0" readingOrder="0"/>
      <border diagonalUp="0" diagonalDown="0" outline="0">
        <left/>
        <right style="thin">
          <color theme="4"/>
        </right>
        <top/>
        <bottom/>
      </border>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2"/>
        </patternFill>
      </fill>
      <alignment horizontal="center" vertical="bottom" textRotation="0" wrapText="0" indent="0" justifyLastLine="0" shrinkToFit="0" readingOrder="0"/>
      <border diagonalUp="0" diagonalDown="0" outline="0">
        <left style="thin">
          <color theme="4"/>
        </left>
        <right/>
        <top/>
        <bottom/>
      </border>
    </dxf>
    <dxf>
      <font>
        <b val="0"/>
        <i val="0"/>
        <strike val="0"/>
        <condense val="0"/>
        <extend val="0"/>
        <outline val="0"/>
        <shadow val="0"/>
        <u val="none"/>
        <vertAlign val="baseline"/>
        <sz val="11"/>
        <color theme="1"/>
        <name val="Calibri"/>
        <family val="2"/>
        <scheme val="none"/>
      </font>
      <fill>
        <patternFill patternType="solid">
          <fgColor indexed="64"/>
          <bgColor theme="4"/>
        </patternFill>
      </fill>
      <alignment horizontal="center" vertical="bottom" textRotation="0" wrapText="0" indent="0" justifyLastLine="0" shrinkToFit="0" readingOrder="0"/>
      <border diagonalUp="0" diagonalDown="0" outline="0">
        <left style="thin">
          <color theme="4"/>
        </left>
        <right style="thin">
          <color theme="4"/>
        </right>
        <top/>
        <bottom/>
      </border>
    </dxf>
    <dxf>
      <font>
        <b/>
        <i val="0"/>
        <strike val="0"/>
        <condense val="0"/>
        <extend val="0"/>
        <outline val="0"/>
        <shadow val="0"/>
        <u val="none"/>
        <vertAlign val="baseline"/>
        <sz val="11"/>
        <color theme="1"/>
        <name val="Calibri"/>
        <family val="2"/>
        <scheme val="none"/>
      </font>
      <fill>
        <patternFill patternType="solid">
          <fgColor indexed="64"/>
          <bgColor theme="2"/>
        </patternFill>
      </fill>
      <alignment horizontal="center" vertical="bottom" textRotation="0" wrapText="0" indent="0" justifyLastLine="0" shrinkToFit="0" readingOrder="0"/>
      <border diagonalUp="0" diagonalDown="0" outline="0">
        <left style="thin">
          <color indexed="64"/>
        </left>
        <right style="thin">
          <color theme="4"/>
        </right>
        <top/>
        <bottom/>
      </border>
    </dxf>
    <dxf>
      <font>
        <b val="0"/>
        <i val="0"/>
        <strike val="0"/>
        <condense val="0"/>
        <extend val="0"/>
        <outline val="0"/>
        <shadow val="0"/>
        <u val="none"/>
        <vertAlign val="baseline"/>
        <sz val="11"/>
        <color theme="1"/>
        <name val="Calibri"/>
        <family val="2"/>
        <scheme val="none"/>
      </font>
      <fill>
        <patternFill patternType="solid">
          <fgColor indexed="64"/>
          <bgColor theme="2"/>
        </patternFill>
      </fill>
      <alignment horizontal="center" vertical="bottom" textRotation="0" wrapText="0" indent="0" justifyLastLine="0" shrinkToFit="0" readingOrder="0"/>
    </dxf>
    <dxf>
      <border outline="0">
        <right style="thin">
          <color indexed="64"/>
        </right>
      </border>
    </dxf>
    <dxf>
      <font>
        <b val="0"/>
        <i val="0"/>
        <strike val="0"/>
        <condense val="0"/>
        <extend val="0"/>
        <outline val="0"/>
        <shadow val="0"/>
        <u val="none"/>
        <vertAlign val="baseline"/>
        <sz val="11"/>
        <color theme="1"/>
        <name val="Calibri"/>
        <family val="2"/>
        <scheme val="none"/>
      </font>
      <fill>
        <patternFill patternType="solid">
          <fgColor indexed="64"/>
          <bgColor theme="2"/>
        </patternFill>
      </fill>
      <alignment horizontal="center" vertical="bottom" textRotation="0" wrapText="0" indent="0" justifyLastLine="0" shrinkToFit="0" readingOrder="0"/>
    </dxf>
    <dxf>
      <font>
        <b/>
        <i val="0"/>
        <strike val="0"/>
        <condense val="0"/>
        <extend val="0"/>
        <outline val="0"/>
        <shadow val="0"/>
        <u val="none"/>
        <vertAlign val="baseline"/>
        <sz val="16"/>
        <color theme="1"/>
        <name val="Calibri"/>
        <family val="2"/>
        <scheme val="none"/>
      </font>
      <fill>
        <patternFill patternType="solid">
          <fgColor indexed="64"/>
          <bgColor theme="6"/>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left style="thin">
          <color theme="0" tint="-0.34998626667073579"/>
        </left>
        <top style="thin">
          <color theme="0" tint="-0.14996795556505021"/>
        </top>
        <bottom style="thin">
          <color theme="0" tint="-0.14996795556505021"/>
        </bottom>
        <horizontal style="thin">
          <color theme="0" tint="-0.14996795556505021"/>
        </horizontal>
      </border>
    </dxf>
    <dxf>
      <font>
        <b val="0"/>
        <i val="0"/>
        <color auto="1"/>
      </font>
      <border diagonalUp="0" diagonalDown="0">
        <left/>
        <right/>
        <top style="thin">
          <color theme="0" tint="-0.14996795556505021"/>
        </top>
        <bottom style="thin">
          <color theme="0" tint="-0.14996795556505021"/>
        </bottom>
        <vertical/>
        <horizontal style="thin">
          <color theme="0" tint="-0.14996795556505021"/>
        </horizontal>
      </border>
    </dxf>
    <dxf>
      <font>
        <b/>
        <i val="0"/>
      </font>
      <border>
        <right/>
      </border>
    </dxf>
    <dxf>
      <border>
        <left/>
        <right/>
        <top style="thin">
          <color theme="0" tint="-0.14996795556505021"/>
        </top>
        <bottom style="thin">
          <color theme="0" tint="-0.14993743705557422"/>
        </bottom>
        <vertical/>
        <horizontal style="thin">
          <color theme="0" tint="-0.14993743705557422"/>
        </horizontal>
      </border>
    </dxf>
    <dxf>
      <font>
        <b/>
        <i val="0"/>
      </font>
    </dxf>
    <dxf>
      <fill>
        <patternFill>
          <bgColor theme="2"/>
        </patternFill>
      </fill>
      <border diagonalUp="0" diagonalDown="0">
        <left/>
        <right/>
        <top/>
        <bottom/>
        <vertical/>
        <horizontal/>
      </border>
    </dxf>
  </dxfs>
  <tableStyles count="2" defaultTableStyle="TableStyleMedium2" defaultPivotStyle="PivotStyleLight16">
    <tableStyle name="Bakal-AREA" pivot="0" table="0" count="7" xr9:uid="{7904E8A1-75AB-4D90-8C24-FE63CC720FE6}">
      <tableStyleElement type="wholeTable" dxfId="35"/>
      <tableStyleElement type="headerRow" dxfId="34"/>
    </tableStyle>
    <tableStyle name="Invoice with tax calculation" pivot="0" count="4" xr9:uid="{4485E408-948F-494A-BFF9-9AE41B916D6B}">
      <tableStyleElement type="wholeTable" dxfId="33"/>
      <tableStyleElement type="headerRow" dxfId="32"/>
      <tableStyleElement type="totalRow" dxfId="31"/>
      <tableStyleElement type="lastColumn" dxfId="30"/>
    </tableStyle>
  </tableStyles>
  <colors>
    <mruColors>
      <color rgb="FFDBDACC"/>
      <color rgb="FFE5E1DA"/>
      <color rgb="FFFEFDED"/>
      <color rgb="FFEDECDD"/>
      <color rgb="FFA7CCCE"/>
      <color rgb="FF8087E4"/>
    </mruColors>
  </colors>
  <extLst>
    <ext xmlns:x14="http://schemas.microsoft.com/office/spreadsheetml/2009/9/main" uri="{46F421CA-312F-682f-3DD2-61675219B42D}">
      <x14:dxfs count="5">
        <dxf>
          <fill>
            <patternFill>
              <bgColor theme="9" tint="0.79998168889431442"/>
            </patternFill>
          </fill>
        </dxf>
        <dxf>
          <fill>
            <patternFill>
              <bgColor theme="6" tint="0.39994506668294322"/>
            </patternFill>
          </fill>
        </dxf>
        <dxf>
          <fill>
            <patternFill>
              <bgColor theme="5"/>
            </patternFill>
          </fill>
        </dxf>
        <dxf>
          <fill>
            <patternFill>
              <bgColor theme="9"/>
            </patternFill>
          </fill>
        </dxf>
        <dxf>
          <fill>
            <patternFill patternType="solid">
              <bgColor theme="6"/>
            </patternFill>
          </fill>
        </dxf>
      </x14:dxfs>
    </ext>
    <ext xmlns:x14="http://schemas.microsoft.com/office/spreadsheetml/2009/9/main" uri="{EB79DEF2-80B8-43e5-95BD-54CBDDF9020C}">
      <x14:slicerStyles defaultSlicerStyle="Bakal-AREA">
        <x14:slicerStyle name="Bakal-AREA">
          <x14:slicerStyleElements>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pin" dx="26" fmlaLink="$A$6" max="5" page="10" val="3"/>
</file>

<file path=xl/ctrlProps/ctrlProp2.xml><?xml version="1.0" encoding="utf-8"?>
<formControlPr xmlns="http://schemas.microsoft.com/office/spreadsheetml/2009/9/main" objectType="List" dx="26" fmlaLink="$Q$11" fmlaRange="$A$21:$A$24" sel="1" val="0"/>
</file>

<file path=xl/ctrlProps/ctrlProp3.xml><?xml version="1.0" encoding="utf-8"?>
<formControlPr xmlns="http://schemas.microsoft.com/office/spreadsheetml/2009/9/main" objectType="CheckBox" checked="Checked" fmlaLink="$G$17"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556260</xdr:colOff>
          <xdr:row>12</xdr:row>
          <xdr:rowOff>266698</xdr:rowOff>
        </xdr:from>
        <xdr:to>
          <xdr:col>21</xdr:col>
          <xdr:colOff>259080</xdr:colOff>
          <xdr:row>16</xdr:row>
          <xdr:rowOff>205574</xdr:rowOff>
        </xdr:to>
        <xdr:pic>
          <xdr:nvPicPr>
            <xdr:cNvPr id="18" name="Picture 17">
              <a:extLst>
                <a:ext uri="{FF2B5EF4-FFF2-40B4-BE49-F238E27FC236}">
                  <a16:creationId xmlns:a16="http://schemas.microsoft.com/office/drawing/2014/main" id="{507494D1-8BB4-A804-B270-7CEF169971AD}"/>
                </a:ext>
              </a:extLst>
            </xdr:cNvPr>
            <xdr:cNvPicPr>
              <a:picLocks noChangeAspect="1" noChangeArrowheads="1"/>
              <a:extLst>
                <a:ext uri="{84589F7E-364E-4C9E-8A38-B11213B215E9}">
                  <a14:cameraTool cellRange="$W$97" spid="_x0000_s3103"/>
                </a:ext>
              </a:extLst>
            </xdr:cNvPicPr>
          </xdr:nvPicPr>
          <xdr:blipFill rotWithShape="1">
            <a:blip xmlns:r="http://schemas.openxmlformats.org/officeDocument/2006/relationships" r:embed="rId1"/>
            <a:srcRect r="2606" b="9548"/>
            <a:stretch>
              <a:fillRect/>
            </a:stretch>
          </xdr:blipFill>
          <xdr:spPr bwMode="auto">
            <a:xfrm>
              <a:off x="10187940" y="4114798"/>
              <a:ext cx="2720340" cy="1036156"/>
            </a:xfrm>
            <a:prstGeom prst="rect">
              <a:avLst/>
            </a:prstGeom>
            <a:noFill/>
            <a:ln>
              <a:noFill/>
            </a:ln>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15</xdr:row>
          <xdr:rowOff>266700</xdr:rowOff>
        </xdr:from>
        <xdr:to>
          <xdr:col>6</xdr:col>
          <xdr:colOff>99060</xdr:colOff>
          <xdr:row>16</xdr:row>
          <xdr:rowOff>198120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PH" sz="800" b="0" i="0" u="none" strike="noStrike" baseline="0">
                  <a:solidFill>
                    <a:srgbClr val="000000"/>
                  </a:solidFill>
                  <a:latin typeface="Segoe UI"/>
                  <a:cs typeface="Segoe UI"/>
                </a:rPr>
                <a:t>Calculate Factored Moments</a:t>
              </a:r>
            </a:p>
          </xdr:txBody>
        </xdr:sp>
        <xdr:clientData/>
      </xdr:twoCellAnchor>
    </mc:Choice>
    <mc:Fallback/>
  </mc:AlternateContent>
  <xdr:oneCellAnchor>
    <xdr:from>
      <xdr:col>5</xdr:col>
      <xdr:colOff>121920</xdr:colOff>
      <xdr:row>24</xdr:row>
      <xdr:rowOff>22160</xdr:rowOff>
    </xdr:from>
    <xdr:ext cx="2342917" cy="63316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8F5F109F-CAE8-74DE-2568-1CC40BD1FAA6}"/>
                </a:ext>
              </a:extLst>
            </xdr:cNvPr>
            <xdr:cNvSpPr txBox="1"/>
          </xdr:nvSpPr>
          <xdr:spPr>
            <a:xfrm>
              <a:off x="3131820" y="7268780"/>
              <a:ext cx="2342917" cy="633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l-GR" sz="1800" i="1"/>
                          <m:t>ρ</m:t>
                        </m:r>
                      </m:e>
                      <m:sub>
                        <m:r>
                          <a:rPr lang="en-US" sz="1800" b="0" i="1" kern="1200">
                            <a:latin typeface="Cambria Math" panose="02040503050406030204" pitchFamily="18" charset="0"/>
                          </a:rPr>
                          <m:t>𝑚𝑎𝑥</m:t>
                        </m:r>
                      </m:sub>
                    </m:sSub>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r>
                          <a:rPr lang="en-US" sz="1800" b="0" i="1" kern="1200">
                            <a:latin typeface="Cambria Math" panose="02040503050406030204" pitchFamily="18" charset="0"/>
                          </a:rPr>
                          <m:t>0.85</m:t>
                        </m:r>
                        <m:r>
                          <a:rPr lang="en-US" sz="1800" b="0" i="1" kern="1200">
                            <a:latin typeface="Cambria Math" panose="02040503050406030204" pitchFamily="18" charset="0"/>
                          </a:rPr>
                          <m:t>𝑓𝑐</m:t>
                        </m:r>
                        <m:r>
                          <a:rPr lang="en-US" sz="1800" b="0" i="1" kern="1200">
                            <a:latin typeface="Cambria Math" panose="02040503050406030204" pitchFamily="18" charset="0"/>
                          </a:rPr>
                          <m:t>′</m:t>
                        </m:r>
                      </m:num>
                      <m:den>
                        <m:r>
                          <a:rPr lang="en-US" sz="1800" b="0" i="1" kern="1200">
                            <a:latin typeface="Cambria Math" panose="02040503050406030204" pitchFamily="18" charset="0"/>
                          </a:rPr>
                          <m:t>𝑓𝑦</m:t>
                        </m:r>
                      </m:den>
                    </m:f>
                    <m:sSub>
                      <m:sSubPr>
                        <m:ctrlPr>
                          <a:rPr lang="en-US" sz="1800" b="0" i="1" kern="1200">
                            <a:latin typeface="Cambria Math" panose="02040503050406030204" pitchFamily="18" charset="0"/>
                          </a:rPr>
                        </m:ctrlPr>
                      </m:sSubPr>
                      <m:e>
                        <m:r>
                          <a:rPr lang="el-GR" sz="1800" b="0" i="1" kern="1200">
                            <a:latin typeface="Cambria Math" panose="02040503050406030204" pitchFamily="18" charset="0"/>
                          </a:rPr>
                          <m:t>𝛽</m:t>
                        </m:r>
                      </m:e>
                      <m:sub>
                        <m:r>
                          <a:rPr lang="en-US" sz="1800" b="0" i="1" kern="1200">
                            <a:latin typeface="Cambria Math" panose="02040503050406030204" pitchFamily="18" charset="0"/>
                          </a:rPr>
                          <m:t>1</m:t>
                        </m:r>
                      </m:sub>
                    </m:sSub>
                    <m:d>
                      <m:dPr>
                        <m:ctrlPr>
                          <a:rPr lang="en-US" sz="1800" b="0" i="1" kern="1200">
                            <a:latin typeface="Cambria Math" panose="02040503050406030204" pitchFamily="18" charset="0"/>
                          </a:rPr>
                        </m:ctrlPr>
                      </m:dPr>
                      <m:e>
                        <m:f>
                          <m:fPr>
                            <m:ctrlPr>
                              <a:rPr lang="en-US" sz="1800" b="0" i="1" kern="1200">
                                <a:latin typeface="Cambria Math" panose="02040503050406030204" pitchFamily="18" charset="0"/>
                              </a:rPr>
                            </m:ctrlPr>
                          </m:fPr>
                          <m:num>
                            <m:r>
                              <a:rPr lang="en-US" sz="1800" b="0" i="1" kern="1200">
                                <a:latin typeface="Cambria Math" panose="02040503050406030204" pitchFamily="18" charset="0"/>
                              </a:rPr>
                              <m:t>3</m:t>
                            </m:r>
                          </m:num>
                          <m:den>
                            <m:r>
                              <a:rPr lang="en-US" sz="1800" b="0" i="1" kern="1200">
                                <a:latin typeface="Cambria Math" panose="02040503050406030204" pitchFamily="18" charset="0"/>
                              </a:rPr>
                              <m:t>7</m:t>
                            </m:r>
                          </m:den>
                        </m:f>
                      </m:e>
                    </m:d>
                  </m:oMath>
                </m:oMathPara>
              </a14:m>
              <a:endParaRPr lang="en-PH" sz="1800" i="1" kern="1200"/>
            </a:p>
          </xdr:txBody>
        </xdr:sp>
      </mc:Choice>
      <mc:Fallback xmlns="">
        <xdr:sp macro="" textlink="">
          <xdr:nvSpPr>
            <xdr:cNvPr id="3" name="TextBox 2">
              <a:extLst>
                <a:ext uri="{FF2B5EF4-FFF2-40B4-BE49-F238E27FC236}">
                  <a16:creationId xmlns:a16="http://schemas.microsoft.com/office/drawing/2014/main" id="{8F5F109F-CAE8-74DE-2568-1CC40BD1FAA6}"/>
                </a:ext>
              </a:extLst>
            </xdr:cNvPr>
            <xdr:cNvSpPr txBox="1"/>
          </xdr:nvSpPr>
          <xdr:spPr>
            <a:xfrm>
              <a:off x="3131820" y="7268780"/>
              <a:ext cx="2342917" cy="633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l-GR" sz="1800" i="0"/>
                <a:t>"ρ</a:t>
              </a:r>
              <a:r>
                <a:rPr lang="el-GR" sz="1800" i="0">
                  <a:latin typeface="Cambria Math" panose="02040503050406030204" pitchFamily="18" charset="0"/>
                </a:rPr>
                <a:t>" </a:t>
              </a:r>
              <a:r>
                <a:rPr lang="en-PH" sz="1800" i="0" kern="1200">
                  <a:latin typeface="Cambria Math" panose="02040503050406030204" pitchFamily="18" charset="0"/>
                </a:rPr>
                <a:t>_</a:t>
              </a:r>
              <a:r>
                <a:rPr lang="en-US" sz="1800" b="0" i="0" kern="1200">
                  <a:latin typeface="Cambria Math" panose="02040503050406030204" pitchFamily="18" charset="0"/>
                </a:rPr>
                <a:t>𝑚𝑎𝑥=0.85𝑓𝑐′/𝑓𝑦 </a:t>
              </a:r>
              <a:r>
                <a:rPr lang="el-GR" sz="1800" b="0" i="0" kern="1200">
                  <a:latin typeface="Cambria Math" panose="02040503050406030204" pitchFamily="18" charset="0"/>
                </a:rPr>
                <a:t>𝛽</a:t>
              </a:r>
              <a:r>
                <a:rPr lang="en-US" sz="1800" b="0" i="0" kern="1200">
                  <a:latin typeface="Cambria Math" panose="02040503050406030204" pitchFamily="18" charset="0"/>
                </a:rPr>
                <a:t>_1 (3/7)</a:t>
              </a:r>
              <a:endParaRPr lang="en-PH" sz="1800" i="1" kern="1200"/>
            </a:p>
          </xdr:txBody>
        </xdr:sp>
      </mc:Fallback>
    </mc:AlternateContent>
    <xdr:clientData/>
  </xdr:oneCellAnchor>
  <xdr:oneCellAnchor>
    <xdr:from>
      <xdr:col>5</xdr:col>
      <xdr:colOff>167640</xdr:colOff>
      <xdr:row>30</xdr:row>
      <xdr:rowOff>270510</xdr:rowOff>
    </xdr:from>
    <xdr:ext cx="2552700" cy="28437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CFA33A85-BE31-4FFE-81FE-57E008C7D82A}"/>
                </a:ext>
              </a:extLst>
            </xdr:cNvPr>
            <xdr:cNvSpPr txBox="1"/>
          </xdr:nvSpPr>
          <xdr:spPr>
            <a:xfrm>
              <a:off x="3177540" y="9437370"/>
              <a:ext cx="255270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US" sz="1800" b="0" i="1" kern="1200">
                            <a:latin typeface="Cambria Math" panose="02040503050406030204" pitchFamily="18" charset="0"/>
                          </a:rPr>
                          <m:t>As</m:t>
                        </m:r>
                      </m:e>
                      <m:sub>
                        <m:r>
                          <a:rPr lang="en-US" sz="1800" b="0" i="1" kern="1200">
                            <a:latin typeface="Cambria Math" panose="02040503050406030204" pitchFamily="18" charset="0"/>
                          </a:rPr>
                          <m:t>𝑚𝑎𝑥</m:t>
                        </m:r>
                      </m:sub>
                    </m:sSub>
                    <m:r>
                      <a:rPr lang="en-US" sz="1800" b="0" i="1" kern="1200">
                        <a:latin typeface="Cambria Math" panose="02040503050406030204" pitchFamily="18" charset="0"/>
                      </a:rPr>
                      <m:t>=</m:t>
                    </m:r>
                    <m:sSub>
                      <m:sSubPr>
                        <m:ctrlPr>
                          <a:rPr lang="en-US" sz="1800" b="0" i="1" kern="1200">
                            <a:latin typeface="Cambria Math" panose="02040503050406030204" pitchFamily="18" charset="0"/>
                          </a:rPr>
                        </m:ctrlPr>
                      </m:sSubPr>
                      <m:e>
                        <m:r>
                          <m:rPr>
                            <m:nor/>
                          </m:rPr>
                          <a:rPr lang="el-GR" sz="1800"/>
                          <m:t>ρ</m:t>
                        </m:r>
                      </m:e>
                      <m:sub>
                        <m:r>
                          <a:rPr lang="en-US" sz="1800" b="0" i="1" kern="1200">
                            <a:latin typeface="Cambria Math" panose="02040503050406030204" pitchFamily="18" charset="0"/>
                          </a:rPr>
                          <m:t>𝑚𝑎𝑥</m:t>
                        </m:r>
                      </m:sub>
                    </m:sSub>
                    <m:r>
                      <a:rPr lang="en-US" sz="1800" b="0" i="1" kern="1200">
                        <a:latin typeface="Cambria Math" panose="02040503050406030204" pitchFamily="18" charset="0"/>
                      </a:rPr>
                      <m:t>𝑏𝑑</m:t>
                    </m:r>
                  </m:oMath>
                </m:oMathPara>
              </a14:m>
              <a:endParaRPr lang="en-PH" sz="1800" i="1" kern="1200"/>
            </a:p>
          </xdr:txBody>
        </xdr:sp>
      </mc:Choice>
      <mc:Fallback xmlns="">
        <xdr:sp macro="" textlink="">
          <xdr:nvSpPr>
            <xdr:cNvPr id="6" name="TextBox 5">
              <a:extLst>
                <a:ext uri="{FF2B5EF4-FFF2-40B4-BE49-F238E27FC236}">
                  <a16:creationId xmlns:a16="http://schemas.microsoft.com/office/drawing/2014/main" id="{CFA33A85-BE31-4FFE-81FE-57E008C7D82A}"/>
                </a:ext>
              </a:extLst>
            </xdr:cNvPr>
            <xdr:cNvSpPr txBox="1"/>
          </xdr:nvSpPr>
          <xdr:spPr>
            <a:xfrm>
              <a:off x="3177540" y="9437370"/>
              <a:ext cx="255270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i="0" kern="1200">
                  <a:latin typeface="Cambria Math" panose="02040503050406030204" pitchFamily="18" charset="0"/>
                </a:rPr>
                <a:t>〖</a:t>
              </a:r>
              <a:r>
                <a:rPr lang="en-US" sz="1800" b="0" i="0" kern="1200">
                  <a:latin typeface="Cambria Math" panose="02040503050406030204" pitchFamily="18" charset="0"/>
                </a:rPr>
                <a:t>"As" </a:t>
              </a:r>
              <a:r>
                <a:rPr lang="en-PH" sz="1800" b="0" i="0" kern="1200">
                  <a:latin typeface="Cambria Math" panose="02040503050406030204" pitchFamily="18" charset="0"/>
                </a:rPr>
                <a:t>〗_</a:t>
              </a:r>
              <a:r>
                <a:rPr lang="en-US" sz="1800" b="0" i="0" kern="1200">
                  <a:latin typeface="Cambria Math" panose="02040503050406030204" pitchFamily="18" charset="0"/>
                </a:rPr>
                <a:t>𝑚𝑎𝑥=</a:t>
              </a:r>
              <a:r>
                <a:rPr lang="el-GR" sz="1800" i="0"/>
                <a:t>"ρ</a:t>
              </a:r>
              <a:r>
                <a:rPr lang="el-GR" sz="1800" i="0">
                  <a:latin typeface="Cambria Math" panose="02040503050406030204" pitchFamily="18" charset="0"/>
                </a:rPr>
                <a:t>" </a:t>
              </a:r>
              <a:r>
                <a:rPr lang="en-US" sz="1800" b="0" i="0" kern="1200">
                  <a:latin typeface="Cambria Math" panose="02040503050406030204" pitchFamily="18" charset="0"/>
                </a:rPr>
                <a:t>_𝑚𝑎𝑥 𝑏𝑑</a:t>
              </a:r>
              <a:endParaRPr lang="en-PH" sz="1800" i="1" kern="1200"/>
            </a:p>
          </xdr:txBody>
        </xdr:sp>
      </mc:Fallback>
    </mc:AlternateContent>
    <xdr:clientData/>
  </xdr:oneCellAnchor>
  <xdr:oneCellAnchor>
    <xdr:from>
      <xdr:col>5</xdr:col>
      <xdr:colOff>175260</xdr:colOff>
      <xdr:row>37</xdr:row>
      <xdr:rowOff>57150</xdr:rowOff>
    </xdr:from>
    <xdr:ext cx="3947160" cy="62235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944DAB85-3220-41D4-97E2-EC8F3A8F12CB}"/>
                </a:ext>
              </a:extLst>
            </xdr:cNvPr>
            <xdr:cNvSpPr txBox="1"/>
          </xdr:nvSpPr>
          <xdr:spPr>
            <a:xfrm>
              <a:off x="3185160" y="10869930"/>
              <a:ext cx="394716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m:t>Mu</m:t>
                        </m:r>
                      </m:e>
                      <m:sub>
                        <m:r>
                          <a:rPr lang="en-US" sz="1800" b="0" i="1" kern="1200">
                            <a:latin typeface="Cambria Math" panose="02040503050406030204" pitchFamily="18" charset="0"/>
                          </a:rPr>
                          <m:t>𝑚𝑎𝑥</m:t>
                        </m:r>
                      </m:sub>
                    </m:sSub>
                    <m:r>
                      <a:rPr lang="en-US" sz="1800" b="0" i="1" kern="1200">
                        <a:latin typeface="Cambria Math" panose="02040503050406030204" pitchFamily="18" charset="0"/>
                      </a:rPr>
                      <m:t>=</m:t>
                    </m:r>
                    <m:sSub>
                      <m:sSubPr>
                        <m:ctrlPr>
                          <a:rPr lang="en-US" sz="1800" b="0" i="1" kern="1200">
                            <a:latin typeface="Cambria Math" panose="02040503050406030204" pitchFamily="18" charset="0"/>
                          </a:rPr>
                        </m:ctrlPr>
                      </m:sSubPr>
                      <m:e>
                        <m:r>
                          <a:rPr lang="el-GR" sz="1800" b="0" i="1" kern="1200">
                            <a:latin typeface="Cambria Math" panose="02040503050406030204" pitchFamily="18" charset="0"/>
                          </a:rPr>
                          <m:t>𝛷</m:t>
                        </m:r>
                        <m:sSup>
                          <m:sSupPr>
                            <m:ctrlPr>
                              <a:rPr lang="el-GR" sz="1800" b="0" i="1" kern="1200">
                                <a:latin typeface="Cambria Math" panose="02040503050406030204" pitchFamily="18" charset="0"/>
                              </a:rPr>
                            </m:ctrlPr>
                          </m:sSupPr>
                          <m:e>
                            <m:r>
                              <a:rPr lang="en-PH" sz="1800" b="0" i="1" kern="1200">
                                <a:latin typeface="Cambria Math" panose="02040503050406030204" pitchFamily="18" charset="0"/>
                              </a:rPr>
                              <m:t>𝑏𝑑</m:t>
                            </m:r>
                          </m:e>
                          <m:sup>
                            <m:r>
                              <a:rPr lang="en-PH" sz="1800" b="0" i="1" kern="1200">
                                <a:latin typeface="Cambria Math" panose="02040503050406030204" pitchFamily="18" charset="0"/>
                              </a:rPr>
                              <m:t>2</m:t>
                            </m:r>
                          </m:sup>
                        </m:sSup>
                        <m:sSub>
                          <m:sSubPr>
                            <m:ctrlPr>
                              <a:rPr lang="el-GR" sz="1800" b="0" i="1" kern="1200">
                                <a:latin typeface="Cambria Math" panose="02040503050406030204" pitchFamily="18" charset="0"/>
                              </a:rPr>
                            </m:ctrlPr>
                          </m:sSubPr>
                          <m:e>
                            <m:r>
                              <a:rPr lang="en-PH" sz="1800" b="0" i="1" kern="1200">
                                <a:latin typeface="Cambria Math" panose="02040503050406030204" pitchFamily="18" charset="0"/>
                              </a:rPr>
                              <m:t>𝑓</m:t>
                            </m:r>
                          </m:e>
                          <m:sub>
                            <m:r>
                              <a:rPr lang="en-PH" sz="1800" b="0" i="1" kern="1200">
                                <a:latin typeface="Cambria Math" panose="02040503050406030204" pitchFamily="18" charset="0"/>
                              </a:rPr>
                              <m:t>𝑦</m:t>
                            </m:r>
                          </m:sub>
                        </m:sSub>
                        <m:r>
                          <m:rPr>
                            <m:sty m:val="p"/>
                          </m:rPr>
                          <a:rPr lang="el-GR" sz="1800" b="0" i="1" kern="1200">
                            <a:latin typeface="Cambria Math" panose="02040503050406030204" pitchFamily="18" charset="0"/>
                          </a:rPr>
                          <m:t>ρ</m:t>
                        </m:r>
                      </m:e>
                      <m:sub>
                        <m:r>
                          <a:rPr lang="en-PH" sz="1800" b="0" i="1" kern="1200">
                            <a:latin typeface="Cambria Math" panose="02040503050406030204" pitchFamily="18" charset="0"/>
                          </a:rPr>
                          <m:t>𝑚𝑎𝑥</m:t>
                        </m:r>
                      </m:sub>
                    </m:sSub>
                    <m:d>
                      <m:dPr>
                        <m:ctrlPr>
                          <a:rPr lang="en-US" sz="1800" b="0" i="1" kern="1200">
                            <a:latin typeface="Cambria Math" panose="02040503050406030204" pitchFamily="18" charset="0"/>
                          </a:rPr>
                        </m:ctrlPr>
                      </m:dPr>
                      <m:e>
                        <m:r>
                          <a:rPr lang="en-PH" sz="1800" b="0" i="1" kern="1200">
                            <a:latin typeface="Cambria Math" panose="02040503050406030204" pitchFamily="18" charset="0"/>
                          </a:rPr>
                          <m:t>1−</m:t>
                        </m:r>
                        <m:f>
                          <m:fPr>
                            <m:ctrlPr>
                              <a:rPr lang="en-US" sz="1800" b="0" i="1" kern="1200">
                                <a:latin typeface="Cambria Math" panose="02040503050406030204" pitchFamily="18" charset="0"/>
                              </a:rPr>
                            </m:ctrlPr>
                          </m:fPr>
                          <m:num>
                            <m:sSub>
                              <m:sSubPr>
                                <m:ctrlPr>
                                  <a:rPr lang="en-US" sz="1800" b="0" i="1" kern="1200">
                                    <a:latin typeface="Cambria Math" panose="02040503050406030204" pitchFamily="18" charset="0"/>
                                  </a:rPr>
                                </m:ctrlPr>
                              </m:sSubPr>
                              <m:e>
                                <m:r>
                                  <m:rPr>
                                    <m:sty m:val="p"/>
                                  </m:rPr>
                                  <a:rPr lang="el-GR" sz="1800" b="0" i="1" kern="1200">
                                    <a:latin typeface="Cambria Math" panose="02040503050406030204" pitchFamily="18" charset="0"/>
                                  </a:rPr>
                                  <m:t>ρ</m:t>
                                </m:r>
                              </m:e>
                              <m:sub>
                                <m:r>
                                  <a:rPr lang="en-PH" sz="1800" b="0" i="1" kern="1200">
                                    <a:latin typeface="Cambria Math" panose="02040503050406030204" pitchFamily="18" charset="0"/>
                                  </a:rPr>
                                  <m:t>𝑚𝑎𝑥</m:t>
                                </m:r>
                              </m:sub>
                            </m:sSub>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𝑓</m:t>
                                </m:r>
                              </m:e>
                              <m:sub>
                                <m:r>
                                  <a:rPr lang="en-PH" sz="1800" b="0" i="1" kern="1200">
                                    <a:latin typeface="Cambria Math" panose="02040503050406030204" pitchFamily="18" charset="0"/>
                                  </a:rPr>
                                  <m:t>𝑦</m:t>
                                </m:r>
                              </m:sub>
                            </m:sSub>
                          </m:num>
                          <m:den>
                            <m:r>
                              <a:rPr lang="en-PH" sz="1800" b="0" i="1" kern="1200">
                                <a:latin typeface="Cambria Math" panose="02040503050406030204" pitchFamily="18" charset="0"/>
                              </a:rPr>
                              <m:t>1.7</m:t>
                            </m:r>
                            <m:r>
                              <a:rPr lang="en-PH" sz="1800" b="0" i="1" kern="1200">
                                <a:latin typeface="Cambria Math" panose="02040503050406030204" pitchFamily="18" charset="0"/>
                              </a:rPr>
                              <m:t>𝑓𝑐</m:t>
                            </m:r>
                            <m:r>
                              <a:rPr lang="en-PH" sz="1800" b="0" i="1" kern="1200">
                                <a:latin typeface="Cambria Math" panose="02040503050406030204" pitchFamily="18" charset="0"/>
                              </a:rPr>
                              <m:t>′</m:t>
                            </m:r>
                          </m:den>
                        </m:f>
                      </m:e>
                    </m:d>
                  </m:oMath>
                </m:oMathPara>
              </a14:m>
              <a:endParaRPr lang="en-PH" sz="1800" i="1" kern="1200"/>
            </a:p>
          </xdr:txBody>
        </xdr:sp>
      </mc:Choice>
      <mc:Fallback xmlns="">
        <xdr:sp macro="" textlink="">
          <xdr:nvSpPr>
            <xdr:cNvPr id="7" name="TextBox 6">
              <a:extLst>
                <a:ext uri="{FF2B5EF4-FFF2-40B4-BE49-F238E27FC236}">
                  <a16:creationId xmlns:a16="http://schemas.microsoft.com/office/drawing/2014/main" id="{944DAB85-3220-41D4-97E2-EC8F3A8F12CB}"/>
                </a:ext>
              </a:extLst>
            </xdr:cNvPr>
            <xdr:cNvSpPr txBox="1"/>
          </xdr:nvSpPr>
          <xdr:spPr>
            <a:xfrm>
              <a:off x="3185160" y="10869930"/>
              <a:ext cx="394716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i="0" kern="1200">
                  <a:latin typeface="Cambria Math" panose="02040503050406030204" pitchFamily="18" charset="0"/>
                </a:rPr>
                <a:t>〖</a:t>
              </a:r>
              <a:r>
                <a:rPr lang="en-PH" sz="1800" b="0" i="0" kern="1200">
                  <a:latin typeface="Cambria Math" panose="02040503050406030204" pitchFamily="18" charset="0"/>
                </a:rPr>
                <a:t>"</a:t>
              </a:r>
              <a:r>
                <a:rPr lang="en-PH" sz="1800" b="0" i="0"/>
                <a:t>Mu</a:t>
              </a:r>
              <a:r>
                <a:rPr lang="el-GR" sz="1800" b="0" i="0">
                  <a:latin typeface="Cambria Math" panose="02040503050406030204" pitchFamily="18" charset="0"/>
                </a:rPr>
                <a:t>" </a:t>
              </a:r>
              <a:r>
                <a:rPr lang="en-PH" sz="1800" b="0" i="0" kern="1200">
                  <a:latin typeface="Cambria Math" panose="02040503050406030204" pitchFamily="18" charset="0"/>
                </a:rPr>
                <a:t>〗_</a:t>
              </a:r>
              <a:r>
                <a:rPr lang="en-US" sz="1800" b="0" i="0" kern="1200">
                  <a:latin typeface="Cambria Math" panose="02040503050406030204" pitchFamily="18" charset="0"/>
                </a:rPr>
                <a:t>𝑚𝑎𝑥=〖</a:t>
              </a:r>
              <a:r>
                <a:rPr lang="el-GR" sz="1800" b="0" i="0" kern="1200">
                  <a:latin typeface="Cambria Math" panose="02040503050406030204" pitchFamily="18" charset="0"/>
                </a:rPr>
                <a:t>𝛷〖</a:t>
              </a:r>
              <a:r>
                <a:rPr lang="en-PH" sz="1800" b="0" i="0" kern="1200">
                  <a:latin typeface="Cambria Math" panose="02040503050406030204" pitchFamily="18" charset="0"/>
                </a:rPr>
                <a:t>𝑏𝑑</a:t>
              </a:r>
              <a:r>
                <a:rPr lang="el-GR" sz="1800" b="0" i="0" kern="1200">
                  <a:latin typeface="Cambria Math" panose="02040503050406030204" pitchFamily="18" charset="0"/>
                </a:rPr>
                <a:t>〗^</a:t>
              </a:r>
              <a:r>
                <a:rPr lang="en-PH" sz="1800" b="0" i="0" kern="1200">
                  <a:latin typeface="Cambria Math" panose="02040503050406030204" pitchFamily="18" charset="0"/>
                </a:rPr>
                <a:t>2</a:t>
              </a:r>
              <a:r>
                <a:rPr lang="el-GR" sz="1800" b="0" i="0" kern="1200">
                  <a:latin typeface="Cambria Math" panose="02040503050406030204" pitchFamily="18" charset="0"/>
                </a:rPr>
                <a:t> </a:t>
              </a:r>
              <a:r>
                <a:rPr lang="en-PH" sz="1800" b="0" i="0" kern="1200">
                  <a:latin typeface="Cambria Math" panose="02040503050406030204" pitchFamily="18" charset="0"/>
                </a:rPr>
                <a:t>𝑓</a:t>
              </a:r>
              <a:r>
                <a:rPr lang="el-GR" sz="1800" b="0" i="0" kern="1200">
                  <a:latin typeface="Cambria Math" panose="02040503050406030204" pitchFamily="18" charset="0"/>
                </a:rPr>
                <a:t>_</a:t>
              </a:r>
              <a:r>
                <a:rPr lang="en-PH" sz="1800" b="0" i="0" kern="1200">
                  <a:latin typeface="Cambria Math" panose="02040503050406030204" pitchFamily="18" charset="0"/>
                </a:rPr>
                <a:t>𝑦</a:t>
              </a:r>
              <a:r>
                <a:rPr lang="el-GR" sz="1800" b="0" i="0" kern="1200">
                  <a:latin typeface="Cambria Math" panose="02040503050406030204" pitchFamily="18" charset="0"/>
                </a:rPr>
                <a:t> ρ</a:t>
              </a:r>
              <a:r>
                <a:rPr lang="en-US" sz="1800" b="0" i="0" kern="1200">
                  <a:latin typeface="Cambria Math" panose="02040503050406030204" pitchFamily="18" charset="0"/>
                </a:rPr>
                <a:t>〗_</a:t>
              </a:r>
              <a:r>
                <a:rPr lang="en-PH" sz="1800" b="0" i="0" kern="1200">
                  <a:latin typeface="Cambria Math" panose="02040503050406030204" pitchFamily="18" charset="0"/>
                </a:rPr>
                <a:t>𝑚𝑎𝑥</a:t>
              </a:r>
              <a:r>
                <a:rPr lang="en-US" sz="1800" b="0" i="0" kern="1200">
                  <a:latin typeface="Cambria Math" panose="02040503050406030204" pitchFamily="18" charset="0"/>
                </a:rPr>
                <a:t> (</a:t>
              </a:r>
              <a:r>
                <a:rPr lang="en-PH" sz="1800" b="0" i="0" kern="1200">
                  <a:latin typeface="Cambria Math" panose="02040503050406030204" pitchFamily="18" charset="0"/>
                </a:rPr>
                <a:t>1−</a:t>
              </a:r>
              <a:r>
                <a:rPr lang="en-US" sz="1800" b="0" i="0" kern="1200">
                  <a:latin typeface="Cambria Math" panose="02040503050406030204" pitchFamily="18" charset="0"/>
                </a:rPr>
                <a:t>(</a:t>
              </a:r>
              <a:r>
                <a:rPr lang="el-GR" sz="1800" b="0" i="0" kern="1200">
                  <a:latin typeface="Cambria Math" panose="02040503050406030204" pitchFamily="18" charset="0"/>
                </a:rPr>
                <a:t>ρ</a:t>
              </a:r>
              <a:r>
                <a:rPr lang="en-US" sz="1800" b="0" i="0" kern="1200">
                  <a:latin typeface="Cambria Math" panose="02040503050406030204" pitchFamily="18" charset="0"/>
                </a:rPr>
                <a:t>_</a:t>
              </a:r>
              <a:r>
                <a:rPr lang="en-PH" sz="1800" b="0" i="0" kern="1200">
                  <a:latin typeface="Cambria Math" panose="02040503050406030204" pitchFamily="18" charset="0"/>
                </a:rPr>
                <a:t>𝑚𝑎𝑥</a:t>
              </a:r>
              <a:r>
                <a:rPr lang="en-US" sz="1800" b="0" i="0" kern="1200">
                  <a:latin typeface="Cambria Math" panose="02040503050406030204" pitchFamily="18" charset="0"/>
                </a:rPr>
                <a:t> </a:t>
              </a:r>
              <a:r>
                <a:rPr lang="en-PH" sz="1800" b="0" i="0" kern="1200">
                  <a:latin typeface="Cambria Math" panose="02040503050406030204" pitchFamily="18" charset="0"/>
                </a:rPr>
                <a:t>𝑓</a:t>
              </a:r>
              <a:r>
                <a:rPr lang="en-US" sz="1800" b="0" i="0" kern="1200">
                  <a:latin typeface="Cambria Math" panose="02040503050406030204" pitchFamily="18" charset="0"/>
                </a:rPr>
                <a:t>_</a:t>
              </a:r>
              <a:r>
                <a:rPr lang="en-PH" sz="1800" b="0" i="0" kern="1200">
                  <a:latin typeface="Cambria Math" panose="02040503050406030204" pitchFamily="18" charset="0"/>
                </a:rPr>
                <a:t>𝑦</a:t>
              </a:r>
              <a:r>
                <a:rPr lang="en-US" sz="1800" b="0" i="0" kern="1200">
                  <a:latin typeface="Cambria Math" panose="02040503050406030204" pitchFamily="18" charset="0"/>
                </a:rPr>
                <a:t>)/</a:t>
              </a:r>
              <a:r>
                <a:rPr lang="en-PH" sz="1800" b="0" i="0" kern="1200">
                  <a:latin typeface="Cambria Math" panose="02040503050406030204" pitchFamily="18" charset="0"/>
                </a:rPr>
                <a:t>1.7𝑓𝑐′</a:t>
              </a:r>
              <a:r>
                <a:rPr lang="en-US" sz="1800" b="0" i="0" kern="1200">
                  <a:latin typeface="Cambria Math" panose="02040503050406030204" pitchFamily="18" charset="0"/>
                </a:rPr>
                <a:t>)</a:t>
              </a:r>
              <a:endParaRPr lang="en-PH" sz="1800" i="1" kern="1200"/>
            </a:p>
          </xdr:txBody>
        </xdr:sp>
      </mc:Fallback>
    </mc:AlternateContent>
    <xdr:clientData/>
  </xdr:oneCellAnchor>
  <xdr:oneCellAnchor>
    <xdr:from>
      <xdr:col>12</xdr:col>
      <xdr:colOff>38100</xdr:colOff>
      <xdr:row>24</xdr:row>
      <xdr:rowOff>57150</xdr:rowOff>
    </xdr:from>
    <xdr:ext cx="2583180" cy="516745"/>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7B903D5B-71DB-44A9-A903-278F079ABEFE}"/>
                </a:ext>
              </a:extLst>
            </xdr:cNvPr>
            <xdr:cNvSpPr txBox="1"/>
          </xdr:nvSpPr>
          <xdr:spPr>
            <a:xfrm>
              <a:off x="7261860" y="7303770"/>
              <a:ext cx="2583180" cy="51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m:t>M</m:t>
                        </m:r>
                      </m:e>
                      <m:sub>
                        <m:r>
                          <a:rPr lang="en-PH" sz="1800" b="0" i="1">
                            <a:latin typeface="Cambria Math" panose="02040503050406030204" pitchFamily="18" charset="0"/>
                          </a:rPr>
                          <m:t>𝑛</m:t>
                        </m:r>
                      </m:sub>
                    </m:sSub>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𝑀</m:t>
                            </m:r>
                          </m:e>
                          <m:sub>
                            <m:r>
                              <a:rPr lang="en-PH" sz="1800" b="0" i="1" kern="1200">
                                <a:latin typeface="Cambria Math" panose="02040503050406030204" pitchFamily="18" charset="0"/>
                              </a:rPr>
                              <m:t>𝑢</m:t>
                            </m:r>
                          </m:sub>
                        </m:sSub>
                      </m:num>
                      <m:den>
                        <m:r>
                          <m:rPr>
                            <m:sty m:val="p"/>
                          </m:rPr>
                          <a:rPr lang="el-GR" sz="1800" b="0" i="1" kern="1200">
                            <a:latin typeface="Cambria Math" panose="02040503050406030204" pitchFamily="18" charset="0"/>
                          </a:rPr>
                          <m:t>Φ</m:t>
                        </m:r>
                      </m:den>
                    </m:f>
                  </m:oMath>
                </m:oMathPara>
              </a14:m>
              <a:endParaRPr lang="en-PH" sz="1800" i="1" kern="1200"/>
            </a:p>
          </xdr:txBody>
        </xdr:sp>
      </mc:Choice>
      <mc:Fallback xmlns="">
        <xdr:sp macro="" textlink="">
          <xdr:nvSpPr>
            <xdr:cNvPr id="2" name="TextBox 1">
              <a:extLst>
                <a:ext uri="{FF2B5EF4-FFF2-40B4-BE49-F238E27FC236}">
                  <a16:creationId xmlns:a16="http://schemas.microsoft.com/office/drawing/2014/main" id="{7B903D5B-71DB-44A9-A903-278F079ABEFE}"/>
                </a:ext>
              </a:extLst>
            </xdr:cNvPr>
            <xdr:cNvSpPr txBox="1"/>
          </xdr:nvSpPr>
          <xdr:spPr>
            <a:xfrm>
              <a:off x="7261860" y="7303770"/>
              <a:ext cx="2583180" cy="51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a:t>"M</a:t>
              </a:r>
              <a:r>
                <a:rPr lang="el-GR" sz="1800" b="0" i="0">
                  <a:latin typeface="Cambria Math" panose="02040503050406030204" pitchFamily="18" charset="0"/>
                </a:rPr>
                <a:t>" </a:t>
              </a:r>
              <a:r>
                <a:rPr lang="en-PH" sz="1800" b="0" i="0" kern="1200">
                  <a:latin typeface="Cambria Math" panose="02040503050406030204" pitchFamily="18" charset="0"/>
                </a:rPr>
                <a:t>_</a:t>
              </a:r>
              <a:r>
                <a:rPr lang="en-PH" sz="1800" b="0" i="0">
                  <a:latin typeface="Cambria Math" panose="02040503050406030204" pitchFamily="18" charset="0"/>
                </a:rPr>
                <a:t>𝑛</a:t>
              </a:r>
              <a:r>
                <a:rPr lang="en-US" sz="1800" b="0" i="0" kern="1200">
                  <a:latin typeface="Cambria Math" panose="02040503050406030204" pitchFamily="18" charset="0"/>
                </a:rPr>
                <a:t>=</a:t>
              </a:r>
              <a:r>
                <a:rPr lang="en-PH" sz="1800" b="0" i="0" kern="1200">
                  <a:latin typeface="Cambria Math" panose="02040503050406030204" pitchFamily="18" charset="0"/>
                </a:rPr>
                <a:t>𝑀</a:t>
              </a:r>
              <a:r>
                <a:rPr lang="en-US" sz="1800" b="0" i="0" kern="1200">
                  <a:latin typeface="Cambria Math" panose="02040503050406030204" pitchFamily="18" charset="0"/>
                </a:rPr>
                <a:t>_</a:t>
              </a:r>
              <a:r>
                <a:rPr lang="en-PH" sz="1800" b="0" i="0" kern="1200">
                  <a:latin typeface="Cambria Math" panose="02040503050406030204" pitchFamily="18" charset="0"/>
                </a:rPr>
                <a:t>𝑢</a:t>
              </a:r>
              <a:r>
                <a:rPr lang="en-US" sz="1800" b="0" i="0" kern="1200">
                  <a:latin typeface="Cambria Math" panose="02040503050406030204" pitchFamily="18" charset="0"/>
                </a:rPr>
                <a:t>/</a:t>
              </a:r>
              <a:r>
                <a:rPr lang="el-GR" sz="1800" b="0" i="0" kern="1200">
                  <a:latin typeface="Cambria Math" panose="02040503050406030204" pitchFamily="18" charset="0"/>
                </a:rPr>
                <a:t>Φ</a:t>
              </a:r>
              <a:endParaRPr lang="en-PH" sz="1800" i="1" kern="1200"/>
            </a:p>
          </xdr:txBody>
        </xdr:sp>
      </mc:Fallback>
    </mc:AlternateContent>
    <xdr:clientData/>
  </xdr:oneCellAnchor>
  <mc:AlternateContent xmlns:mc="http://schemas.openxmlformats.org/markup-compatibility/2006">
    <mc:Choice xmlns:a14="http://schemas.microsoft.com/office/drawing/2010/main" Requires="a14">
      <xdr:twoCellAnchor>
        <xdr:from>
          <xdr:col>1</xdr:col>
          <xdr:colOff>15240</xdr:colOff>
          <xdr:row>5</xdr:row>
          <xdr:rowOff>0</xdr:rowOff>
        </xdr:from>
        <xdr:to>
          <xdr:col>1</xdr:col>
          <xdr:colOff>266700</xdr:colOff>
          <xdr:row>6</xdr:row>
          <xdr:rowOff>0</xdr:rowOff>
        </xdr:to>
        <xdr:sp macro="" textlink="">
          <xdr:nvSpPr>
            <xdr:cNvPr id="3077" name="Spinner 5"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5</xdr:col>
      <xdr:colOff>518160</xdr:colOff>
      <xdr:row>45</xdr:row>
      <xdr:rowOff>87630</xdr:rowOff>
    </xdr:from>
    <xdr:ext cx="2552700" cy="516745"/>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94FC17A-77A6-48CC-A153-27DE153418E5}"/>
                </a:ext>
              </a:extLst>
            </xdr:cNvPr>
            <xdr:cNvSpPr txBox="1"/>
          </xdr:nvSpPr>
          <xdr:spPr>
            <a:xfrm>
              <a:off x="8343900" y="7334250"/>
              <a:ext cx="2552700" cy="51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m:t>M</m:t>
                        </m:r>
                      </m:e>
                      <m:sub>
                        <m:r>
                          <a:rPr lang="en-PH" sz="1800" b="0" i="1">
                            <a:latin typeface="Cambria Math" panose="02040503050406030204" pitchFamily="18" charset="0"/>
                          </a:rPr>
                          <m:t>𝑛</m:t>
                        </m:r>
                        <m:r>
                          <a:rPr lang="en-PH" sz="1800" b="0" i="1">
                            <a:latin typeface="Cambria Math" panose="02040503050406030204" pitchFamily="18" charset="0"/>
                          </a:rPr>
                          <m:t>1</m:t>
                        </m:r>
                      </m:sub>
                    </m:sSub>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𝑀𝑢</m:t>
                            </m:r>
                          </m:e>
                          <m:sub>
                            <m:r>
                              <a:rPr lang="en-PH" sz="1800" b="0" i="1" kern="1200">
                                <a:latin typeface="Cambria Math" panose="02040503050406030204" pitchFamily="18" charset="0"/>
                              </a:rPr>
                              <m:t>𝑚𝑎𝑥</m:t>
                            </m:r>
                          </m:sub>
                        </m:sSub>
                      </m:num>
                      <m:den>
                        <m:r>
                          <m:rPr>
                            <m:sty m:val="p"/>
                          </m:rPr>
                          <a:rPr lang="el-GR" sz="1800" b="0" i="1" kern="1200">
                            <a:latin typeface="Cambria Math" panose="02040503050406030204" pitchFamily="18" charset="0"/>
                          </a:rPr>
                          <m:t>Φ</m:t>
                        </m:r>
                      </m:den>
                    </m:f>
                  </m:oMath>
                </m:oMathPara>
              </a14:m>
              <a:endParaRPr lang="en-PH" sz="1800" i="1" kern="1200"/>
            </a:p>
          </xdr:txBody>
        </xdr:sp>
      </mc:Choice>
      <mc:Fallback xmlns="">
        <xdr:sp macro="" textlink="">
          <xdr:nvSpPr>
            <xdr:cNvPr id="4" name="TextBox 3">
              <a:extLst>
                <a:ext uri="{FF2B5EF4-FFF2-40B4-BE49-F238E27FC236}">
                  <a16:creationId xmlns:a16="http://schemas.microsoft.com/office/drawing/2014/main" id="{894FC17A-77A6-48CC-A153-27DE153418E5}"/>
                </a:ext>
              </a:extLst>
            </xdr:cNvPr>
            <xdr:cNvSpPr txBox="1"/>
          </xdr:nvSpPr>
          <xdr:spPr>
            <a:xfrm>
              <a:off x="8343900" y="7334250"/>
              <a:ext cx="2552700" cy="51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a:t>"M</a:t>
              </a:r>
              <a:r>
                <a:rPr lang="el-GR" sz="1800" b="0" i="0">
                  <a:latin typeface="Cambria Math" panose="02040503050406030204" pitchFamily="18" charset="0"/>
                </a:rPr>
                <a:t>" </a:t>
              </a:r>
              <a:r>
                <a:rPr lang="en-PH" sz="1800" b="0" i="0" kern="1200">
                  <a:latin typeface="Cambria Math" panose="02040503050406030204" pitchFamily="18" charset="0"/>
                </a:rPr>
                <a:t>_</a:t>
              </a:r>
              <a:r>
                <a:rPr lang="en-PH" sz="1800" b="0" i="0">
                  <a:latin typeface="Cambria Math" panose="02040503050406030204" pitchFamily="18" charset="0"/>
                </a:rPr>
                <a:t>𝑛1</a:t>
              </a:r>
              <a:r>
                <a:rPr lang="en-US" sz="1800" b="0" i="0" kern="1200">
                  <a:latin typeface="Cambria Math" panose="02040503050406030204" pitchFamily="18" charset="0"/>
                </a:rPr>
                <a:t>=〖</a:t>
              </a:r>
              <a:r>
                <a:rPr lang="en-PH" sz="1800" b="0" i="0" kern="1200">
                  <a:latin typeface="Cambria Math" panose="02040503050406030204" pitchFamily="18" charset="0"/>
                </a:rPr>
                <a:t>𝑀𝑢</a:t>
              </a:r>
              <a:r>
                <a:rPr lang="en-US" sz="1800" b="0" i="0" kern="1200">
                  <a:latin typeface="Cambria Math" panose="02040503050406030204" pitchFamily="18" charset="0"/>
                </a:rPr>
                <a:t>〗_</a:t>
              </a:r>
              <a:r>
                <a:rPr lang="en-PH" sz="1800" b="0" i="0" kern="1200">
                  <a:latin typeface="Cambria Math" panose="02040503050406030204" pitchFamily="18" charset="0"/>
                </a:rPr>
                <a:t>𝑚𝑎𝑥</a:t>
              </a:r>
              <a:r>
                <a:rPr lang="en-US" sz="1800" b="0" i="0" kern="1200">
                  <a:latin typeface="Cambria Math" panose="02040503050406030204" pitchFamily="18" charset="0"/>
                </a:rPr>
                <a:t>/</a:t>
              </a:r>
              <a:r>
                <a:rPr lang="el-GR" sz="1800" b="0" i="0" kern="1200">
                  <a:latin typeface="Cambria Math" panose="02040503050406030204" pitchFamily="18" charset="0"/>
                </a:rPr>
                <a:t>Φ</a:t>
              </a:r>
              <a:endParaRPr lang="en-PH" sz="1800" i="1" kern="1200"/>
            </a:p>
          </xdr:txBody>
        </xdr:sp>
      </mc:Fallback>
    </mc:AlternateContent>
    <xdr:clientData/>
  </xdr:oneCellAnchor>
  <xdr:oneCellAnchor>
    <xdr:from>
      <xdr:col>12</xdr:col>
      <xdr:colOff>518160</xdr:colOff>
      <xdr:row>45</xdr:row>
      <xdr:rowOff>87630</xdr:rowOff>
    </xdr:from>
    <xdr:ext cx="2552700" cy="284373"/>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BF17A903-029D-4936-98DA-4BA57F891600}"/>
                </a:ext>
              </a:extLst>
            </xdr:cNvPr>
            <xdr:cNvSpPr txBox="1"/>
          </xdr:nvSpPr>
          <xdr:spPr>
            <a:xfrm>
              <a:off x="7741920" y="14740890"/>
              <a:ext cx="255270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m:t>M</m:t>
                        </m:r>
                      </m:e>
                      <m:sub>
                        <m:r>
                          <a:rPr lang="en-PH" sz="1800" b="0" i="1">
                            <a:latin typeface="Cambria Math" panose="02040503050406030204" pitchFamily="18" charset="0"/>
                          </a:rPr>
                          <m:t>𝑛</m:t>
                        </m:r>
                        <m:r>
                          <a:rPr lang="en-PH" sz="1800" b="0" i="1">
                            <a:latin typeface="Cambria Math" panose="02040503050406030204" pitchFamily="18" charset="0"/>
                          </a:rPr>
                          <m:t>2</m:t>
                        </m:r>
                      </m:sub>
                    </m:sSub>
                    <m:r>
                      <a:rPr lang="en-US" sz="1800" b="0" i="1" kern="1200">
                        <a:latin typeface="Cambria Math" panose="02040503050406030204" pitchFamily="18" charset="0"/>
                      </a:rPr>
                      <m:t>=</m:t>
                    </m:r>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𝑀</m:t>
                        </m:r>
                      </m:e>
                      <m:sub>
                        <m:r>
                          <a:rPr lang="en-PH" sz="1800" b="0" i="1" kern="1200">
                            <a:latin typeface="Cambria Math" panose="02040503050406030204" pitchFamily="18" charset="0"/>
                          </a:rPr>
                          <m:t>𝑛</m:t>
                        </m:r>
                      </m:sub>
                    </m:sSub>
                    <m:r>
                      <a:rPr lang="en-PH" sz="1800" b="0" i="1" kern="1200">
                        <a:latin typeface="Cambria Math" panose="02040503050406030204" pitchFamily="18" charset="0"/>
                      </a:rPr>
                      <m:t>−</m:t>
                    </m:r>
                    <m:sSub>
                      <m:sSubPr>
                        <m:ctrlPr>
                          <a:rPr lang="en-PH" sz="1800" b="0" i="1" kern="1200">
                            <a:latin typeface="Cambria Math" panose="02040503050406030204" pitchFamily="18" charset="0"/>
                          </a:rPr>
                        </m:ctrlPr>
                      </m:sSubPr>
                      <m:e>
                        <m:r>
                          <a:rPr lang="en-PH" sz="1800" b="0" i="1" kern="1200">
                            <a:latin typeface="Cambria Math" panose="02040503050406030204" pitchFamily="18" charset="0"/>
                          </a:rPr>
                          <m:t>𝑀</m:t>
                        </m:r>
                      </m:e>
                      <m:sub>
                        <m:r>
                          <a:rPr lang="en-PH" sz="1800" b="0" i="1" kern="1200">
                            <a:latin typeface="Cambria Math" panose="02040503050406030204" pitchFamily="18" charset="0"/>
                          </a:rPr>
                          <m:t>𝑛</m:t>
                        </m:r>
                        <m:r>
                          <a:rPr lang="en-PH" sz="1800" b="0" i="1" kern="1200">
                            <a:latin typeface="Cambria Math" panose="02040503050406030204" pitchFamily="18" charset="0"/>
                          </a:rPr>
                          <m:t>1</m:t>
                        </m:r>
                      </m:sub>
                    </m:sSub>
                  </m:oMath>
                </m:oMathPara>
              </a14:m>
              <a:endParaRPr lang="en-PH" sz="1800" i="1" kern="1200"/>
            </a:p>
          </xdr:txBody>
        </xdr:sp>
      </mc:Choice>
      <mc:Fallback xmlns="">
        <xdr:sp macro="" textlink="">
          <xdr:nvSpPr>
            <xdr:cNvPr id="5" name="TextBox 4">
              <a:extLst>
                <a:ext uri="{FF2B5EF4-FFF2-40B4-BE49-F238E27FC236}">
                  <a16:creationId xmlns:a16="http://schemas.microsoft.com/office/drawing/2014/main" id="{BF17A903-029D-4936-98DA-4BA57F891600}"/>
                </a:ext>
              </a:extLst>
            </xdr:cNvPr>
            <xdr:cNvSpPr txBox="1"/>
          </xdr:nvSpPr>
          <xdr:spPr>
            <a:xfrm>
              <a:off x="7741920" y="14740890"/>
              <a:ext cx="255270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a:t>"M</a:t>
              </a:r>
              <a:r>
                <a:rPr lang="el-GR" sz="1800" b="0" i="0">
                  <a:latin typeface="Cambria Math" panose="02040503050406030204" pitchFamily="18" charset="0"/>
                </a:rPr>
                <a:t>" </a:t>
              </a:r>
              <a:r>
                <a:rPr lang="en-PH" sz="1800" b="0" i="0" kern="1200">
                  <a:latin typeface="Cambria Math" panose="02040503050406030204" pitchFamily="18" charset="0"/>
                </a:rPr>
                <a:t>_</a:t>
              </a:r>
              <a:r>
                <a:rPr lang="en-PH" sz="1800" b="0" i="0">
                  <a:latin typeface="Cambria Math" panose="02040503050406030204" pitchFamily="18" charset="0"/>
                </a:rPr>
                <a:t>𝑛2</a:t>
              </a:r>
              <a:r>
                <a:rPr lang="en-US" sz="1800" b="0" i="0" kern="1200">
                  <a:latin typeface="Cambria Math" panose="02040503050406030204" pitchFamily="18" charset="0"/>
                </a:rPr>
                <a:t>=</a:t>
              </a:r>
              <a:r>
                <a:rPr lang="en-PH" sz="1800" b="0" i="0" kern="1200">
                  <a:latin typeface="Cambria Math" panose="02040503050406030204" pitchFamily="18" charset="0"/>
                </a:rPr>
                <a:t>𝑀</a:t>
              </a:r>
              <a:r>
                <a:rPr lang="en-US" sz="1800" b="0" i="0" kern="1200">
                  <a:latin typeface="Cambria Math" panose="02040503050406030204" pitchFamily="18" charset="0"/>
                </a:rPr>
                <a:t>_</a:t>
              </a:r>
              <a:r>
                <a:rPr lang="en-PH" sz="1800" b="0" i="0" kern="1200">
                  <a:latin typeface="Cambria Math" panose="02040503050406030204" pitchFamily="18" charset="0"/>
                </a:rPr>
                <a:t>𝑛−𝑀_𝑛1</a:t>
              </a:r>
              <a:endParaRPr lang="en-PH" sz="1800" i="1" kern="1200"/>
            </a:p>
          </xdr:txBody>
        </xdr:sp>
      </mc:Fallback>
    </mc:AlternateContent>
    <xdr:clientData/>
  </xdr:oneCellAnchor>
  <xdr:oneCellAnchor>
    <xdr:from>
      <xdr:col>5</xdr:col>
      <xdr:colOff>563880</xdr:colOff>
      <xdr:row>52</xdr:row>
      <xdr:rowOff>87630</xdr:rowOff>
    </xdr:from>
    <xdr:ext cx="2552700" cy="29892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1C4DBFD5-B826-43AE-A342-18504A7167BB}"/>
                </a:ext>
              </a:extLst>
            </xdr:cNvPr>
            <xdr:cNvSpPr txBox="1"/>
          </xdr:nvSpPr>
          <xdr:spPr>
            <a:xfrm>
              <a:off x="3573780" y="15053310"/>
              <a:ext cx="2552700" cy="298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kern="1200">
                            <a:latin typeface="Cambria Math" panose="02040503050406030204" pitchFamily="18" charset="0"/>
                          </a:rPr>
                          <m:t>M</m:t>
                        </m:r>
                      </m:e>
                      <m:sub>
                        <m:r>
                          <a:rPr lang="en-PH" sz="1800" b="0" i="1">
                            <a:latin typeface="Cambria Math" panose="02040503050406030204" pitchFamily="18" charset="0"/>
                          </a:rPr>
                          <m:t>𝑛</m:t>
                        </m:r>
                        <m:r>
                          <a:rPr lang="en-PH" sz="1800" b="0" i="1">
                            <a:latin typeface="Cambria Math" panose="02040503050406030204" pitchFamily="18" charset="0"/>
                          </a:rPr>
                          <m:t>2</m:t>
                        </m:r>
                      </m:sub>
                    </m:sSub>
                    <m:r>
                      <a:rPr lang="en-US" sz="1800" b="0" i="1" kern="1200">
                        <a:latin typeface="Cambria Math" panose="02040503050406030204" pitchFamily="18" charset="0"/>
                      </a:rPr>
                      <m:t>=</m:t>
                    </m:r>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𝐴</m:t>
                        </m:r>
                      </m:e>
                      <m:sub>
                        <m:r>
                          <a:rPr lang="en-PH" sz="1800" b="0" i="1" kern="1200">
                            <a:latin typeface="Cambria Math" panose="02040503050406030204" pitchFamily="18" charset="0"/>
                          </a:rPr>
                          <m:t>𝑠</m:t>
                        </m:r>
                      </m:sub>
                    </m:sSub>
                    <m:r>
                      <a:rPr lang="en-PH" sz="1800" b="0" i="1" kern="1200">
                        <a:latin typeface="Cambria Math" panose="02040503050406030204" pitchFamily="18" charset="0"/>
                      </a:rPr>
                      <m:t>′</m:t>
                    </m:r>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𝑓</m:t>
                        </m:r>
                      </m:e>
                      <m:sub>
                        <m:r>
                          <a:rPr lang="en-PH" sz="1800" b="0" i="1" kern="1200">
                            <a:latin typeface="Cambria Math" panose="02040503050406030204" pitchFamily="18" charset="0"/>
                          </a:rPr>
                          <m:t>𝑦</m:t>
                        </m:r>
                      </m:sub>
                    </m:sSub>
                    <m:d>
                      <m:dPr>
                        <m:ctrlPr>
                          <a:rPr lang="en-US" sz="1800" b="0" i="1" kern="1200">
                            <a:latin typeface="Cambria Math" panose="02040503050406030204" pitchFamily="18" charset="0"/>
                          </a:rPr>
                        </m:ctrlPr>
                      </m:dPr>
                      <m:e>
                        <m:r>
                          <a:rPr lang="en-PH" sz="1800" b="0" i="1" kern="1200">
                            <a:latin typeface="Cambria Math" panose="02040503050406030204" pitchFamily="18" charset="0"/>
                          </a:rPr>
                          <m:t>𝑑</m:t>
                        </m:r>
                        <m:r>
                          <a:rPr lang="en-PH" sz="1800" b="0" i="1" kern="1200">
                            <a:latin typeface="Cambria Math" panose="02040503050406030204" pitchFamily="18" charset="0"/>
                          </a:rPr>
                          <m:t>−</m:t>
                        </m:r>
                        <m:r>
                          <a:rPr lang="en-PH" sz="1800" b="0" i="1" kern="1200">
                            <a:latin typeface="Cambria Math" panose="02040503050406030204" pitchFamily="18" charset="0"/>
                          </a:rPr>
                          <m:t>𝑑</m:t>
                        </m:r>
                        <m:r>
                          <a:rPr lang="en-PH" sz="1800" b="0" i="1" kern="1200">
                            <a:latin typeface="Cambria Math" panose="02040503050406030204" pitchFamily="18" charset="0"/>
                          </a:rPr>
                          <m:t>′</m:t>
                        </m:r>
                      </m:e>
                    </m:d>
                  </m:oMath>
                </m:oMathPara>
              </a14:m>
              <a:endParaRPr lang="en-PH" sz="1800" i="1" kern="1200"/>
            </a:p>
          </xdr:txBody>
        </xdr:sp>
      </mc:Choice>
      <mc:Fallback xmlns="">
        <xdr:sp macro="" textlink="">
          <xdr:nvSpPr>
            <xdr:cNvPr id="10" name="TextBox 9">
              <a:extLst>
                <a:ext uri="{FF2B5EF4-FFF2-40B4-BE49-F238E27FC236}">
                  <a16:creationId xmlns:a16="http://schemas.microsoft.com/office/drawing/2014/main" id="{1C4DBFD5-B826-43AE-A342-18504A7167BB}"/>
                </a:ext>
              </a:extLst>
            </xdr:cNvPr>
            <xdr:cNvSpPr txBox="1"/>
          </xdr:nvSpPr>
          <xdr:spPr>
            <a:xfrm>
              <a:off x="3573780" y="15053310"/>
              <a:ext cx="2552700" cy="298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"M" _</a:t>
              </a:r>
              <a:r>
                <a:rPr lang="en-PH" sz="1800" b="0" i="0">
                  <a:latin typeface="Cambria Math" panose="02040503050406030204" pitchFamily="18" charset="0"/>
                </a:rPr>
                <a:t>𝑛2</a:t>
              </a:r>
              <a:r>
                <a:rPr lang="en-US" sz="1800" b="0" i="0" kern="1200">
                  <a:latin typeface="Cambria Math" panose="02040503050406030204" pitchFamily="18" charset="0"/>
                </a:rPr>
                <a:t>=</a:t>
              </a:r>
              <a:r>
                <a:rPr lang="en-PH" sz="1800" b="0" i="0" kern="1200">
                  <a:latin typeface="Cambria Math" panose="02040503050406030204" pitchFamily="18" charset="0"/>
                </a:rPr>
                <a:t>𝐴</a:t>
              </a:r>
              <a:r>
                <a:rPr lang="en-US" sz="1800" b="0" i="0" kern="1200">
                  <a:latin typeface="Cambria Math" panose="02040503050406030204" pitchFamily="18" charset="0"/>
                </a:rPr>
                <a:t>_</a:t>
              </a:r>
              <a:r>
                <a:rPr lang="en-PH" sz="1800" b="0" i="0" kern="1200">
                  <a:latin typeface="Cambria Math" panose="02040503050406030204" pitchFamily="18" charset="0"/>
                </a:rPr>
                <a:t>𝑠′𝑓</a:t>
              </a:r>
              <a:r>
                <a:rPr lang="en-US" sz="1800" b="0" i="0" kern="1200">
                  <a:latin typeface="Cambria Math" panose="02040503050406030204" pitchFamily="18" charset="0"/>
                </a:rPr>
                <a:t>_</a:t>
              </a:r>
              <a:r>
                <a:rPr lang="en-PH" sz="1800" b="0" i="0" kern="1200">
                  <a:latin typeface="Cambria Math" panose="02040503050406030204" pitchFamily="18" charset="0"/>
                </a:rPr>
                <a:t>𝑦</a:t>
              </a:r>
              <a:r>
                <a:rPr lang="en-US" sz="1800" b="0" i="0" kern="1200">
                  <a:latin typeface="Cambria Math" panose="02040503050406030204" pitchFamily="18" charset="0"/>
                </a:rPr>
                <a:t> (</a:t>
              </a:r>
              <a:r>
                <a:rPr lang="en-PH" sz="1800" b="0" i="0" kern="1200">
                  <a:latin typeface="Cambria Math" panose="02040503050406030204" pitchFamily="18" charset="0"/>
                </a:rPr>
                <a:t>𝑑−𝑑′)</a:t>
              </a:r>
              <a:endParaRPr lang="en-PH" sz="1800" i="1" kern="1200"/>
            </a:p>
          </xdr:txBody>
        </xdr:sp>
      </mc:Fallback>
    </mc:AlternateContent>
    <xdr:clientData/>
  </xdr:oneCellAnchor>
  <xdr:oneCellAnchor>
    <xdr:from>
      <xdr:col>12</xdr:col>
      <xdr:colOff>518160</xdr:colOff>
      <xdr:row>52</xdr:row>
      <xdr:rowOff>87630</xdr:rowOff>
    </xdr:from>
    <xdr:ext cx="2552700" cy="284373"/>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E93F3EA2-8A93-45CC-9E18-0A855997B3F8}"/>
                </a:ext>
              </a:extLst>
            </xdr:cNvPr>
            <xdr:cNvSpPr txBox="1"/>
          </xdr:nvSpPr>
          <xdr:spPr>
            <a:xfrm>
              <a:off x="7741920" y="13094970"/>
              <a:ext cx="255270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kern="1200">
                            <a:latin typeface="Cambria Math" panose="02040503050406030204" pitchFamily="18" charset="0"/>
                          </a:rPr>
                          <m:t>A</m:t>
                        </m:r>
                      </m:e>
                      <m:sub>
                        <m:r>
                          <a:rPr lang="en-PH" sz="1800" b="0" i="1">
                            <a:latin typeface="Cambria Math" panose="02040503050406030204" pitchFamily="18" charset="0"/>
                          </a:rPr>
                          <m:t>𝑠</m:t>
                        </m:r>
                      </m:sub>
                    </m:sSub>
                    <m:r>
                      <a:rPr lang="en-US" sz="1800" b="0" i="1" kern="1200">
                        <a:latin typeface="Cambria Math" panose="02040503050406030204" pitchFamily="18" charset="0"/>
                      </a:rPr>
                      <m:t>=</m:t>
                    </m:r>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𝐴</m:t>
                        </m:r>
                      </m:e>
                      <m:sub>
                        <m:r>
                          <a:rPr lang="en-PH" sz="1800" b="0" i="1" kern="1200">
                            <a:latin typeface="Cambria Math" panose="02040503050406030204" pitchFamily="18" charset="0"/>
                          </a:rPr>
                          <m:t>𝑠𝑚𝑎𝑥</m:t>
                        </m:r>
                      </m:sub>
                    </m:sSub>
                    <m:r>
                      <a:rPr lang="en-PH" sz="1800" b="0" i="1" kern="1200">
                        <a:latin typeface="Cambria Math" panose="02040503050406030204" pitchFamily="18" charset="0"/>
                      </a:rPr>
                      <m:t>+</m:t>
                    </m:r>
                    <m:sSub>
                      <m:sSubPr>
                        <m:ctrlPr>
                          <a:rPr lang="en-PH" sz="1800" b="0" i="1" kern="1200">
                            <a:latin typeface="Cambria Math" panose="02040503050406030204" pitchFamily="18" charset="0"/>
                          </a:rPr>
                        </m:ctrlPr>
                      </m:sSubPr>
                      <m:e>
                        <m:r>
                          <a:rPr lang="en-PH" sz="1800" b="0" i="1" kern="1200">
                            <a:latin typeface="Cambria Math" panose="02040503050406030204" pitchFamily="18" charset="0"/>
                          </a:rPr>
                          <m:t>𝐴</m:t>
                        </m:r>
                      </m:e>
                      <m:sub>
                        <m:r>
                          <a:rPr lang="en-PH" sz="1800" b="0" i="1" kern="1200">
                            <a:latin typeface="Cambria Math" panose="02040503050406030204" pitchFamily="18" charset="0"/>
                          </a:rPr>
                          <m:t>𝑠</m:t>
                        </m:r>
                      </m:sub>
                    </m:sSub>
                    <m:r>
                      <a:rPr lang="en-PH" sz="1800" b="0" i="1" kern="1200">
                        <a:latin typeface="Cambria Math" panose="02040503050406030204" pitchFamily="18" charset="0"/>
                      </a:rPr>
                      <m:t>′</m:t>
                    </m:r>
                  </m:oMath>
                </m:oMathPara>
              </a14:m>
              <a:endParaRPr lang="en-PH" sz="1800" i="1" kern="1200"/>
            </a:p>
          </xdr:txBody>
        </xdr:sp>
      </mc:Choice>
      <mc:Fallback xmlns="">
        <xdr:sp macro="" textlink="">
          <xdr:nvSpPr>
            <xdr:cNvPr id="11" name="TextBox 10">
              <a:extLst>
                <a:ext uri="{FF2B5EF4-FFF2-40B4-BE49-F238E27FC236}">
                  <a16:creationId xmlns:a16="http://schemas.microsoft.com/office/drawing/2014/main" id="{E93F3EA2-8A93-45CC-9E18-0A855997B3F8}"/>
                </a:ext>
              </a:extLst>
            </xdr:cNvPr>
            <xdr:cNvSpPr txBox="1"/>
          </xdr:nvSpPr>
          <xdr:spPr>
            <a:xfrm>
              <a:off x="7741920" y="13094970"/>
              <a:ext cx="255270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"A</a:t>
              </a:r>
              <a:r>
                <a:rPr lang="el-GR" sz="1800" b="0" i="0" kern="1200">
                  <a:latin typeface="Cambria Math" panose="02040503050406030204" pitchFamily="18" charset="0"/>
                </a:rPr>
                <a:t>" </a:t>
              </a:r>
              <a:r>
                <a:rPr lang="en-PH" sz="1800" b="0" i="0" kern="1200">
                  <a:latin typeface="Cambria Math" panose="02040503050406030204" pitchFamily="18" charset="0"/>
                </a:rPr>
                <a:t>_</a:t>
              </a:r>
              <a:r>
                <a:rPr lang="en-PH" sz="1800" b="0" i="0">
                  <a:latin typeface="Cambria Math" panose="02040503050406030204" pitchFamily="18" charset="0"/>
                </a:rPr>
                <a:t>𝑠</a:t>
              </a:r>
              <a:r>
                <a:rPr lang="en-US" sz="1800" b="0" i="0" kern="1200">
                  <a:latin typeface="Cambria Math" panose="02040503050406030204" pitchFamily="18" charset="0"/>
                </a:rPr>
                <a:t>=</a:t>
              </a:r>
              <a:r>
                <a:rPr lang="en-PH" sz="1800" b="0" i="0" kern="1200">
                  <a:latin typeface="Cambria Math" panose="02040503050406030204" pitchFamily="18" charset="0"/>
                </a:rPr>
                <a:t>𝐴</a:t>
              </a:r>
              <a:r>
                <a:rPr lang="en-US" sz="1800" b="0" i="0" kern="1200">
                  <a:latin typeface="Cambria Math" panose="02040503050406030204" pitchFamily="18" charset="0"/>
                </a:rPr>
                <a:t>_</a:t>
              </a:r>
              <a:r>
                <a:rPr lang="en-PH" sz="1800" b="0" i="0" kern="1200">
                  <a:latin typeface="Cambria Math" panose="02040503050406030204" pitchFamily="18" charset="0"/>
                </a:rPr>
                <a:t>𝑠𝑚𝑎𝑥+𝐴_𝑠′</a:t>
              </a:r>
              <a:endParaRPr lang="en-PH" sz="1800" i="1" kern="1200"/>
            </a:p>
          </xdr:txBody>
        </xdr:sp>
      </mc:Fallback>
    </mc:AlternateContent>
    <xdr:clientData/>
  </xdr:oneCellAnchor>
  <xdr:oneCellAnchor>
    <xdr:from>
      <xdr:col>5</xdr:col>
      <xdr:colOff>518160</xdr:colOff>
      <xdr:row>62</xdr:row>
      <xdr:rowOff>87630</xdr:rowOff>
    </xdr:from>
    <xdr:ext cx="2552700" cy="71417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E142FE6-A882-4B81-910C-0EE2D1FFC4BE}"/>
                </a:ext>
              </a:extLst>
            </xdr:cNvPr>
            <xdr:cNvSpPr txBox="1"/>
          </xdr:nvSpPr>
          <xdr:spPr>
            <a:xfrm>
              <a:off x="3530718" y="17336002"/>
              <a:ext cx="2552700" cy="714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i="1" kern="1200">
                        <a:latin typeface="Cambria Math" panose="02040503050406030204" pitchFamily="18" charset="0"/>
                      </a:rPr>
                      <m:t>𝑛</m:t>
                    </m:r>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𝐴</m:t>
                            </m:r>
                          </m:e>
                          <m:sub>
                            <m:r>
                              <a:rPr lang="en-PH" sz="1800" b="0" i="1" kern="1200">
                                <a:latin typeface="Cambria Math" panose="02040503050406030204" pitchFamily="18" charset="0"/>
                              </a:rPr>
                              <m:t>𝑠</m:t>
                            </m:r>
                          </m:sub>
                        </m:sSub>
                      </m:num>
                      <m:den>
                        <m:f>
                          <m:fPr>
                            <m:ctrlPr>
                              <a:rPr lang="en-US" sz="1800" b="0" i="1" kern="1200">
                                <a:latin typeface="Cambria Math" panose="02040503050406030204" pitchFamily="18" charset="0"/>
                              </a:rPr>
                            </m:ctrlPr>
                          </m:fPr>
                          <m:num>
                            <m:r>
                              <m:rPr>
                                <m:sty m:val="p"/>
                              </m:rPr>
                              <a:rPr lang="el-GR" sz="1800" b="0" i="1" kern="1200">
                                <a:latin typeface="Cambria Math" panose="02040503050406030204" pitchFamily="18" charset="0"/>
                              </a:rPr>
                              <m:t>π</m:t>
                            </m:r>
                          </m:num>
                          <m:den>
                            <m:r>
                              <a:rPr lang="en-PH" sz="1800" b="0" i="1" kern="1200">
                                <a:latin typeface="Cambria Math" panose="02040503050406030204" pitchFamily="18" charset="0"/>
                              </a:rPr>
                              <m:t>4</m:t>
                            </m:r>
                          </m:den>
                        </m:f>
                        <m:sSup>
                          <m:sSupPr>
                            <m:ctrlPr>
                              <a:rPr lang="en-US" sz="1800" b="0" i="1" kern="1200">
                                <a:latin typeface="Cambria Math" panose="02040503050406030204" pitchFamily="18" charset="0"/>
                              </a:rPr>
                            </m:ctrlPr>
                          </m:sSupPr>
                          <m:e>
                            <m:r>
                              <a:rPr lang="en-PH" sz="1800" b="0" i="1" kern="1200">
                                <a:latin typeface="Cambria Math" panose="02040503050406030204" pitchFamily="18" charset="0"/>
                              </a:rPr>
                              <m:t>(</m:t>
                            </m:r>
                            <m:sSub>
                              <m:sSubPr>
                                <m:ctrlPr>
                                  <a:rPr lang="en-PH" sz="1800" b="0" i="1" kern="1200">
                                    <a:latin typeface="Cambria Math" panose="02040503050406030204" pitchFamily="18" charset="0"/>
                                  </a:rPr>
                                </m:ctrlPr>
                              </m:sSubPr>
                              <m:e>
                                <m:r>
                                  <a:rPr lang="en-PH" sz="1800" b="0" i="1" kern="1200">
                                    <a:latin typeface="Cambria Math" panose="02040503050406030204" pitchFamily="18" charset="0"/>
                                  </a:rPr>
                                  <m:t>𝐷</m:t>
                                </m:r>
                              </m:e>
                              <m:sub>
                                <m:r>
                                  <a:rPr lang="en-PH" sz="1800" b="0" i="1" kern="1200">
                                    <a:latin typeface="Cambria Math" panose="02040503050406030204" pitchFamily="18" charset="0"/>
                                  </a:rPr>
                                  <m:t>𝑡𝑒𝑛𝑠𝑖𝑜𝑛</m:t>
                                </m:r>
                              </m:sub>
                            </m:sSub>
                            <m:r>
                              <a:rPr lang="en-PH" sz="1800" b="0" i="1" kern="1200">
                                <a:latin typeface="Cambria Math" panose="02040503050406030204" pitchFamily="18" charset="0"/>
                              </a:rPr>
                              <m:t>)</m:t>
                            </m:r>
                          </m:e>
                          <m:sup>
                            <m:r>
                              <a:rPr lang="en-PH" sz="1800" b="0" i="1" kern="1200">
                                <a:latin typeface="Cambria Math" panose="02040503050406030204" pitchFamily="18" charset="0"/>
                              </a:rPr>
                              <m:t>2</m:t>
                            </m:r>
                          </m:sup>
                        </m:sSup>
                      </m:den>
                    </m:f>
                  </m:oMath>
                </m:oMathPara>
              </a14:m>
              <a:endParaRPr lang="en-PH" sz="1800" i="1" kern="1200"/>
            </a:p>
          </xdr:txBody>
        </xdr:sp>
      </mc:Choice>
      <mc:Fallback xmlns="">
        <xdr:sp macro="" textlink="">
          <xdr:nvSpPr>
            <xdr:cNvPr id="12" name="TextBox 11">
              <a:extLst>
                <a:ext uri="{FF2B5EF4-FFF2-40B4-BE49-F238E27FC236}">
                  <a16:creationId xmlns:a16="http://schemas.microsoft.com/office/drawing/2014/main" id="{0E142FE6-A882-4B81-910C-0EE2D1FFC4BE}"/>
                </a:ext>
              </a:extLst>
            </xdr:cNvPr>
            <xdr:cNvSpPr txBox="1"/>
          </xdr:nvSpPr>
          <xdr:spPr>
            <a:xfrm>
              <a:off x="3530718" y="17336002"/>
              <a:ext cx="2552700" cy="714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i="0" kern="1200">
                  <a:latin typeface="Cambria Math" panose="02040503050406030204" pitchFamily="18" charset="0"/>
                </a:rPr>
                <a:t>𝑛</a:t>
              </a:r>
              <a:r>
                <a:rPr lang="en-US" sz="1800" b="0" i="0" kern="1200">
                  <a:latin typeface="Cambria Math" panose="02040503050406030204" pitchFamily="18" charset="0"/>
                </a:rPr>
                <a:t>=</a:t>
              </a:r>
              <a:r>
                <a:rPr lang="en-PH" sz="1800" b="0" i="0" kern="1200">
                  <a:latin typeface="Cambria Math" panose="02040503050406030204" pitchFamily="18" charset="0"/>
                </a:rPr>
                <a:t>𝐴</a:t>
              </a:r>
              <a:r>
                <a:rPr lang="en-US" sz="1800" b="0" i="0" kern="1200">
                  <a:latin typeface="Cambria Math" panose="02040503050406030204" pitchFamily="18" charset="0"/>
                </a:rPr>
                <a:t>_</a:t>
              </a:r>
              <a:r>
                <a:rPr lang="en-PH" sz="1800" b="0" i="0" kern="1200">
                  <a:latin typeface="Cambria Math" panose="02040503050406030204" pitchFamily="18" charset="0"/>
                </a:rPr>
                <a:t>𝑠</a:t>
              </a:r>
              <a:r>
                <a:rPr lang="en-US" sz="1800" b="0" i="0" kern="1200">
                  <a:latin typeface="Cambria Math" panose="02040503050406030204" pitchFamily="18" charset="0"/>
                </a:rPr>
                <a:t>/(</a:t>
              </a:r>
              <a:r>
                <a:rPr lang="el-GR" sz="1800" b="0" i="0" kern="1200">
                  <a:latin typeface="Cambria Math" panose="02040503050406030204" pitchFamily="18" charset="0"/>
                </a:rPr>
                <a:t>π</a:t>
              </a:r>
              <a:r>
                <a:rPr lang="en-US" sz="1800" b="0" i="0" kern="1200">
                  <a:latin typeface="Cambria Math" panose="02040503050406030204" pitchFamily="18" charset="0"/>
                </a:rPr>
                <a:t>/</a:t>
              </a:r>
              <a:r>
                <a:rPr lang="en-PH" sz="1800" b="0" i="0" kern="1200">
                  <a:latin typeface="Cambria Math" panose="02040503050406030204" pitchFamily="18" charset="0"/>
                </a:rPr>
                <a:t>4</a:t>
              </a:r>
              <a:r>
                <a:rPr lang="en-US" sz="1800" b="0" i="0" kern="1200">
                  <a:latin typeface="Cambria Math" panose="02040503050406030204" pitchFamily="18" charset="0"/>
                </a:rPr>
                <a:t> 〖</a:t>
              </a:r>
              <a:r>
                <a:rPr lang="en-PH" sz="1800" b="0" i="0" kern="1200">
                  <a:latin typeface="Cambria Math" panose="02040503050406030204" pitchFamily="18" charset="0"/>
                </a:rPr>
                <a:t>(𝐷_𝑡𝑒𝑛𝑠𝑖𝑜𝑛)</a:t>
              </a:r>
              <a:r>
                <a:rPr lang="en-US" sz="1800" b="0" i="0" kern="1200">
                  <a:latin typeface="Cambria Math" panose="02040503050406030204" pitchFamily="18" charset="0"/>
                </a:rPr>
                <a:t>〗^</a:t>
              </a:r>
              <a:r>
                <a:rPr lang="en-PH" sz="1800" b="0" i="0" kern="1200">
                  <a:latin typeface="Cambria Math" panose="02040503050406030204" pitchFamily="18" charset="0"/>
                </a:rPr>
                <a:t>2</a:t>
              </a:r>
              <a:r>
                <a:rPr lang="en-US" sz="1800" b="0" i="0" kern="1200">
                  <a:latin typeface="Cambria Math" panose="02040503050406030204" pitchFamily="18" charset="0"/>
                </a:rPr>
                <a:t> )</a:t>
              </a:r>
              <a:endParaRPr lang="en-PH" sz="1800" i="1" kern="1200"/>
            </a:p>
          </xdr:txBody>
        </xdr:sp>
      </mc:Fallback>
    </mc:AlternateContent>
    <xdr:clientData/>
  </xdr:oneCellAnchor>
  <xdr:oneCellAnchor>
    <xdr:from>
      <xdr:col>13</xdr:col>
      <xdr:colOff>192095</xdr:colOff>
      <xdr:row>62</xdr:row>
      <xdr:rowOff>33286</xdr:rowOff>
    </xdr:from>
    <xdr:ext cx="2552700" cy="714170"/>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FEF34635-A337-44FF-AA06-E0D4B8A15C86}"/>
                </a:ext>
              </a:extLst>
            </xdr:cNvPr>
            <xdr:cNvSpPr txBox="1"/>
          </xdr:nvSpPr>
          <xdr:spPr>
            <a:xfrm>
              <a:off x="8024746" y="17281658"/>
              <a:ext cx="2552700" cy="714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i="1" kern="1200">
                        <a:latin typeface="Cambria Math" panose="02040503050406030204" pitchFamily="18" charset="0"/>
                      </a:rPr>
                      <m:t>𝑛</m:t>
                    </m:r>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𝐴</m:t>
                            </m:r>
                          </m:e>
                          <m:sub>
                            <m:r>
                              <a:rPr lang="en-PH" sz="1800" b="0" i="1" kern="1200">
                                <a:latin typeface="Cambria Math" panose="02040503050406030204" pitchFamily="18" charset="0"/>
                              </a:rPr>
                              <m:t>𝑠</m:t>
                            </m:r>
                          </m:sub>
                        </m:sSub>
                        <m:r>
                          <a:rPr lang="en-PH" sz="1800" b="0" i="1" kern="1200">
                            <a:latin typeface="Cambria Math" panose="02040503050406030204" pitchFamily="18" charset="0"/>
                          </a:rPr>
                          <m:t>′</m:t>
                        </m:r>
                      </m:num>
                      <m:den>
                        <m:f>
                          <m:fPr>
                            <m:ctrlPr>
                              <a:rPr lang="en-US" sz="1800" b="0" i="1" kern="1200">
                                <a:latin typeface="Cambria Math" panose="02040503050406030204" pitchFamily="18" charset="0"/>
                              </a:rPr>
                            </m:ctrlPr>
                          </m:fPr>
                          <m:num>
                            <m:r>
                              <m:rPr>
                                <m:sty m:val="p"/>
                              </m:rPr>
                              <a:rPr lang="el-GR" sz="1800" b="0" i="1" kern="1200">
                                <a:latin typeface="Cambria Math" panose="02040503050406030204" pitchFamily="18" charset="0"/>
                              </a:rPr>
                              <m:t>π</m:t>
                            </m:r>
                          </m:num>
                          <m:den>
                            <m:r>
                              <a:rPr lang="en-PH" sz="1800" b="0" i="1" kern="1200">
                                <a:latin typeface="Cambria Math" panose="02040503050406030204" pitchFamily="18" charset="0"/>
                              </a:rPr>
                              <m:t>4</m:t>
                            </m:r>
                          </m:den>
                        </m:f>
                        <m:sSup>
                          <m:sSupPr>
                            <m:ctrlPr>
                              <a:rPr lang="en-US" sz="1800" b="0" i="1" kern="1200">
                                <a:latin typeface="Cambria Math" panose="02040503050406030204" pitchFamily="18" charset="0"/>
                              </a:rPr>
                            </m:ctrlPr>
                          </m:sSupPr>
                          <m:e>
                            <m:r>
                              <a:rPr lang="en-PH" sz="1800" b="0" i="1" kern="1200">
                                <a:latin typeface="Cambria Math" panose="02040503050406030204" pitchFamily="18" charset="0"/>
                              </a:rPr>
                              <m:t>(</m:t>
                            </m:r>
                            <m:sSub>
                              <m:sSubPr>
                                <m:ctrlPr>
                                  <a:rPr lang="en-PH" sz="1800" b="0" i="1" kern="1200">
                                    <a:latin typeface="Cambria Math" panose="02040503050406030204" pitchFamily="18" charset="0"/>
                                  </a:rPr>
                                </m:ctrlPr>
                              </m:sSubPr>
                              <m:e>
                                <m:r>
                                  <a:rPr lang="en-PH" sz="1800" b="0" i="1" kern="1200">
                                    <a:latin typeface="Cambria Math" panose="02040503050406030204" pitchFamily="18" charset="0"/>
                                  </a:rPr>
                                  <m:t>𝐷</m:t>
                                </m:r>
                              </m:e>
                              <m:sub>
                                <m:r>
                                  <a:rPr lang="en-PH" sz="1800" b="0" i="1" kern="1200">
                                    <a:latin typeface="Cambria Math" panose="02040503050406030204" pitchFamily="18" charset="0"/>
                                  </a:rPr>
                                  <m:t>𝑐𝑜𝑚𝑝𝑟𝑒𝑠𝑠𝑖𝑜𝑛</m:t>
                                </m:r>
                              </m:sub>
                            </m:sSub>
                            <m:r>
                              <a:rPr lang="en-PH" sz="1800" b="0" i="1" kern="1200">
                                <a:latin typeface="Cambria Math" panose="02040503050406030204" pitchFamily="18" charset="0"/>
                              </a:rPr>
                              <m:t>)</m:t>
                            </m:r>
                          </m:e>
                          <m:sup>
                            <m:r>
                              <a:rPr lang="en-PH" sz="1800" b="0" i="1" kern="1200">
                                <a:latin typeface="Cambria Math" panose="02040503050406030204" pitchFamily="18" charset="0"/>
                              </a:rPr>
                              <m:t>2</m:t>
                            </m:r>
                          </m:sup>
                        </m:sSup>
                      </m:den>
                    </m:f>
                  </m:oMath>
                </m:oMathPara>
              </a14:m>
              <a:endParaRPr lang="en-PH" sz="1800" i="1" kern="1200"/>
            </a:p>
          </xdr:txBody>
        </xdr:sp>
      </mc:Choice>
      <mc:Fallback xmlns="">
        <xdr:sp macro="" textlink="">
          <xdr:nvSpPr>
            <xdr:cNvPr id="14" name="TextBox 13">
              <a:extLst>
                <a:ext uri="{FF2B5EF4-FFF2-40B4-BE49-F238E27FC236}">
                  <a16:creationId xmlns:a16="http://schemas.microsoft.com/office/drawing/2014/main" id="{FEF34635-A337-44FF-AA06-E0D4B8A15C86}"/>
                </a:ext>
              </a:extLst>
            </xdr:cNvPr>
            <xdr:cNvSpPr txBox="1"/>
          </xdr:nvSpPr>
          <xdr:spPr>
            <a:xfrm>
              <a:off x="8024746" y="17281658"/>
              <a:ext cx="2552700" cy="714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i="0" kern="1200">
                  <a:latin typeface="Cambria Math" panose="02040503050406030204" pitchFamily="18" charset="0"/>
                </a:rPr>
                <a:t>𝑛</a:t>
              </a:r>
              <a:r>
                <a:rPr lang="en-US" sz="1800" b="0" i="0" kern="1200">
                  <a:latin typeface="Cambria Math" panose="02040503050406030204" pitchFamily="18" charset="0"/>
                </a:rPr>
                <a:t>=</a:t>
              </a:r>
              <a:r>
                <a:rPr lang="en-PH" sz="1800" b="0" i="0" kern="1200">
                  <a:latin typeface="Cambria Math" panose="02040503050406030204" pitchFamily="18" charset="0"/>
                </a:rPr>
                <a:t>𝐴</a:t>
              </a:r>
              <a:r>
                <a:rPr lang="en-US" sz="1800" b="0" i="0" kern="1200">
                  <a:latin typeface="Cambria Math" panose="02040503050406030204" pitchFamily="18" charset="0"/>
                </a:rPr>
                <a:t>_</a:t>
              </a:r>
              <a:r>
                <a:rPr lang="en-PH" sz="1800" b="0" i="0" kern="1200">
                  <a:latin typeface="Cambria Math" panose="02040503050406030204" pitchFamily="18" charset="0"/>
                </a:rPr>
                <a:t>𝑠′</a:t>
              </a:r>
              <a:r>
                <a:rPr lang="en-US" sz="1800" b="0" i="0" kern="1200">
                  <a:latin typeface="Cambria Math" panose="02040503050406030204" pitchFamily="18" charset="0"/>
                </a:rPr>
                <a:t>/(</a:t>
              </a:r>
              <a:r>
                <a:rPr lang="el-GR" sz="1800" b="0" i="0" kern="1200">
                  <a:latin typeface="Cambria Math" panose="02040503050406030204" pitchFamily="18" charset="0"/>
                </a:rPr>
                <a:t>π</a:t>
              </a:r>
              <a:r>
                <a:rPr lang="en-US" sz="1800" b="0" i="0" kern="1200">
                  <a:latin typeface="Cambria Math" panose="02040503050406030204" pitchFamily="18" charset="0"/>
                </a:rPr>
                <a:t>/</a:t>
              </a:r>
              <a:r>
                <a:rPr lang="en-PH" sz="1800" b="0" i="0" kern="1200">
                  <a:latin typeface="Cambria Math" panose="02040503050406030204" pitchFamily="18" charset="0"/>
                </a:rPr>
                <a:t>4</a:t>
              </a:r>
              <a:r>
                <a:rPr lang="en-US" sz="1800" b="0" i="0" kern="1200">
                  <a:latin typeface="Cambria Math" panose="02040503050406030204" pitchFamily="18" charset="0"/>
                </a:rPr>
                <a:t> 〖</a:t>
              </a:r>
              <a:r>
                <a:rPr lang="en-PH" sz="1800" b="0" i="0" kern="1200">
                  <a:latin typeface="Cambria Math" panose="02040503050406030204" pitchFamily="18" charset="0"/>
                </a:rPr>
                <a:t>(𝐷_𝑐𝑜𝑚𝑝𝑟𝑒𝑠𝑠𝑖𝑜𝑛)</a:t>
              </a:r>
              <a:r>
                <a:rPr lang="en-US" sz="1800" b="0" i="0" kern="1200">
                  <a:latin typeface="Cambria Math" panose="02040503050406030204" pitchFamily="18" charset="0"/>
                </a:rPr>
                <a:t>〗^</a:t>
              </a:r>
              <a:r>
                <a:rPr lang="en-PH" sz="1800" b="0" i="0" kern="1200">
                  <a:latin typeface="Cambria Math" panose="02040503050406030204" pitchFamily="18" charset="0"/>
                </a:rPr>
                <a:t>2</a:t>
              </a:r>
              <a:r>
                <a:rPr lang="en-US" sz="1800" b="0" i="0" kern="1200">
                  <a:latin typeface="Cambria Math" panose="02040503050406030204" pitchFamily="18" charset="0"/>
                </a:rPr>
                <a:t> )</a:t>
              </a:r>
              <a:endParaRPr lang="en-PH" sz="1800" i="1" kern="1200"/>
            </a:p>
          </xdr:txBody>
        </xdr:sp>
      </mc:Fallback>
    </mc:AlternateContent>
    <xdr:clientData/>
  </xdr:oneCellAnchor>
  <mc:AlternateContent xmlns:mc="http://schemas.openxmlformats.org/markup-compatibility/2006">
    <mc:Choice xmlns:a14="http://schemas.microsoft.com/office/drawing/2010/main" Requires="a14">
      <xdr:twoCellAnchor editAs="oneCell">
        <xdr:from>
          <xdr:col>17</xdr:col>
          <xdr:colOff>91440</xdr:colOff>
          <xdr:row>11</xdr:row>
          <xdr:rowOff>0</xdr:rowOff>
        </xdr:from>
        <xdr:to>
          <xdr:col>20</xdr:col>
          <xdr:colOff>525780</xdr:colOff>
          <xdr:row>12</xdr:row>
          <xdr:rowOff>175260</xdr:rowOff>
        </xdr:to>
        <xdr:sp macro="" textlink="">
          <xdr:nvSpPr>
            <xdr:cNvPr id="3079" name="List Box 7" hidden="1">
              <a:extLst>
                <a:ext uri="{63B3BB69-23CF-44E3-9099-C40C66FF867C}">
                  <a14:compatExt spid="_x0000_s3079"/>
                </a:ext>
                <a:ext uri="{FF2B5EF4-FFF2-40B4-BE49-F238E27FC236}">
                  <a16:creationId xmlns:a16="http://schemas.microsoft.com/office/drawing/2014/main" id="{00000000-0008-0000-0100-000007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oneCellAnchor>
    <xdr:from>
      <xdr:col>5</xdr:col>
      <xdr:colOff>441960</xdr:colOff>
      <xdr:row>53</xdr:row>
      <xdr:rowOff>247650</xdr:rowOff>
    </xdr:from>
    <xdr:ext cx="2552700" cy="59631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F46DB679-6057-4C44-86B3-073B88C39738}"/>
                </a:ext>
              </a:extLst>
            </xdr:cNvPr>
            <xdr:cNvSpPr txBox="1"/>
          </xdr:nvSpPr>
          <xdr:spPr>
            <a:xfrm>
              <a:off x="3451860" y="15487650"/>
              <a:ext cx="2552700" cy="5963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kern="1200">
                            <a:latin typeface="Cambria Math" panose="02040503050406030204" pitchFamily="18" charset="0"/>
                          </a:rPr>
                          <m:t>A</m:t>
                        </m:r>
                      </m:e>
                      <m:sub>
                        <m:r>
                          <a:rPr lang="en-PH" sz="1800" b="0" i="1" kern="1200">
                            <a:latin typeface="Cambria Math" panose="02040503050406030204" pitchFamily="18" charset="0"/>
                          </a:rPr>
                          <m:t>𝑠</m:t>
                        </m:r>
                      </m:sub>
                    </m:sSub>
                    <m:r>
                      <a:rPr lang="en-PH" sz="1800" b="0" i="1">
                        <a:latin typeface="Cambria Math" panose="02040503050406030204" pitchFamily="18" charset="0"/>
                      </a:rPr>
                      <m:t>′</m:t>
                    </m:r>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𝑀</m:t>
                            </m:r>
                          </m:e>
                          <m:sub>
                            <m:r>
                              <a:rPr lang="en-PH" sz="1800" b="0" i="1" kern="1200">
                                <a:latin typeface="Cambria Math" panose="02040503050406030204" pitchFamily="18" charset="0"/>
                              </a:rPr>
                              <m:t>𝑛</m:t>
                            </m:r>
                            <m:r>
                              <a:rPr lang="en-PH" sz="1800" b="0" i="1" kern="1200">
                                <a:latin typeface="Cambria Math" panose="02040503050406030204" pitchFamily="18" charset="0"/>
                              </a:rPr>
                              <m:t>2</m:t>
                            </m:r>
                          </m:sub>
                        </m:sSub>
                      </m:num>
                      <m:den>
                        <m:sSub>
                          <m:sSubPr>
                            <m:ctrlPr>
                              <a:rPr lang="en-US" sz="1100" b="0" i="1">
                                <a:solidFill>
                                  <a:schemeClr val="tx1"/>
                                </a:solidFill>
                                <a:effectLst/>
                                <a:latin typeface="Cambria Math" panose="02040503050406030204" pitchFamily="18" charset="0"/>
                                <a:ea typeface="+mn-ea"/>
                                <a:cs typeface="+mn-cs"/>
                              </a:rPr>
                            </m:ctrlPr>
                          </m:sSubPr>
                          <m:e>
                            <m:r>
                              <a:rPr lang="en-PH" sz="1100" b="0" i="1">
                                <a:solidFill>
                                  <a:schemeClr val="tx1"/>
                                </a:solidFill>
                                <a:effectLst/>
                                <a:latin typeface="Cambria Math" panose="02040503050406030204" pitchFamily="18" charset="0"/>
                                <a:ea typeface="+mn-ea"/>
                                <a:cs typeface="+mn-cs"/>
                              </a:rPr>
                              <m:t>𝑓</m:t>
                            </m:r>
                          </m:e>
                          <m:sub>
                            <m:r>
                              <a:rPr lang="en-PH" sz="1100" b="0" i="1">
                                <a:solidFill>
                                  <a:schemeClr val="tx1"/>
                                </a:solidFill>
                                <a:effectLst/>
                                <a:latin typeface="Cambria Math" panose="02040503050406030204" pitchFamily="18" charset="0"/>
                                <a:ea typeface="+mn-ea"/>
                                <a:cs typeface="+mn-cs"/>
                              </a:rPr>
                              <m:t>𝑦</m:t>
                            </m:r>
                          </m:sub>
                        </m:sSub>
                        <m:d>
                          <m:dPr>
                            <m:ctrlPr>
                              <a:rPr lang="en-US" sz="1100" b="0" i="1">
                                <a:solidFill>
                                  <a:schemeClr val="tx1"/>
                                </a:solidFill>
                                <a:effectLst/>
                                <a:latin typeface="Cambria Math" panose="02040503050406030204" pitchFamily="18" charset="0"/>
                                <a:ea typeface="+mn-ea"/>
                                <a:cs typeface="+mn-cs"/>
                              </a:rPr>
                            </m:ctrlPr>
                          </m:dPr>
                          <m:e>
                            <m:r>
                              <a:rPr lang="en-PH" sz="1100" b="0" i="1">
                                <a:solidFill>
                                  <a:schemeClr val="tx1"/>
                                </a:solidFill>
                                <a:effectLst/>
                                <a:latin typeface="Cambria Math" panose="02040503050406030204" pitchFamily="18" charset="0"/>
                                <a:ea typeface="+mn-ea"/>
                                <a:cs typeface="+mn-cs"/>
                              </a:rPr>
                              <m:t>𝑑</m:t>
                            </m:r>
                            <m:r>
                              <a:rPr lang="en-PH" sz="1100" b="0" i="1">
                                <a:solidFill>
                                  <a:schemeClr val="tx1"/>
                                </a:solidFill>
                                <a:effectLst/>
                                <a:latin typeface="Cambria Math" panose="02040503050406030204" pitchFamily="18" charset="0"/>
                                <a:ea typeface="+mn-ea"/>
                                <a:cs typeface="+mn-cs"/>
                              </a:rPr>
                              <m:t>−</m:t>
                            </m:r>
                            <m:r>
                              <a:rPr lang="en-PH" sz="1100" b="0" i="1">
                                <a:solidFill>
                                  <a:schemeClr val="tx1"/>
                                </a:solidFill>
                                <a:effectLst/>
                                <a:latin typeface="Cambria Math" panose="02040503050406030204" pitchFamily="18" charset="0"/>
                                <a:ea typeface="+mn-ea"/>
                                <a:cs typeface="+mn-cs"/>
                              </a:rPr>
                              <m:t>𝑑</m:t>
                            </m:r>
                            <m:r>
                              <a:rPr lang="en-PH" sz="1100" b="0" i="1">
                                <a:solidFill>
                                  <a:schemeClr val="tx1"/>
                                </a:solidFill>
                                <a:effectLst/>
                                <a:latin typeface="Cambria Math" panose="02040503050406030204" pitchFamily="18" charset="0"/>
                                <a:ea typeface="+mn-ea"/>
                                <a:cs typeface="+mn-cs"/>
                              </a:rPr>
                              <m:t>′</m:t>
                            </m:r>
                          </m:e>
                        </m:d>
                      </m:den>
                    </m:f>
                  </m:oMath>
                </m:oMathPara>
              </a14:m>
              <a:endParaRPr lang="en-PH" sz="1800" i="1" kern="1200"/>
            </a:p>
          </xdr:txBody>
        </xdr:sp>
      </mc:Choice>
      <mc:Fallback xmlns="">
        <xdr:sp macro="" textlink="">
          <xdr:nvSpPr>
            <xdr:cNvPr id="8" name="TextBox 7">
              <a:extLst>
                <a:ext uri="{FF2B5EF4-FFF2-40B4-BE49-F238E27FC236}">
                  <a16:creationId xmlns:a16="http://schemas.microsoft.com/office/drawing/2014/main" id="{F46DB679-6057-4C44-86B3-073B88C39738}"/>
                </a:ext>
              </a:extLst>
            </xdr:cNvPr>
            <xdr:cNvSpPr txBox="1"/>
          </xdr:nvSpPr>
          <xdr:spPr>
            <a:xfrm>
              <a:off x="3451860" y="15487650"/>
              <a:ext cx="2552700" cy="5963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"A" _𝑠</a:t>
              </a:r>
              <a:r>
                <a:rPr lang="en-PH" sz="1800" b="0" i="0">
                  <a:latin typeface="Cambria Math" panose="02040503050406030204" pitchFamily="18" charset="0"/>
                </a:rPr>
                <a:t>′</a:t>
              </a:r>
              <a:r>
                <a:rPr lang="en-US" sz="1800" b="0" i="0" kern="1200">
                  <a:latin typeface="Cambria Math" panose="02040503050406030204" pitchFamily="18" charset="0"/>
                </a:rPr>
                <a:t>=</a:t>
              </a:r>
              <a:r>
                <a:rPr lang="en-PH" sz="1800" b="0" i="0" kern="1200">
                  <a:latin typeface="Cambria Math" panose="02040503050406030204" pitchFamily="18" charset="0"/>
                </a:rPr>
                <a:t>𝑀</a:t>
              </a:r>
              <a:r>
                <a:rPr lang="en-US" sz="1800" b="0" i="0" kern="1200">
                  <a:latin typeface="Cambria Math" panose="02040503050406030204" pitchFamily="18" charset="0"/>
                </a:rPr>
                <a:t>_</a:t>
              </a:r>
              <a:r>
                <a:rPr lang="en-PH" sz="1800" b="0" i="0" kern="1200">
                  <a:latin typeface="Cambria Math" panose="02040503050406030204" pitchFamily="18" charset="0"/>
                </a:rPr>
                <a:t>𝑛2</a:t>
              </a:r>
              <a:r>
                <a:rPr lang="en-US" sz="1800" b="0" i="0" kern="1200">
                  <a:latin typeface="Cambria Math" panose="02040503050406030204" pitchFamily="18" charset="0"/>
                </a:rPr>
                <a:t>/(</a:t>
              </a:r>
              <a:r>
                <a:rPr lang="en-PH" sz="1100" b="0" i="0">
                  <a:solidFill>
                    <a:schemeClr val="tx1"/>
                  </a:solidFill>
                  <a:effectLst/>
                  <a:latin typeface="+mn-lt"/>
                  <a:ea typeface="+mn-ea"/>
                  <a:cs typeface="+mn-cs"/>
                </a:rPr>
                <a:t>𝑓</a:t>
              </a:r>
              <a:r>
                <a:rPr lang="en-US" sz="1100" b="0" i="0">
                  <a:solidFill>
                    <a:schemeClr val="tx1"/>
                  </a:solidFill>
                  <a:effectLst/>
                  <a:latin typeface="+mn-lt"/>
                  <a:ea typeface="+mn-ea"/>
                  <a:cs typeface="+mn-cs"/>
                </a:rPr>
                <a:t>_</a:t>
              </a:r>
              <a:r>
                <a:rPr lang="en-PH" sz="1100" b="0" i="0">
                  <a:solidFill>
                    <a:schemeClr val="tx1"/>
                  </a:solidFill>
                  <a:effectLst/>
                  <a:latin typeface="+mn-lt"/>
                  <a:ea typeface="+mn-ea"/>
                  <a:cs typeface="+mn-cs"/>
                </a:rPr>
                <a:t>𝑦</a:t>
              </a:r>
              <a:r>
                <a:rPr lang="en-US" sz="1100" b="0" i="0">
                  <a:solidFill>
                    <a:schemeClr val="tx1"/>
                  </a:solidFill>
                  <a:effectLst/>
                  <a:latin typeface="+mn-lt"/>
                  <a:ea typeface="+mn-ea"/>
                  <a:cs typeface="+mn-cs"/>
                </a:rPr>
                <a:t> (</a:t>
              </a:r>
              <a:r>
                <a:rPr lang="en-PH" sz="1100" b="0" i="0">
                  <a:solidFill>
                    <a:schemeClr val="tx1"/>
                  </a:solidFill>
                  <a:effectLst/>
                  <a:latin typeface="+mn-lt"/>
                  <a:ea typeface="+mn-ea"/>
                  <a:cs typeface="+mn-cs"/>
                </a:rPr>
                <a:t>𝑑−𝑑′)</a:t>
              </a:r>
              <a:r>
                <a:rPr lang="en-US" sz="1800" b="0" i="0" kern="1200">
                  <a:solidFill>
                    <a:schemeClr val="tx1"/>
                  </a:solidFill>
                  <a:effectLst/>
                  <a:latin typeface="Cambria Math" panose="02040503050406030204" pitchFamily="18" charset="0"/>
                  <a:ea typeface="+mn-ea"/>
                  <a:cs typeface="+mn-cs"/>
                </a:rPr>
                <a:t> )</a:t>
              </a:r>
              <a:endParaRPr lang="en-PH" sz="1800" i="1" kern="1200"/>
            </a:p>
          </xdr:txBody>
        </xdr:sp>
      </mc:Fallback>
    </mc:AlternateContent>
    <xdr:clientData/>
  </xdr:oneCellAnchor>
  <xdr:twoCellAnchor editAs="oneCell">
    <xdr:from>
      <xdr:col>9</xdr:col>
      <xdr:colOff>137160</xdr:colOff>
      <xdr:row>86</xdr:row>
      <xdr:rowOff>76200</xdr:rowOff>
    </xdr:from>
    <xdr:to>
      <xdr:col>14</xdr:col>
      <xdr:colOff>259080</xdr:colOff>
      <xdr:row>95</xdr:row>
      <xdr:rowOff>135844</xdr:rowOff>
    </xdr:to>
    <xdr:pic>
      <xdr:nvPicPr>
        <xdr:cNvPr id="17" name="Picture 16">
          <a:extLst>
            <a:ext uri="{FF2B5EF4-FFF2-40B4-BE49-F238E27FC236}">
              <a16:creationId xmlns:a16="http://schemas.microsoft.com/office/drawing/2014/main" id="{A3937A52-F09F-803F-3557-8287E874C6E6}"/>
            </a:ext>
          </a:extLst>
        </xdr:cNvPr>
        <xdr:cNvPicPr>
          <a:picLocks noChangeAspect="1"/>
        </xdr:cNvPicPr>
      </xdr:nvPicPr>
      <xdr:blipFill>
        <a:blip xmlns:r="http://schemas.openxmlformats.org/officeDocument/2006/relationships" r:embed="rId2"/>
        <a:stretch>
          <a:fillRect/>
        </a:stretch>
      </xdr:blipFill>
      <xdr:spPr>
        <a:xfrm>
          <a:off x="5554980" y="24559260"/>
          <a:ext cx="3131820" cy="2528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13</xdr:col>
      <xdr:colOff>198827</xdr:colOff>
      <xdr:row>21</xdr:row>
      <xdr:rowOff>17832</xdr:rowOff>
    </xdr:from>
    <xdr:to>
      <xdr:col>15</xdr:col>
      <xdr:colOff>236534</xdr:colOff>
      <xdr:row>31</xdr:row>
      <xdr:rowOff>117835</xdr:rowOff>
    </xdr:to>
    <mc:AlternateContent xmlns:mc="http://schemas.openxmlformats.org/markup-compatibility/2006" xmlns:sle15="http://schemas.microsoft.com/office/drawing/2012/slicer">
      <mc:Choice Requires="sle15">
        <xdr:graphicFrame macro="">
          <xdr:nvGraphicFramePr>
            <xdr:cNvPr id="12" name="Tension bar">
              <a:extLst>
                <a:ext uri="{FF2B5EF4-FFF2-40B4-BE49-F238E27FC236}">
                  <a16:creationId xmlns:a16="http://schemas.microsoft.com/office/drawing/2014/main" id="{43494061-7CE1-FFCF-CFE9-2831A6F931BA}"/>
                </a:ext>
              </a:extLst>
            </xdr:cNvPr>
            <xdr:cNvGraphicFramePr/>
          </xdr:nvGraphicFramePr>
          <xdr:xfrm>
            <a:off x="0" y="0"/>
            <a:ext cx="0" cy="0"/>
          </xdr:xfrm>
          <a:graphic>
            <a:graphicData uri="http://schemas.microsoft.com/office/drawing/2010/slicer">
              <sle:slicer xmlns:sle="http://schemas.microsoft.com/office/drawing/2010/slicer" name="Tension bar"/>
            </a:graphicData>
          </a:graphic>
        </xdr:graphicFrame>
      </mc:Choice>
      <mc:Fallback xmlns="">
        <xdr:sp macro="" textlink="">
          <xdr:nvSpPr>
            <xdr:cNvPr id="0" name=""/>
            <xdr:cNvSpPr>
              <a:spLocks noTextEdit="1"/>
            </xdr:cNvSpPr>
          </xdr:nvSpPr>
          <xdr:spPr>
            <a:xfrm>
              <a:off x="12367967" y="6571032"/>
              <a:ext cx="1828407" cy="3292783"/>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223259</xdr:colOff>
      <xdr:row>33</xdr:row>
      <xdr:rowOff>1139</xdr:rowOff>
    </xdr:from>
    <xdr:to>
      <xdr:col>15</xdr:col>
      <xdr:colOff>260966</xdr:colOff>
      <xdr:row>45</xdr:row>
      <xdr:rowOff>78557</xdr:rowOff>
    </xdr:to>
    <mc:AlternateContent xmlns:mc="http://schemas.openxmlformats.org/markup-compatibility/2006" xmlns:sle15="http://schemas.microsoft.com/office/drawing/2012/slicer">
      <mc:Choice Requires="sle15">
        <xdr:graphicFrame macro="">
          <xdr:nvGraphicFramePr>
            <xdr:cNvPr id="13" name="Compression bar">
              <a:extLst>
                <a:ext uri="{FF2B5EF4-FFF2-40B4-BE49-F238E27FC236}">
                  <a16:creationId xmlns:a16="http://schemas.microsoft.com/office/drawing/2014/main" id="{E089B1D9-8A6F-060F-1412-55F82B3AEEB6}"/>
                </a:ext>
              </a:extLst>
            </xdr:cNvPr>
            <xdr:cNvGraphicFramePr/>
          </xdr:nvGraphicFramePr>
          <xdr:xfrm>
            <a:off x="0" y="0"/>
            <a:ext cx="0" cy="0"/>
          </xdr:xfrm>
          <a:graphic>
            <a:graphicData uri="http://schemas.microsoft.com/office/drawing/2010/slicer">
              <sle:slicer xmlns:sle="http://schemas.microsoft.com/office/drawing/2010/slicer" name="Compression bar"/>
            </a:graphicData>
          </a:graphic>
        </xdr:graphicFrame>
      </mc:Choice>
      <mc:Fallback xmlns="">
        <xdr:sp macro="" textlink="">
          <xdr:nvSpPr>
            <xdr:cNvPr id="0" name=""/>
            <xdr:cNvSpPr>
              <a:spLocks noTextEdit="1"/>
            </xdr:cNvSpPr>
          </xdr:nvSpPr>
          <xdr:spPr>
            <a:xfrm>
              <a:off x="12392399" y="10290381"/>
              <a:ext cx="1828407" cy="3374636"/>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sion_bar" xr10:uid="{781A57FF-6D12-43AE-A88A-38CAF4CC17F7}" sourceName="Tension bar Diameter (mm)">
  <extLst>
    <x:ext xmlns:x15="http://schemas.microsoft.com/office/spreadsheetml/2010/11/main" uri="{2F2917AC-EB37-4324-AD4E-5DD8C200BD13}">
      <x15:tableSlicerCache tableId="4"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ression_bar" xr10:uid="{2FD30536-A58E-454A-9EEB-A1D86483D7E0}" sourceName="Compression bar Diameter (mm)">
  <extLst>
    <x:ext xmlns:x15="http://schemas.microsoft.com/office/spreadsheetml/2010/11/main" uri="{2F2917AC-EB37-4324-AD4E-5DD8C200BD13}">
      <x15:tableSlicerCache tableId="4"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nsion bar" xr10:uid="{8F4335F9-511C-4187-87F8-82796B363E5D}" cache="Slicer_Tension_bar" caption="Tension bar Diameter (mm)" rowHeight="247650"/>
  <slicer name="Compression bar" xr10:uid="{EA0FED07-E447-4F75-ACB4-9EAB40ABD81C}" cache="Slicer_Compression_bar" caption="Compression bar Diameter (mm)"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B528838-4C73-4DCB-92D2-5213C43163E9}" name="Table4" displayName="Table4" ref="B22:M122" totalsRowShown="0" headerRowDxfId="29" dataDxfId="28" tableBorderDxfId="27">
  <autoFilter ref="B22:M122" xr:uid="{AB528838-4C73-4DCB-92D2-5213C43163E9}"/>
  <tableColumns count="12">
    <tableColumn id="1" xr3:uid="{8EC86F21-559C-4F15-8E26-5DDE37C48BC4}" name="Beam Length" dataDxfId="26">
      <calculatedColumnFormula>$F$5</calculatedColumnFormula>
    </tableColumn>
    <tableColumn id="2" xr3:uid="{6F12EE23-D23D-4D93-9094-CF00AC1EE159}" name="Tension bar Diameter (mm)" dataDxfId="25"/>
    <tableColumn id="3" xr3:uid="{862BAD2F-D7B1-4278-8181-B0B59C8B3A0F}" name="No. of Tension bars" dataDxfId="24">
      <calculatedColumnFormula>_xlfn.CEILING.MATH(J23/((PI()/4)*(C23^2)))</calculatedColumnFormula>
    </tableColumn>
    <tableColumn id="7" xr3:uid="{B60F2A83-9B75-4204-8D12-6EF946D1A622}" name="Spacing Required (T)" dataDxfId="23">
      <calculatedColumnFormula>_xlfn.CEILING.MATH($F$6/(J23/((PI()/4)*(C23^2))),25)</calculatedColumnFormula>
    </tableColumn>
    <tableColumn id="4" xr3:uid="{D931A618-C18F-4B2B-B85A-CB5138BD9F9C}" name="Compression bar Diameter (mm)" dataDxfId="22"/>
    <tableColumn id="5" xr3:uid="{3C80C154-3499-408C-8B76-C6922C11DAB5}" name="No. of Compression Bars" dataDxfId="21">
      <calculatedColumnFormula>_xlfn.CEILING.MATH(K23/((PI()/4)*(F23^2)))</calculatedColumnFormula>
    </tableColumn>
    <tableColumn id="11" xr3:uid="{51F451DE-E13C-42FC-9750-7708DFB6B794}" name="Spacing Required (C)" dataDxfId="20">
      <calculatedColumnFormula>_xlfn.CEILING.MATH($F$6/(K23/((PI()/4)*(F23^2))),25)</calculatedColumnFormula>
    </tableColumn>
    <tableColumn id="6" xr3:uid="{E14FDA53-0CA1-4F2C-9FCE-57082065FB54}" name="Sitrrup Diameter" dataDxfId="19">
      <calculatedColumnFormula>$K$5</calculatedColumnFormula>
    </tableColumn>
    <tableColumn id="8" xr3:uid="{951BF755-727A-4606-BC1F-558C2C725D1B}" name="As" dataDxfId="18">
      <calculatedColumnFormula>ROUND($K$14+K23,$K$9)</calculatedColumnFormula>
    </tableColumn>
    <tableColumn id="9" xr3:uid="{52F571A0-77CF-4F63-9F84-55ABBFAD98EA}" name="As'" dataDxfId="17">
      <calculatedColumnFormula>ROUND((M23*10^6)/($F$13*($F$9-$F$8)),$K$9)</calculatedColumnFormula>
    </tableColumn>
    <tableColumn id="12" xr3:uid="{B9274556-8E6D-4517-9EB3-D5C8807F7BDC}" name="Mn1" dataDxfId="16">
      <calculatedColumnFormula>$K$15/$K$6</calculatedColumnFormula>
    </tableColumn>
    <tableColumn id="13" xr3:uid="{E5D0D6E1-5E90-4E09-AAFF-FD118DB4926E}" name="Mn2" dataDxfId="15">
      <calculatedColumnFormula>$F$16-L23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83D6B1-B7FC-4581-A8CE-BCD5AF8599B8}" name="Invoice" displayName="Invoice" ref="B13:D24" totalsRowCount="1" headerRowDxfId="14" dataDxfId="13" totalsRowDxfId="12">
  <autoFilter ref="B13:D23" xr:uid="{00000000-0009-0000-0100-000001000000}">
    <filterColumn colId="0" hiddenButton="1"/>
    <filterColumn colId="1" hiddenButton="1"/>
    <filterColumn colId="2" hiddenButton="1"/>
  </autoFilter>
  <tableColumns count="3">
    <tableColumn id="1" xr3:uid="{00000000-0010-0000-0000-000001000000}" name="DESCRIPTION" dataDxfId="11" totalsRowDxfId="10" dataCellStyle="Normal"/>
    <tableColumn id="2" xr3:uid="{00000000-0010-0000-0000-000002000000}" name=" " totalsRowLabel="SUBTOTAL" dataDxfId="9" totalsRowDxfId="8"/>
    <tableColumn id="3" xr3:uid="{00000000-0010-0000-0000-000003000000}" name="AMOUNT" totalsRowFunction="custom" dataDxfId="7" totalsRowDxfId="6">
      <totalsRowFormula>SUM(D14:D23)</totalsRowFormula>
    </tableColumn>
  </tableColumns>
  <tableStyleInfo name="Invoice with tax calculation" showFirstColumn="0" showLastColumn="1" showRowStripes="1" showColumnStripes="0"/>
  <extLst>
    <ext xmlns:x14="http://schemas.microsoft.com/office/spreadsheetml/2009/9/main" uri="{504A1905-F514-4f6f-8877-14C23A59335A}">
      <x14:table altTextSummary="Enter descriptions and amounts in this table. Subtotal is automatically calculated"/>
    </ext>
  </extLst>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0E2841"/>
      </a:dk2>
      <a:lt2>
        <a:srgbClr val="FEFDED"/>
      </a:lt2>
      <a:accent1>
        <a:srgbClr val="E5E1DA"/>
      </a:accent1>
      <a:accent2>
        <a:srgbClr val="DBDACC"/>
      </a:accent2>
      <a:accent3>
        <a:srgbClr val="AAD7D9"/>
      </a:accent3>
      <a:accent4>
        <a:srgbClr val="C6EBC5"/>
      </a:accent4>
      <a:accent5>
        <a:srgbClr val="FFBE98"/>
      </a:accent5>
      <a:accent6>
        <a:srgbClr val="FA7070"/>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5.bin"/><Relationship Id="rId1" Type="http://schemas.openxmlformats.org/officeDocument/2006/relationships/hyperlink" Target="mailto:hlpmanufacturing@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9A9E-B878-4F1D-A77B-A00DD379C6A3}">
  <sheetPr codeName="Sheet1">
    <tabColor theme="0" tint="-0.249977111117893"/>
  </sheetPr>
  <dimension ref="A2:J44"/>
  <sheetViews>
    <sheetView showGridLines="0" view="pageLayout" zoomScale="124" zoomScaleNormal="164" zoomScalePageLayoutView="124" workbookViewId="0">
      <selection activeCell="N26" sqref="N25:N26"/>
    </sheetView>
  </sheetViews>
  <sheetFormatPr defaultRowHeight="14.4" x14ac:dyDescent="0.3"/>
  <sheetData>
    <row r="2" spans="1:10" x14ac:dyDescent="0.3">
      <c r="A2" s="1"/>
      <c r="B2" s="1"/>
      <c r="C2" s="1"/>
      <c r="D2" s="1"/>
      <c r="E2" s="1"/>
      <c r="F2" s="1"/>
      <c r="G2" s="1"/>
      <c r="H2" s="1"/>
      <c r="I2" s="1"/>
      <c r="J2" s="1"/>
    </row>
    <row r="3" spans="1:10" x14ac:dyDescent="0.3">
      <c r="A3" s="1"/>
      <c r="B3" s="1"/>
      <c r="C3" s="1"/>
      <c r="D3" s="1"/>
      <c r="E3" s="1"/>
      <c r="F3" s="1"/>
      <c r="G3" s="1"/>
      <c r="H3" s="1"/>
      <c r="I3" s="1"/>
      <c r="J3" s="1"/>
    </row>
    <row r="4" spans="1:10" x14ac:dyDescent="0.3">
      <c r="A4" s="1"/>
      <c r="B4" s="1"/>
      <c r="C4" s="1"/>
      <c r="D4" s="1"/>
      <c r="E4" s="1"/>
      <c r="F4" s="1"/>
      <c r="G4" s="1"/>
      <c r="H4" s="1"/>
      <c r="I4" s="1"/>
      <c r="J4" s="1"/>
    </row>
    <row r="5" spans="1:10" x14ac:dyDescent="0.3">
      <c r="A5" s="1"/>
      <c r="B5" s="1"/>
      <c r="C5" s="1"/>
      <c r="D5" s="1"/>
      <c r="E5" s="1"/>
      <c r="F5" s="1"/>
      <c r="G5" s="1"/>
      <c r="H5" s="1"/>
      <c r="I5" s="1"/>
      <c r="J5" s="1"/>
    </row>
    <row r="6" spans="1:10" x14ac:dyDescent="0.3">
      <c r="A6" s="1"/>
      <c r="B6" s="1"/>
      <c r="C6" s="1"/>
      <c r="D6" s="1"/>
      <c r="E6" s="1"/>
      <c r="F6" s="1"/>
      <c r="G6" s="1"/>
      <c r="H6" s="1"/>
      <c r="I6" s="1"/>
      <c r="J6" s="1"/>
    </row>
    <row r="7" spans="1:10" x14ac:dyDescent="0.3">
      <c r="A7" s="1"/>
      <c r="B7" s="1"/>
      <c r="C7" s="1"/>
      <c r="D7" s="1"/>
      <c r="E7" s="1"/>
      <c r="F7" s="1"/>
      <c r="G7" s="1"/>
      <c r="H7" s="1"/>
      <c r="I7" s="1"/>
      <c r="J7" s="1"/>
    </row>
    <row r="8" spans="1:10" x14ac:dyDescent="0.3">
      <c r="A8" s="1"/>
      <c r="B8" s="1"/>
      <c r="C8" s="1"/>
      <c r="D8" s="1"/>
      <c r="E8" s="1"/>
      <c r="F8" s="1"/>
      <c r="G8" s="1"/>
      <c r="H8" s="1"/>
      <c r="I8" s="1"/>
      <c r="J8" s="1"/>
    </row>
    <row r="9" spans="1:10" x14ac:dyDescent="0.3">
      <c r="A9" s="1"/>
      <c r="B9" s="1"/>
      <c r="C9" s="1"/>
      <c r="D9" s="1"/>
      <c r="E9" s="1"/>
      <c r="F9" s="1"/>
      <c r="G9" s="1"/>
      <c r="H9" s="1"/>
      <c r="I9" s="1"/>
      <c r="J9" s="1"/>
    </row>
    <row r="10" spans="1:10" x14ac:dyDescent="0.3">
      <c r="A10" s="1"/>
      <c r="B10" s="1"/>
      <c r="C10" s="1"/>
      <c r="D10" s="1"/>
      <c r="E10" s="1"/>
      <c r="F10" s="1"/>
      <c r="G10" s="1"/>
      <c r="H10" s="1"/>
      <c r="I10" s="1"/>
      <c r="J10" s="1"/>
    </row>
    <row r="11" spans="1:10" x14ac:dyDescent="0.3">
      <c r="A11" s="1"/>
      <c r="B11" s="1"/>
      <c r="C11" s="1"/>
      <c r="D11" s="1"/>
      <c r="E11" s="1"/>
      <c r="F11" s="1"/>
      <c r="G11" s="1"/>
      <c r="H11" s="1"/>
      <c r="I11" s="1"/>
      <c r="J11" s="1"/>
    </row>
    <row r="12" spans="1:10" x14ac:dyDescent="0.3">
      <c r="A12" s="1"/>
      <c r="B12" s="1"/>
      <c r="C12" s="1"/>
      <c r="D12" s="1"/>
      <c r="E12" s="1"/>
      <c r="F12" s="1"/>
      <c r="G12" s="1"/>
      <c r="H12" s="1"/>
      <c r="I12" s="1"/>
      <c r="J12" s="1"/>
    </row>
    <row r="13" spans="1:10" x14ac:dyDescent="0.3">
      <c r="A13" s="1"/>
      <c r="B13" s="1"/>
      <c r="C13" s="1"/>
      <c r="D13" s="1"/>
      <c r="E13" s="1"/>
      <c r="F13" s="1"/>
      <c r="G13" s="1"/>
      <c r="H13" s="1"/>
      <c r="I13" s="1"/>
      <c r="J13" s="1"/>
    </row>
    <row r="14" spans="1:10" x14ac:dyDescent="0.3">
      <c r="A14" s="1"/>
      <c r="B14" s="1"/>
      <c r="C14" s="1"/>
      <c r="D14" s="1"/>
      <c r="E14" s="1"/>
      <c r="F14" s="1"/>
      <c r="G14" s="1"/>
      <c r="H14" s="1"/>
      <c r="I14" s="1"/>
      <c r="J14" s="1"/>
    </row>
    <row r="15" spans="1:10" x14ac:dyDescent="0.3">
      <c r="A15" s="1"/>
      <c r="B15" s="1"/>
      <c r="C15" s="1"/>
      <c r="D15" s="1"/>
      <c r="E15" s="1"/>
      <c r="F15" s="1"/>
      <c r="G15" s="1"/>
      <c r="H15" s="1"/>
      <c r="I15" s="1"/>
      <c r="J15" s="1"/>
    </row>
    <row r="16" spans="1:10" x14ac:dyDescent="0.3">
      <c r="A16" s="1"/>
      <c r="B16" s="1"/>
      <c r="C16" s="1"/>
      <c r="D16" s="1"/>
      <c r="E16" s="1"/>
      <c r="F16" s="1"/>
      <c r="G16" s="1"/>
      <c r="H16" s="1"/>
      <c r="I16" s="1"/>
      <c r="J16" s="1"/>
    </row>
    <row r="17" spans="1:10" x14ac:dyDescent="0.3">
      <c r="A17" s="1"/>
      <c r="B17" s="1"/>
      <c r="C17" s="1"/>
      <c r="D17" s="1"/>
      <c r="E17" s="1"/>
      <c r="F17" s="1"/>
      <c r="G17" s="1"/>
      <c r="H17" s="1"/>
      <c r="I17" s="1"/>
      <c r="J17" s="1"/>
    </row>
    <row r="18" spans="1:10" x14ac:dyDescent="0.3">
      <c r="A18" s="1"/>
      <c r="B18" s="1"/>
      <c r="C18" s="1"/>
      <c r="D18" s="1"/>
      <c r="E18" s="1"/>
      <c r="F18" s="1"/>
      <c r="G18" s="1"/>
      <c r="H18" s="1"/>
      <c r="I18" s="1"/>
      <c r="J18" s="1"/>
    </row>
    <row r="19" spans="1:10" x14ac:dyDescent="0.3">
      <c r="A19" s="1"/>
      <c r="B19" s="1"/>
      <c r="C19" s="1"/>
      <c r="D19" s="1"/>
      <c r="E19" s="1"/>
      <c r="F19" s="1"/>
      <c r="G19" s="1"/>
      <c r="H19" s="1"/>
      <c r="I19" s="1"/>
      <c r="J19" s="1"/>
    </row>
    <row r="20" spans="1:10" x14ac:dyDescent="0.3">
      <c r="A20" s="1"/>
      <c r="B20" s="1"/>
      <c r="C20" s="1"/>
      <c r="D20" s="1"/>
      <c r="E20" s="1"/>
      <c r="F20" s="1"/>
      <c r="G20" s="1"/>
      <c r="H20" s="1"/>
      <c r="I20" s="1"/>
      <c r="J20" s="1"/>
    </row>
    <row r="21" spans="1:10" x14ac:dyDescent="0.3">
      <c r="A21" s="1"/>
      <c r="B21" s="1"/>
      <c r="C21" s="1"/>
      <c r="D21" s="1"/>
      <c r="E21" s="1"/>
      <c r="F21" s="1"/>
      <c r="G21" s="1"/>
      <c r="H21" s="1"/>
      <c r="I21" s="1"/>
      <c r="J21" s="1"/>
    </row>
    <row r="22" spans="1:10" x14ac:dyDescent="0.3">
      <c r="A22" s="1"/>
      <c r="B22" s="1"/>
      <c r="C22" s="1"/>
      <c r="D22" s="1"/>
      <c r="E22" s="1"/>
      <c r="F22" s="1"/>
      <c r="G22" s="1"/>
      <c r="H22" s="1"/>
      <c r="I22" s="1"/>
      <c r="J22" s="1"/>
    </row>
    <row r="23" spans="1:10" x14ac:dyDescent="0.3">
      <c r="A23" s="1"/>
      <c r="B23" s="1"/>
      <c r="C23" s="1"/>
      <c r="D23" s="1"/>
      <c r="E23" s="1"/>
      <c r="F23" s="1"/>
      <c r="G23" s="1"/>
      <c r="H23" s="1"/>
      <c r="I23" s="1"/>
      <c r="J23" s="1"/>
    </row>
    <row r="24" spans="1:10" x14ac:dyDescent="0.3">
      <c r="A24" s="1"/>
      <c r="B24" s="1"/>
      <c r="C24" s="1"/>
      <c r="D24" s="1"/>
      <c r="E24" s="1"/>
      <c r="F24" s="1"/>
      <c r="G24" s="1"/>
      <c r="H24" s="1"/>
      <c r="I24" s="1"/>
      <c r="J24" s="1"/>
    </row>
    <row r="25" spans="1:10" x14ac:dyDescent="0.3">
      <c r="A25" s="1"/>
      <c r="B25" s="1"/>
      <c r="C25" s="1"/>
      <c r="D25" s="1"/>
      <c r="E25" s="1"/>
      <c r="F25" s="1"/>
      <c r="G25" s="1"/>
      <c r="H25" s="1"/>
      <c r="I25" s="1"/>
      <c r="J25" s="1"/>
    </row>
    <row r="26" spans="1:10" x14ac:dyDescent="0.3">
      <c r="A26" s="1"/>
      <c r="B26" s="1"/>
      <c r="C26" s="1"/>
      <c r="D26" s="1"/>
      <c r="E26" s="1"/>
      <c r="F26" s="1"/>
      <c r="G26" s="1"/>
      <c r="H26" s="1"/>
      <c r="I26" s="1"/>
      <c r="J26" s="1"/>
    </row>
    <row r="27" spans="1:10" x14ac:dyDescent="0.3">
      <c r="A27" s="1"/>
      <c r="B27" s="1"/>
      <c r="C27" s="1"/>
      <c r="D27" s="1"/>
      <c r="E27" s="1"/>
      <c r="F27" s="1"/>
      <c r="G27" s="1"/>
      <c r="H27" s="1"/>
      <c r="I27" s="1"/>
      <c r="J27" s="1"/>
    </row>
    <row r="28" spans="1:10" x14ac:dyDescent="0.3">
      <c r="A28" s="1"/>
      <c r="B28" s="1"/>
      <c r="C28" s="1"/>
      <c r="D28" s="1"/>
      <c r="E28" s="1"/>
      <c r="F28" s="1"/>
      <c r="G28" s="1"/>
      <c r="H28" s="1"/>
      <c r="I28" s="1"/>
      <c r="J28" s="1"/>
    </row>
    <row r="29" spans="1:10" x14ac:dyDescent="0.3">
      <c r="A29" s="1"/>
      <c r="B29" s="1"/>
      <c r="C29" s="1"/>
      <c r="D29" s="1"/>
      <c r="E29" s="1"/>
      <c r="F29" s="1"/>
      <c r="G29" s="1"/>
      <c r="H29" s="1"/>
      <c r="I29" s="1"/>
      <c r="J29" s="1"/>
    </row>
    <row r="30" spans="1:10" x14ac:dyDescent="0.3">
      <c r="A30" s="1"/>
      <c r="B30" s="1"/>
      <c r="C30" s="1"/>
      <c r="D30" s="1"/>
      <c r="E30" s="1"/>
      <c r="F30" s="1"/>
      <c r="G30" s="1"/>
      <c r="H30" s="1"/>
      <c r="I30" s="1"/>
      <c r="J30" s="1"/>
    </row>
    <row r="31" spans="1:10" x14ac:dyDescent="0.3">
      <c r="A31" s="1"/>
      <c r="B31" s="1"/>
      <c r="C31" s="1"/>
      <c r="D31" s="1"/>
      <c r="E31" s="1"/>
      <c r="F31" s="1"/>
      <c r="G31" s="1"/>
      <c r="H31" s="1"/>
      <c r="I31" s="1"/>
      <c r="J31" s="1"/>
    </row>
    <row r="32" spans="1:10" x14ac:dyDescent="0.3">
      <c r="A32" s="1"/>
      <c r="B32" s="1"/>
      <c r="C32" s="1"/>
      <c r="D32" s="1"/>
      <c r="E32" s="1"/>
      <c r="F32" s="1"/>
      <c r="G32" s="1"/>
      <c r="H32" s="1"/>
      <c r="I32" s="1"/>
      <c r="J32" s="1"/>
    </row>
    <row r="33" spans="1:10" x14ac:dyDescent="0.3">
      <c r="A33" s="1"/>
      <c r="B33" s="1"/>
      <c r="C33" s="1"/>
      <c r="D33" s="1"/>
      <c r="E33" s="1"/>
      <c r="F33" s="1"/>
      <c r="G33" s="1"/>
      <c r="H33" s="1"/>
      <c r="I33" s="1"/>
      <c r="J33" s="1"/>
    </row>
    <row r="34" spans="1:10" x14ac:dyDescent="0.3">
      <c r="A34" s="1"/>
      <c r="B34" s="1"/>
      <c r="C34" s="1"/>
      <c r="D34" s="1"/>
      <c r="E34" s="1"/>
      <c r="F34" s="1"/>
      <c r="G34" s="1"/>
      <c r="H34" s="1"/>
      <c r="I34" s="1"/>
      <c r="J34" s="1"/>
    </row>
    <row r="35" spans="1:10" x14ac:dyDescent="0.3">
      <c r="A35" s="1"/>
      <c r="B35" s="1"/>
      <c r="C35" s="1"/>
      <c r="D35" s="1"/>
      <c r="E35" s="1"/>
      <c r="F35" s="1"/>
      <c r="G35" s="1"/>
      <c r="H35" s="1"/>
      <c r="I35" s="1"/>
      <c r="J35" s="1"/>
    </row>
    <row r="36" spans="1:10" x14ac:dyDescent="0.3">
      <c r="A36" s="1"/>
      <c r="B36" s="1"/>
      <c r="C36" s="1"/>
      <c r="D36" s="1"/>
      <c r="E36" s="1"/>
      <c r="F36" s="1"/>
      <c r="G36" s="1"/>
      <c r="H36" s="1"/>
      <c r="I36" s="1"/>
      <c r="J36" s="1"/>
    </row>
    <row r="37" spans="1:10" x14ac:dyDescent="0.3">
      <c r="A37" s="1"/>
      <c r="B37" s="1"/>
      <c r="C37" s="1"/>
      <c r="D37" s="1"/>
      <c r="E37" s="1"/>
      <c r="F37" s="1"/>
      <c r="G37" s="1"/>
      <c r="H37" s="1"/>
      <c r="I37" s="1"/>
      <c r="J37" s="1"/>
    </row>
    <row r="38" spans="1:10" x14ac:dyDescent="0.3">
      <c r="A38" s="1"/>
      <c r="B38" s="1"/>
      <c r="C38" s="1"/>
      <c r="D38" s="1"/>
      <c r="E38" s="1"/>
      <c r="F38" s="1"/>
      <c r="G38" s="1"/>
      <c r="H38" s="1"/>
      <c r="I38" s="1"/>
      <c r="J38" s="1"/>
    </row>
    <row r="39" spans="1:10" x14ac:dyDescent="0.3">
      <c r="A39" s="1"/>
      <c r="B39" s="1"/>
      <c r="C39" s="1"/>
      <c r="D39" s="1"/>
      <c r="E39" s="1"/>
      <c r="F39" s="1"/>
      <c r="G39" s="1"/>
      <c r="H39" s="1"/>
      <c r="I39" s="1"/>
      <c r="J39" s="1"/>
    </row>
    <row r="40" spans="1:10" x14ac:dyDescent="0.3">
      <c r="A40" s="1"/>
      <c r="B40" s="1"/>
      <c r="C40" s="1"/>
      <c r="D40" s="1"/>
      <c r="E40" s="1"/>
      <c r="F40" s="1"/>
      <c r="G40" s="1"/>
      <c r="H40" s="1"/>
      <c r="I40" s="1"/>
      <c r="J40" s="1"/>
    </row>
    <row r="41" spans="1:10" x14ac:dyDescent="0.3">
      <c r="A41" s="1"/>
      <c r="B41" s="1"/>
      <c r="C41" s="1"/>
      <c r="D41" s="1"/>
      <c r="E41" s="1"/>
      <c r="F41" s="1"/>
      <c r="G41" s="1"/>
      <c r="H41" s="1"/>
      <c r="I41" s="1"/>
      <c r="J41" s="1"/>
    </row>
    <row r="42" spans="1:10" x14ac:dyDescent="0.3">
      <c r="A42" s="1"/>
      <c r="B42" s="1"/>
      <c r="C42" s="1"/>
      <c r="D42" s="1"/>
      <c r="E42" s="1"/>
      <c r="F42" s="1"/>
      <c r="G42" s="1"/>
      <c r="H42" s="1"/>
      <c r="I42" s="1"/>
      <c r="J42" s="1"/>
    </row>
    <row r="43" spans="1:10" x14ac:dyDescent="0.3">
      <c r="A43" s="1"/>
      <c r="B43" s="1"/>
      <c r="C43" s="1"/>
      <c r="D43" s="1"/>
      <c r="E43" s="1"/>
      <c r="F43" s="1"/>
      <c r="G43" s="1"/>
      <c r="H43" s="1"/>
      <c r="I43" s="1"/>
      <c r="J43" s="1"/>
    </row>
    <row r="44" spans="1:10" x14ac:dyDescent="0.3">
      <c r="A44" s="1"/>
      <c r="B44" s="1"/>
      <c r="C44" s="1"/>
      <c r="D44" s="1"/>
      <c r="E44" s="1"/>
      <c r="F44" s="1"/>
      <c r="G44" s="1"/>
      <c r="H44" s="1"/>
      <c r="I44" s="1"/>
      <c r="J44" s="1"/>
    </row>
  </sheetData>
  <pageMargins left="0.7" right="0.7" top="0.75" bottom="0.75" header="0.3" footer="0.3"/>
  <pageSetup orientation="portrait" r:id="rId1"/>
  <headerFooter>
    <oddHeader>&amp;CRHO.max - Reinforced Concrete Design Calculator</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16B78-0BEE-40A3-AB8F-B39FD1786DE8}">
  <sheetPr codeName="Sheet2">
    <tabColor theme="5"/>
    <pageSetUpPr autoPageBreaks="0"/>
  </sheetPr>
  <dimension ref="A1:Y97"/>
  <sheetViews>
    <sheetView tabSelected="1" showWhiteSpace="0" zoomScaleNormal="120" zoomScaleSheetLayoutView="140" zoomScalePageLayoutView="35" workbookViewId="0">
      <selection activeCell="N16" sqref="N16"/>
    </sheetView>
  </sheetViews>
  <sheetFormatPr defaultColWidth="8.77734375" defaultRowHeight="21.6" customHeight="1" x14ac:dyDescent="0.3"/>
  <cols>
    <col min="1" max="5" width="8.77734375" style="29"/>
    <col min="6" max="6" width="8.77734375" style="29" customWidth="1"/>
    <col min="7" max="19" width="8.77734375" style="29"/>
    <col min="20" max="20" width="8.88671875" style="29" customWidth="1"/>
    <col min="21" max="22" width="8.77734375" style="29"/>
    <col min="23" max="23" width="10.5546875" style="29" bestFit="1" customWidth="1"/>
    <col min="24" max="16384" width="8.77734375" style="29"/>
  </cols>
  <sheetData>
    <row r="1" spans="1:25" s="26" customFormat="1" ht="45.6" customHeight="1" x14ac:dyDescent="0.3">
      <c r="B1" s="34" t="s">
        <v>30</v>
      </c>
    </row>
    <row r="2" spans="1:25" s="32" customFormat="1" ht="22.8" customHeight="1" x14ac:dyDescent="0.3">
      <c r="C2" s="32" t="s">
        <v>34</v>
      </c>
      <c r="N2" s="38" t="s">
        <v>37</v>
      </c>
    </row>
    <row r="3" spans="1:25" s="28" customFormat="1" ht="21.6" customHeight="1" x14ac:dyDescent="0.3">
      <c r="C3" s="33"/>
      <c r="D3" s="33"/>
      <c r="E3" s="33"/>
      <c r="F3" s="33"/>
      <c r="G3" s="33"/>
      <c r="H3" s="33"/>
      <c r="I3" s="33"/>
      <c r="J3" s="33"/>
      <c r="K3" s="33"/>
      <c r="L3" s="33"/>
      <c r="M3" s="33"/>
      <c r="N3" s="33"/>
      <c r="O3" s="33"/>
      <c r="P3" s="33"/>
      <c r="Q3" s="33"/>
      <c r="R3" s="33"/>
      <c r="S3" s="33"/>
      <c r="T3" s="33"/>
      <c r="U3" s="32"/>
      <c r="V3" s="33"/>
    </row>
    <row r="4" spans="1:25" s="35" customFormat="1" ht="40.200000000000003" customHeight="1" thickBot="1" x14ac:dyDescent="0.35">
      <c r="A4" s="36" t="s">
        <v>51</v>
      </c>
      <c r="C4" s="27"/>
      <c r="D4" s="36" t="s">
        <v>31</v>
      </c>
      <c r="E4" s="27"/>
      <c r="F4" s="27"/>
      <c r="G4" s="27"/>
      <c r="H4" s="27"/>
      <c r="I4" s="27"/>
      <c r="J4" s="27"/>
      <c r="K4" s="27"/>
      <c r="L4" s="27"/>
      <c r="M4" s="36" t="s">
        <v>31</v>
      </c>
      <c r="N4" s="27"/>
      <c r="O4" s="27"/>
      <c r="P4" s="27"/>
      <c r="Q4" s="27"/>
      <c r="R4" s="27"/>
      <c r="S4" s="27"/>
      <c r="T4" s="27"/>
      <c r="U4" s="32"/>
      <c r="V4" s="33"/>
      <c r="W4" s="28"/>
    </row>
    <row r="5" spans="1:25" s="28" customFormat="1" ht="21.6" customHeight="1" thickTop="1" thickBot="1" x14ac:dyDescent="0.35">
      <c r="A5" s="47" t="s">
        <v>53</v>
      </c>
      <c r="C5" s="33"/>
      <c r="D5" s="30" t="s">
        <v>32</v>
      </c>
      <c r="E5" s="33"/>
      <c r="F5" s="109">
        <v>8</v>
      </c>
      <c r="G5" s="109"/>
      <c r="H5" s="109"/>
      <c r="I5" s="37" t="s">
        <v>36</v>
      </c>
      <c r="J5" s="33"/>
      <c r="K5" s="33"/>
      <c r="L5" s="33"/>
      <c r="M5" s="56" t="s">
        <v>49</v>
      </c>
      <c r="N5" s="33"/>
      <c r="O5" s="109"/>
      <c r="P5" s="109"/>
      <c r="Q5" s="109"/>
      <c r="R5" s="37" t="s">
        <v>36</v>
      </c>
      <c r="S5" s="27"/>
      <c r="T5" s="27"/>
      <c r="U5" s="32"/>
      <c r="V5" s="33"/>
      <c r="X5" s="35"/>
      <c r="Y5" s="35"/>
    </row>
    <row r="6" spans="1:25" s="28" customFormat="1" ht="21.6" customHeight="1" thickTop="1" thickBot="1" x14ac:dyDescent="0.35">
      <c r="A6" s="48">
        <v>3</v>
      </c>
      <c r="C6" s="33"/>
      <c r="D6" s="30" t="s">
        <v>33</v>
      </c>
      <c r="E6" s="33"/>
      <c r="F6" s="109">
        <v>300</v>
      </c>
      <c r="G6" s="109"/>
      <c r="H6" s="109"/>
      <c r="I6" s="37" t="s">
        <v>36</v>
      </c>
      <c r="J6" s="33"/>
      <c r="K6" s="33"/>
      <c r="L6" s="33"/>
      <c r="M6" s="56" t="s">
        <v>50</v>
      </c>
      <c r="N6" s="33"/>
      <c r="O6" s="109"/>
      <c r="P6" s="109"/>
      <c r="Q6" s="109"/>
      <c r="R6" s="37" t="s">
        <v>36</v>
      </c>
      <c r="S6" s="27"/>
      <c r="T6" s="27"/>
      <c r="U6" s="32"/>
      <c r="V6" s="33"/>
      <c r="X6" s="35"/>
      <c r="Y6" s="35"/>
    </row>
    <row r="7" spans="1:25" s="28" customFormat="1" ht="21.6" customHeight="1" thickTop="1" thickBot="1" x14ac:dyDescent="0.35">
      <c r="C7" s="33"/>
      <c r="D7" s="30" t="s">
        <v>39</v>
      </c>
      <c r="E7" s="33"/>
      <c r="F7" s="109">
        <v>650</v>
      </c>
      <c r="G7" s="109"/>
      <c r="H7" s="109"/>
      <c r="I7" s="37" t="s">
        <v>36</v>
      </c>
      <c r="J7" s="33"/>
      <c r="K7" s="33"/>
      <c r="L7" s="33"/>
      <c r="M7" s="56" t="s">
        <v>67</v>
      </c>
      <c r="N7" s="33"/>
      <c r="O7" s="109">
        <v>32</v>
      </c>
      <c r="P7" s="109"/>
      <c r="Q7" s="109"/>
      <c r="R7" s="37" t="s">
        <v>36</v>
      </c>
      <c r="S7" s="27"/>
      <c r="T7" s="27"/>
      <c r="U7" s="32"/>
      <c r="V7" s="33"/>
    </row>
    <row r="8" spans="1:25" s="28" customFormat="1" ht="21.6" customHeight="1" thickTop="1" thickBot="1" x14ac:dyDescent="0.35">
      <c r="A8" s="47" t="s">
        <v>56</v>
      </c>
      <c r="C8" s="33"/>
      <c r="D8" s="33" t="s">
        <v>54</v>
      </c>
      <c r="E8" s="33"/>
      <c r="F8" s="109">
        <v>75</v>
      </c>
      <c r="G8" s="109"/>
      <c r="H8" s="109"/>
      <c r="I8" s="33"/>
      <c r="J8" s="33"/>
      <c r="K8" s="33"/>
      <c r="L8" s="33"/>
      <c r="M8" s="33" t="s">
        <v>66</v>
      </c>
      <c r="N8" s="33"/>
      <c r="O8" s="109">
        <v>28</v>
      </c>
      <c r="P8" s="109"/>
      <c r="Q8" s="109"/>
      <c r="R8" s="37" t="s">
        <v>36</v>
      </c>
      <c r="S8" s="27"/>
      <c r="T8" s="27"/>
      <c r="U8" s="27"/>
      <c r="V8" s="27"/>
    </row>
    <row r="9" spans="1:25" s="28" customFormat="1" ht="21.6" customHeight="1" thickTop="1" thickBot="1" x14ac:dyDescent="0.35">
      <c r="A9" s="48">
        <v>0.85</v>
      </c>
      <c r="C9" s="33"/>
      <c r="D9" s="30" t="s">
        <v>38</v>
      </c>
      <c r="E9" s="33"/>
      <c r="F9" s="110">
        <v>700</v>
      </c>
      <c r="G9" s="110"/>
      <c r="H9" s="110"/>
      <c r="I9" s="37" t="s">
        <v>36</v>
      </c>
      <c r="J9" s="33"/>
      <c r="K9" s="33"/>
      <c r="L9" s="33"/>
      <c r="M9" s="30"/>
      <c r="N9" s="30"/>
      <c r="O9" s="30"/>
      <c r="P9" s="30"/>
      <c r="Q9" s="30"/>
      <c r="R9" s="30"/>
      <c r="S9" s="30"/>
      <c r="T9" s="27"/>
      <c r="U9" s="27"/>
      <c r="V9" s="27"/>
    </row>
    <row r="10" spans="1:25" s="28" customFormat="1" ht="21.6" customHeight="1" thickTop="1" x14ac:dyDescent="0.3">
      <c r="C10" s="33"/>
      <c r="D10" s="33"/>
      <c r="E10" s="33"/>
      <c r="F10" s="33"/>
      <c r="G10" s="33"/>
      <c r="H10" s="33"/>
      <c r="I10" s="33"/>
      <c r="J10" s="33"/>
      <c r="K10" s="33"/>
      <c r="L10" s="33"/>
      <c r="M10" s="27"/>
      <c r="N10" s="27"/>
      <c r="O10" s="27"/>
      <c r="P10" s="27"/>
      <c r="Q10" s="27"/>
      <c r="R10" s="27"/>
      <c r="S10" s="27"/>
      <c r="T10" s="27"/>
      <c r="U10" s="27"/>
      <c r="V10" s="27"/>
    </row>
    <row r="11" spans="1:25" s="28" customFormat="1" ht="21.6" customHeight="1" thickBot="1" x14ac:dyDescent="0.6">
      <c r="A11" s="47" t="s">
        <v>52</v>
      </c>
      <c r="C11" s="33"/>
      <c r="D11" s="33"/>
      <c r="E11" s="33"/>
      <c r="F11" s="33"/>
      <c r="G11" s="33"/>
      <c r="H11" s="33"/>
      <c r="I11" s="33"/>
      <c r="J11" s="33"/>
      <c r="K11" s="33"/>
      <c r="L11" s="33"/>
      <c r="M11" s="58" t="s">
        <v>35</v>
      </c>
      <c r="N11" s="33"/>
      <c r="O11" s="33"/>
      <c r="P11" s="33"/>
      <c r="Q11" s="75">
        <v>1</v>
      </c>
      <c r="R11" s="61" t="s">
        <v>80</v>
      </c>
      <c r="S11" s="33"/>
      <c r="T11" s="27"/>
      <c r="U11" s="27"/>
      <c r="V11" s="33"/>
    </row>
    <row r="12" spans="1:25" s="28" customFormat="1" ht="21.6" customHeight="1" thickTop="1" thickBot="1" x14ac:dyDescent="0.35">
      <c r="A12" s="47"/>
      <c r="C12" s="33"/>
      <c r="D12" s="123" t="s">
        <v>40</v>
      </c>
      <c r="E12" s="123"/>
      <c r="F12" s="123"/>
      <c r="G12" s="123"/>
      <c r="H12" s="123"/>
      <c r="I12" s="33"/>
      <c r="J12" s="33"/>
      <c r="K12" s="33"/>
      <c r="L12" s="33"/>
      <c r="M12" s="56" t="s">
        <v>83</v>
      </c>
      <c r="N12" s="33"/>
      <c r="O12" s="59">
        <v>9</v>
      </c>
      <c r="P12" s="60" t="s">
        <v>92</v>
      </c>
      <c r="Q12" s="33"/>
      <c r="R12" s="31"/>
      <c r="S12" s="33"/>
      <c r="T12" s="33"/>
      <c r="U12" s="31"/>
      <c r="V12" s="33"/>
    </row>
    <row r="13" spans="1:25" s="28" customFormat="1" ht="21.6" customHeight="1" thickTop="1" thickBot="1" x14ac:dyDescent="0.35">
      <c r="A13" s="48">
        <v>200000</v>
      </c>
      <c r="C13" s="33"/>
      <c r="D13" s="123"/>
      <c r="E13" s="123"/>
      <c r="F13" s="123"/>
      <c r="G13" s="123"/>
      <c r="H13" s="123"/>
      <c r="I13" s="33"/>
      <c r="J13" s="33"/>
      <c r="K13" s="33"/>
      <c r="L13" s="33"/>
      <c r="M13" s="56" t="s">
        <v>84</v>
      </c>
      <c r="N13" s="33"/>
      <c r="O13" s="59">
        <v>6</v>
      </c>
      <c r="P13" s="33" t="s">
        <v>92</v>
      </c>
      <c r="Q13" s="33"/>
      <c r="R13" s="31"/>
      <c r="S13" s="33"/>
      <c r="T13" s="33"/>
      <c r="U13" s="31"/>
      <c r="V13" s="33"/>
    </row>
    <row r="14" spans="1:25" s="28" customFormat="1" ht="21.6" customHeight="1" thickTop="1" thickBot="1" x14ac:dyDescent="0.35">
      <c r="C14" s="33"/>
      <c r="D14" s="30" t="s">
        <v>41</v>
      </c>
      <c r="E14" s="33"/>
      <c r="F14" s="109">
        <v>420</v>
      </c>
      <c r="G14" s="109"/>
      <c r="H14" s="109"/>
      <c r="I14" s="37" t="s">
        <v>43</v>
      </c>
      <c r="J14" s="33"/>
      <c r="K14" s="33"/>
      <c r="L14" s="33"/>
      <c r="M14" s="56" t="s">
        <v>85</v>
      </c>
      <c r="N14" s="33"/>
      <c r="O14" s="57">
        <f>($F$6*10^-3)*($F$7*10^-3)</f>
        <v>0.19500000000000001</v>
      </c>
      <c r="P14" s="60" t="s">
        <v>86</v>
      </c>
      <c r="Q14" s="33"/>
      <c r="R14" s="33"/>
      <c r="S14" s="33"/>
      <c r="T14" s="33"/>
      <c r="U14" s="33"/>
      <c r="V14" s="33"/>
    </row>
    <row r="15" spans="1:25" s="28" customFormat="1" ht="21.6" customHeight="1" thickTop="1" thickBot="1" x14ac:dyDescent="0.35">
      <c r="A15" s="50" t="s">
        <v>57</v>
      </c>
      <c r="C15" s="33"/>
      <c r="D15" s="30" t="s">
        <v>42</v>
      </c>
      <c r="E15" s="33"/>
      <c r="F15" s="109">
        <v>28</v>
      </c>
      <c r="G15" s="109"/>
      <c r="H15" s="109"/>
      <c r="I15" s="37" t="s">
        <v>44</v>
      </c>
      <c r="J15" s="33"/>
      <c r="K15" s="33"/>
      <c r="L15" s="33"/>
      <c r="M15" s="56" t="s">
        <v>35</v>
      </c>
      <c r="N15" s="33" t="s">
        <v>91</v>
      </c>
      <c r="O15" s="57">
        <f>1.2*(O12+O14)+1.6*(O13)</f>
        <v>20.634</v>
      </c>
      <c r="P15" s="33" t="s">
        <v>92</v>
      </c>
      <c r="Q15" s="33"/>
      <c r="R15" s="33"/>
      <c r="S15" s="33"/>
      <c r="T15" s="33"/>
      <c r="U15" s="33"/>
      <c r="V15" s="33"/>
    </row>
    <row r="16" spans="1:25" s="28" customFormat="1" ht="21.6" customHeight="1" thickTop="1" thickBot="1" x14ac:dyDescent="0.35">
      <c r="A16" s="48">
        <v>0.9</v>
      </c>
      <c r="C16" s="33"/>
      <c r="D16" s="30" t="s">
        <v>95</v>
      </c>
      <c r="E16" s="33"/>
      <c r="F16" s="109">
        <v>1355.82</v>
      </c>
      <c r="G16" s="109"/>
      <c r="H16" s="109"/>
      <c r="I16" s="37" t="s">
        <v>45</v>
      </c>
      <c r="J16" s="33"/>
      <c r="K16" s="33"/>
      <c r="L16" s="33"/>
      <c r="M16" s="56" t="s">
        <v>35</v>
      </c>
      <c r="N16" s="33" t="s">
        <v>94</v>
      </c>
      <c r="O16" s="57">
        <f>1.2*(O13+O15)+1.6*(O14)</f>
        <v>32.272799999999997</v>
      </c>
      <c r="P16" s="33" t="s">
        <v>45</v>
      </c>
      <c r="Q16" s="33"/>
      <c r="R16" s="33"/>
      <c r="S16" s="33"/>
      <c r="T16" s="33"/>
      <c r="U16" s="33"/>
      <c r="V16" s="33"/>
    </row>
    <row r="17" spans="1:22" s="28" customFormat="1" ht="21.6" customHeight="1" thickTop="1" x14ac:dyDescent="0.3">
      <c r="C17" s="33"/>
      <c r="D17" s="33"/>
      <c r="E17" s="33"/>
      <c r="F17" s="33"/>
      <c r="G17" s="74" t="b">
        <v>1</v>
      </c>
      <c r="H17" s="33"/>
      <c r="I17" s="33"/>
      <c r="J17" s="33"/>
      <c r="K17" s="33"/>
      <c r="L17" s="33"/>
      <c r="M17" s="33"/>
      <c r="N17" s="33"/>
      <c r="O17" s="33"/>
      <c r="P17" s="33"/>
      <c r="Q17" s="33"/>
      <c r="R17" s="33"/>
      <c r="S17" s="33"/>
      <c r="T17" s="33"/>
      <c r="U17" s="33"/>
      <c r="V17" s="33"/>
    </row>
    <row r="18" spans="1:22" s="28" customFormat="1" ht="21.6" customHeight="1" x14ac:dyDescent="0.3">
      <c r="C18" s="33"/>
      <c r="D18" s="33"/>
      <c r="E18" s="33"/>
      <c r="F18" s="33"/>
      <c r="G18" s="76"/>
      <c r="H18" s="33"/>
      <c r="I18" s="33"/>
      <c r="J18" s="33"/>
      <c r="K18" s="33"/>
      <c r="L18" s="33"/>
      <c r="M18" s="33"/>
      <c r="N18" s="33"/>
      <c r="O18" s="33"/>
      <c r="P18" s="33"/>
      <c r="Q18" s="33"/>
      <c r="R18" s="33"/>
      <c r="S18" s="33"/>
      <c r="T18" s="33"/>
      <c r="U18" s="33"/>
      <c r="V18" s="33"/>
    </row>
    <row r="19" spans="1:22" s="28" customFormat="1" ht="21.6" customHeight="1" x14ac:dyDescent="0.3">
      <c r="C19" s="73"/>
      <c r="D19" s="73"/>
      <c r="E19" s="73"/>
      <c r="F19" s="73"/>
      <c r="G19" s="73"/>
      <c r="H19" s="73"/>
      <c r="I19" s="73"/>
      <c r="J19" s="73"/>
      <c r="K19" s="73"/>
      <c r="L19" s="73"/>
      <c r="M19" s="73"/>
      <c r="N19" s="73"/>
      <c r="O19" s="73"/>
      <c r="P19" s="73"/>
      <c r="Q19" s="73"/>
      <c r="R19" s="73"/>
      <c r="S19" s="73"/>
      <c r="T19" s="73"/>
      <c r="U19" s="73"/>
      <c r="V19" s="73"/>
    </row>
    <row r="20" spans="1:22" s="28" customFormat="1" ht="21.6" customHeight="1" x14ac:dyDescent="0.3"/>
    <row r="21" spans="1:22" s="28" customFormat="1" ht="21.6" customHeight="1" x14ac:dyDescent="0.3">
      <c r="A21" s="28" t="s">
        <v>81</v>
      </c>
      <c r="B21" s="28">
        <f>(($O$15)*($F$5^2))/8</f>
        <v>165.072</v>
      </c>
      <c r="C21" s="71"/>
      <c r="D21" s="71"/>
      <c r="E21" s="71"/>
      <c r="F21" s="71"/>
      <c r="G21" s="71"/>
      <c r="H21" s="71"/>
      <c r="I21" s="71"/>
      <c r="J21" s="71"/>
      <c r="K21" s="71"/>
      <c r="L21" s="71"/>
      <c r="M21" s="71"/>
      <c r="N21" s="71"/>
      <c r="O21" s="71"/>
      <c r="P21" s="71"/>
      <c r="Q21" s="71"/>
      <c r="R21" s="71"/>
      <c r="S21" s="71"/>
      <c r="T21" s="71"/>
      <c r="U21" s="71"/>
      <c r="V21" s="33"/>
    </row>
    <row r="22" spans="1:22" s="28" customFormat="1" ht="33" customHeight="1" x14ac:dyDescent="0.45">
      <c r="A22" s="28" t="s">
        <v>82</v>
      </c>
      <c r="B22" s="28">
        <f>(($O$15)*($F$5^2))/2</f>
        <v>660.28800000000001</v>
      </c>
      <c r="C22" s="71"/>
      <c r="D22" s="72" t="s">
        <v>61</v>
      </c>
      <c r="E22" s="71"/>
      <c r="F22" s="71"/>
      <c r="G22" s="71"/>
      <c r="H22" s="71"/>
      <c r="I22" s="71"/>
      <c r="J22" s="71"/>
      <c r="K22" s="71"/>
      <c r="L22" s="71"/>
      <c r="M22" s="71"/>
      <c r="N22" s="71"/>
      <c r="O22" s="71"/>
      <c r="P22" s="71"/>
      <c r="Q22" s="78" t="s">
        <v>62</v>
      </c>
      <c r="R22" s="71"/>
      <c r="S22" s="71"/>
      <c r="T22" s="71"/>
      <c r="U22" s="71"/>
      <c r="V22" s="33"/>
    </row>
    <row r="23" spans="1:22" s="28" customFormat="1" ht="21.6" customHeight="1" x14ac:dyDescent="0.3">
      <c r="A23" s="28" t="s">
        <v>93</v>
      </c>
      <c r="B23" s="28">
        <f>(($O$15)*($F$5^2))/12</f>
        <v>110.048</v>
      </c>
      <c r="C23" s="71"/>
      <c r="D23" s="71"/>
      <c r="E23" s="39"/>
      <c r="F23" s="39"/>
      <c r="G23" s="39"/>
      <c r="H23" s="39"/>
      <c r="I23" s="39"/>
      <c r="J23" s="39"/>
      <c r="K23" s="39"/>
      <c r="L23" s="39"/>
      <c r="M23" s="39"/>
      <c r="N23" s="39"/>
      <c r="O23" s="39"/>
      <c r="P23" s="39"/>
      <c r="Q23" s="39"/>
      <c r="R23" s="39"/>
      <c r="S23" s="39"/>
      <c r="T23" s="71"/>
      <c r="U23" s="71"/>
      <c r="V23" s="33"/>
    </row>
    <row r="24" spans="1:22" s="28" customFormat="1" ht="21.6" customHeight="1" x14ac:dyDescent="0.75">
      <c r="A24" s="28" t="s">
        <v>87</v>
      </c>
      <c r="B24" s="28">
        <f>(($O$15)*($F$5^2))/8</f>
        <v>165.072</v>
      </c>
      <c r="C24" s="71"/>
      <c r="D24" s="71"/>
      <c r="E24" s="43" t="s">
        <v>47</v>
      </c>
      <c r="F24" s="39"/>
      <c r="G24" s="39"/>
      <c r="H24" s="39"/>
      <c r="I24" s="39"/>
      <c r="J24" s="39"/>
      <c r="K24" s="39"/>
      <c r="L24" s="39"/>
      <c r="M24" s="42" t="s">
        <v>55</v>
      </c>
      <c r="N24" s="39"/>
      <c r="O24" s="39"/>
      <c r="P24" s="39"/>
      <c r="Q24" s="39"/>
      <c r="R24" s="39"/>
      <c r="S24" s="39"/>
      <c r="T24" s="71"/>
      <c r="U24" s="71"/>
      <c r="V24" s="33"/>
    </row>
    <row r="25" spans="1:22" s="28" customFormat="1" ht="21.6" customHeight="1" x14ac:dyDescent="0.3">
      <c r="C25" s="71"/>
      <c r="D25" s="71"/>
      <c r="E25" s="39"/>
      <c r="F25" s="39"/>
      <c r="G25" s="39"/>
      <c r="H25" s="39"/>
      <c r="I25" s="39"/>
      <c r="J25" s="39"/>
      <c r="K25" s="39"/>
      <c r="L25" s="39"/>
      <c r="M25" s="39"/>
      <c r="N25" s="39"/>
      <c r="O25" s="39"/>
      <c r="P25" s="39"/>
      <c r="Q25" s="39"/>
      <c r="R25" s="39"/>
      <c r="S25" s="39"/>
      <c r="T25" s="71"/>
      <c r="U25" s="71"/>
      <c r="V25" s="33"/>
    </row>
    <row r="26" spans="1:22" s="28" customFormat="1" ht="21.6" customHeight="1" x14ac:dyDescent="0.3">
      <c r="C26" s="71"/>
      <c r="D26" s="71"/>
      <c r="E26" s="39"/>
      <c r="F26" s="39"/>
      <c r="G26" s="39"/>
      <c r="H26" s="39"/>
      <c r="I26" s="39"/>
      <c r="J26" s="39"/>
      <c r="K26" s="39"/>
      <c r="L26" s="39"/>
      <c r="M26" s="39"/>
      <c r="N26" s="39"/>
      <c r="O26" s="39"/>
      <c r="P26" s="39"/>
      <c r="Q26" s="39"/>
      <c r="R26" s="39"/>
      <c r="S26" s="39"/>
      <c r="T26" s="71"/>
      <c r="U26" s="71"/>
      <c r="V26" s="33"/>
    </row>
    <row r="27" spans="1:22" s="28" customFormat="1" ht="21.6" customHeight="1" thickBot="1" x14ac:dyDescent="0.35">
      <c r="A27" s="28" t="s">
        <v>88</v>
      </c>
      <c r="C27" s="71"/>
      <c r="D27" s="71"/>
      <c r="E27" s="39"/>
      <c r="F27" s="39"/>
      <c r="G27" s="39"/>
      <c r="H27" s="39"/>
      <c r="I27" s="39"/>
      <c r="J27" s="39"/>
      <c r="K27" s="39"/>
      <c r="L27" s="39"/>
      <c r="M27" s="39"/>
      <c r="N27" s="39"/>
      <c r="O27" s="39"/>
      <c r="P27" s="39"/>
      <c r="Q27" s="39"/>
      <c r="R27" s="39"/>
      <c r="S27" s="39"/>
      <c r="T27" s="71"/>
      <c r="U27" s="71"/>
      <c r="V27" s="33"/>
    </row>
    <row r="28" spans="1:22" s="28" customFormat="1" ht="21.6" customHeight="1" thickTop="1" thickBot="1" x14ac:dyDescent="0.8">
      <c r="A28" s="28" t="s">
        <v>90</v>
      </c>
      <c r="C28" s="71"/>
      <c r="D28" s="71"/>
      <c r="E28" s="39"/>
      <c r="F28" s="39"/>
      <c r="G28" s="44" t="s">
        <v>47</v>
      </c>
      <c r="H28" s="45" t="s">
        <v>48</v>
      </c>
      <c r="I28" s="110">
        <f>((0.85*$F$15)/$F$14)*($A$9)*(3/7)</f>
        <v>2.0642857142857143E-2</v>
      </c>
      <c r="J28" s="110"/>
      <c r="K28" s="110"/>
      <c r="L28" s="39"/>
      <c r="M28" s="39"/>
      <c r="N28" s="51" t="s">
        <v>58</v>
      </c>
      <c r="O28" s="45" t="s">
        <v>48</v>
      </c>
      <c r="P28" s="111">
        <f>ROUND($F$16/$A$16,$A$6)</f>
        <v>1506.4670000000001</v>
      </c>
      <c r="Q28" s="112"/>
      <c r="R28" s="113"/>
      <c r="S28" s="39" t="s">
        <v>45</v>
      </c>
      <c r="T28" s="71"/>
      <c r="U28" s="71"/>
      <c r="V28" s="33"/>
    </row>
    <row r="29" spans="1:22" s="28" customFormat="1" ht="21.6" customHeight="1" thickTop="1" x14ac:dyDescent="0.3">
      <c r="A29" s="28" t="s">
        <v>89</v>
      </c>
      <c r="C29" s="71"/>
      <c r="D29" s="71"/>
      <c r="E29" s="39"/>
      <c r="F29" s="39"/>
      <c r="G29" s="39"/>
      <c r="H29" s="39"/>
      <c r="I29" s="39"/>
      <c r="J29" s="39"/>
      <c r="K29" s="39"/>
      <c r="L29" s="39"/>
      <c r="M29" s="39"/>
      <c r="N29" s="39"/>
      <c r="O29" s="39"/>
      <c r="P29" s="39"/>
      <c r="Q29" s="39"/>
      <c r="R29" s="39"/>
      <c r="S29" s="39"/>
      <c r="T29" s="71"/>
      <c r="U29" s="71"/>
      <c r="V29" s="33"/>
    </row>
    <row r="30" spans="1:22" s="28" customFormat="1" ht="21.6" customHeight="1" x14ac:dyDescent="0.3">
      <c r="C30" s="71"/>
      <c r="D30" s="71"/>
      <c r="E30" s="39"/>
      <c r="F30" s="39"/>
      <c r="G30" s="39"/>
      <c r="H30" s="39"/>
      <c r="I30" s="39"/>
      <c r="J30" s="39"/>
      <c r="K30" s="39"/>
      <c r="L30" s="39"/>
      <c r="M30" s="39"/>
      <c r="N30" s="39"/>
      <c r="O30" s="39"/>
      <c r="P30" s="39"/>
      <c r="Q30" s="39"/>
      <c r="R30" s="39"/>
      <c r="S30" s="39"/>
      <c r="T30" s="71"/>
      <c r="U30" s="71"/>
      <c r="V30" s="33"/>
    </row>
    <row r="31" spans="1:22" s="28" customFormat="1" ht="21.6" customHeight="1" x14ac:dyDescent="0.65">
      <c r="C31" s="71"/>
      <c r="D31" s="71"/>
      <c r="E31" s="49" t="s">
        <v>64</v>
      </c>
      <c r="F31" s="39"/>
      <c r="G31" s="39"/>
      <c r="H31" s="39"/>
      <c r="I31" s="39"/>
      <c r="J31" s="39"/>
      <c r="K31" s="39"/>
      <c r="L31" s="39"/>
      <c r="M31" s="39"/>
      <c r="N31" s="39"/>
      <c r="O31" s="39"/>
      <c r="P31" s="39"/>
      <c r="Q31" s="39"/>
      <c r="R31" s="39"/>
      <c r="S31" s="39"/>
      <c r="T31" s="71"/>
      <c r="U31" s="71"/>
      <c r="V31" s="33"/>
    </row>
    <row r="32" spans="1:22" s="28" customFormat="1" ht="21.6" customHeight="1" x14ac:dyDescent="0.3">
      <c r="C32" s="71"/>
      <c r="D32" s="71"/>
      <c r="E32" s="39"/>
      <c r="F32" s="39"/>
      <c r="G32" s="39"/>
      <c r="H32" s="39"/>
      <c r="I32" s="39"/>
      <c r="J32" s="39"/>
      <c r="K32" s="39"/>
      <c r="L32" s="39"/>
      <c r="M32" s="39"/>
      <c r="N32" s="39"/>
      <c r="O32" s="39"/>
      <c r="P32" s="39"/>
      <c r="Q32" s="39"/>
      <c r="R32" s="39"/>
      <c r="S32" s="39"/>
      <c r="T32" s="71"/>
      <c r="U32" s="71"/>
      <c r="V32" s="33"/>
    </row>
    <row r="33" spans="3:22" s="28" customFormat="1" ht="21.6" customHeight="1" thickBot="1" x14ac:dyDescent="0.35">
      <c r="C33" s="71"/>
      <c r="D33" s="71"/>
      <c r="E33" s="39"/>
      <c r="F33" s="39"/>
      <c r="G33" s="39"/>
      <c r="H33" s="39"/>
      <c r="I33" s="39"/>
      <c r="J33" s="39"/>
      <c r="K33" s="39"/>
      <c r="L33" s="39"/>
      <c r="M33" s="39"/>
      <c r="N33" s="39"/>
      <c r="O33" s="39"/>
      <c r="P33" s="39"/>
      <c r="Q33" s="39"/>
      <c r="R33" s="39"/>
      <c r="S33" s="39"/>
      <c r="T33" s="71"/>
      <c r="U33" s="71"/>
      <c r="V33" s="33"/>
    </row>
    <row r="34" spans="3:22" s="28" customFormat="1" ht="21.6" customHeight="1" thickTop="1" thickBot="1" x14ac:dyDescent="0.35">
      <c r="C34" s="71"/>
      <c r="D34" s="71"/>
      <c r="E34" s="39"/>
      <c r="F34" s="39"/>
      <c r="G34" s="46" t="s">
        <v>65</v>
      </c>
      <c r="H34" s="45" t="s">
        <v>48</v>
      </c>
      <c r="I34" s="108">
        <f>ROUND($I$28*$F$6*$F$9,$A$6)</f>
        <v>4335</v>
      </c>
      <c r="J34" s="108"/>
      <c r="K34" s="108"/>
      <c r="L34" s="39" t="s">
        <v>72</v>
      </c>
      <c r="M34" s="39"/>
      <c r="N34" s="39"/>
      <c r="O34" s="39"/>
      <c r="P34" s="39"/>
      <c r="Q34" s="39"/>
      <c r="R34" s="39"/>
      <c r="S34" s="39"/>
      <c r="T34" s="71"/>
      <c r="U34" s="71"/>
      <c r="V34" s="33"/>
    </row>
    <row r="35" spans="3:22" s="28" customFormat="1" ht="21.6" customHeight="1" thickTop="1" x14ac:dyDescent="0.3">
      <c r="C35" s="71"/>
      <c r="D35" s="71"/>
      <c r="E35" s="39"/>
      <c r="F35" s="39"/>
      <c r="G35" s="39"/>
      <c r="H35" s="39"/>
      <c r="I35" s="39"/>
      <c r="J35" s="39"/>
      <c r="K35" s="39"/>
      <c r="L35" s="39"/>
      <c r="M35" s="39"/>
      <c r="N35" s="39"/>
      <c r="O35" s="39"/>
      <c r="P35" s="39"/>
      <c r="Q35" s="39"/>
      <c r="R35" s="39"/>
      <c r="S35" s="39"/>
      <c r="T35" s="71"/>
      <c r="U35" s="71"/>
      <c r="V35" s="33"/>
    </row>
    <row r="36" spans="3:22" s="28" customFormat="1" ht="21.6" customHeight="1" x14ac:dyDescent="0.3">
      <c r="C36" s="71"/>
      <c r="D36" s="71"/>
      <c r="E36" s="39"/>
      <c r="F36" s="39"/>
      <c r="G36" s="39"/>
      <c r="H36" s="39"/>
      <c r="I36" s="39"/>
      <c r="J36" s="39"/>
      <c r="K36" s="39"/>
      <c r="L36" s="39"/>
      <c r="M36" s="39"/>
      <c r="N36" s="39"/>
      <c r="O36" s="39"/>
      <c r="P36" s="39"/>
      <c r="Q36" s="39"/>
      <c r="R36" s="39"/>
      <c r="S36" s="39"/>
      <c r="T36" s="71"/>
      <c r="U36" s="71"/>
      <c r="V36" s="33"/>
    </row>
    <row r="37" spans="3:22" s="28" customFormat="1" ht="21.6" customHeight="1" x14ac:dyDescent="0.65">
      <c r="C37" s="71"/>
      <c r="D37" s="71"/>
      <c r="E37" s="49" t="s">
        <v>63</v>
      </c>
      <c r="F37" s="39"/>
      <c r="G37" s="39"/>
      <c r="H37" s="39"/>
      <c r="I37" s="39"/>
      <c r="J37" s="39"/>
      <c r="K37" s="39"/>
      <c r="L37" s="39"/>
      <c r="M37" s="39"/>
      <c r="N37" s="39"/>
      <c r="O37" s="39"/>
      <c r="P37" s="39"/>
      <c r="Q37" s="39"/>
      <c r="R37" s="39"/>
      <c r="S37" s="39"/>
      <c r="T37" s="71"/>
      <c r="U37" s="71"/>
      <c r="V37" s="33"/>
    </row>
    <row r="38" spans="3:22" s="28" customFormat="1" ht="21.6" customHeight="1" x14ac:dyDescent="0.3">
      <c r="C38" s="71"/>
      <c r="D38" s="71"/>
      <c r="E38" s="39"/>
      <c r="F38" s="39"/>
      <c r="G38" s="39"/>
      <c r="H38" s="39"/>
      <c r="I38" s="39"/>
      <c r="J38" s="39"/>
      <c r="K38" s="39"/>
      <c r="L38" s="39"/>
      <c r="M38" s="39"/>
      <c r="N38" s="39"/>
      <c r="O38" s="39"/>
      <c r="P38" s="39"/>
      <c r="Q38" s="39"/>
      <c r="R38" s="39"/>
      <c r="S38" s="39"/>
      <c r="T38" s="71"/>
      <c r="U38" s="71"/>
      <c r="V38" s="33"/>
    </row>
    <row r="39" spans="3:22" s="28" customFormat="1" ht="21.6" customHeight="1" x14ac:dyDescent="0.3">
      <c r="C39" s="71"/>
      <c r="D39" s="71"/>
      <c r="E39" s="39"/>
      <c r="F39" s="39"/>
      <c r="G39" s="39"/>
      <c r="H39" s="39"/>
      <c r="I39" s="39"/>
      <c r="J39" s="39"/>
      <c r="K39" s="39"/>
      <c r="L39" s="39"/>
      <c r="M39" s="39"/>
      <c r="N39" s="39"/>
      <c r="O39" s="39"/>
      <c r="P39" s="39"/>
      <c r="Q39" s="39"/>
      <c r="R39" s="39"/>
      <c r="S39" s="39"/>
      <c r="T39" s="33"/>
      <c r="U39" s="33"/>
      <c r="V39" s="33"/>
    </row>
    <row r="40" spans="3:22" s="28" customFormat="1" ht="21.6" customHeight="1" thickBot="1" x14ac:dyDescent="0.35">
      <c r="C40" s="71"/>
      <c r="D40" s="71"/>
      <c r="E40" s="39"/>
      <c r="F40" s="39"/>
      <c r="G40" s="39"/>
      <c r="H40" s="39"/>
      <c r="I40" s="39"/>
      <c r="J40" s="39"/>
      <c r="K40" s="39"/>
      <c r="L40" s="39"/>
      <c r="M40" s="39"/>
      <c r="N40" s="39"/>
      <c r="O40" s="39"/>
      <c r="P40" s="39"/>
      <c r="Q40" s="39"/>
      <c r="R40" s="39"/>
      <c r="S40" s="39"/>
      <c r="T40" s="33"/>
      <c r="U40" s="33"/>
      <c r="V40" s="33"/>
    </row>
    <row r="41" spans="3:22" s="28" customFormat="1" ht="21.6" customHeight="1" thickTop="1" thickBot="1" x14ac:dyDescent="0.6">
      <c r="C41" s="71"/>
      <c r="D41" s="71"/>
      <c r="E41" s="39"/>
      <c r="F41" s="39"/>
      <c r="G41" s="52" t="s">
        <v>59</v>
      </c>
      <c r="H41" s="45" t="s">
        <v>48</v>
      </c>
      <c r="I41" s="108">
        <f>ROUND((10^-6)*($A$16*$F$6*($F$9^2)*$F$14*$I$28*(1-(($I$28*$F$14)/(1.7*$F$15)))),$A$6)</f>
        <v>938.11599999999999</v>
      </c>
      <c r="J41" s="108"/>
      <c r="K41" s="108"/>
      <c r="L41" s="39" t="s">
        <v>45</v>
      </c>
      <c r="M41" s="54" t="s">
        <v>60</v>
      </c>
      <c r="N41" s="39" t="str">
        <f>IF(I41&lt;P28,"&lt; Mn","&gt; Mn")</f>
        <v>&lt; Mn</v>
      </c>
      <c r="O41" s="39"/>
      <c r="P41" s="114" t="str">
        <f>IF(I41&lt;P28,"Compression Steel Required","Compression Steel Not Required")</f>
        <v>Compression Steel Required</v>
      </c>
      <c r="Q41" s="114"/>
      <c r="R41" s="114"/>
      <c r="S41" s="39"/>
      <c r="T41" s="33"/>
      <c r="U41" s="33"/>
      <c r="V41" s="33"/>
    </row>
    <row r="42" spans="3:22" s="28" customFormat="1" ht="21.6" customHeight="1" thickTop="1" x14ac:dyDescent="0.3">
      <c r="C42" s="33"/>
      <c r="D42" s="33"/>
      <c r="E42" s="39"/>
      <c r="F42" s="39"/>
      <c r="G42" s="39"/>
      <c r="H42" s="39"/>
      <c r="I42" s="39"/>
      <c r="J42" s="39"/>
      <c r="K42" s="39"/>
      <c r="L42" s="39"/>
      <c r="M42" s="39"/>
      <c r="N42" s="39"/>
      <c r="O42" s="39"/>
      <c r="P42" s="39"/>
      <c r="Q42" s="39"/>
      <c r="R42" s="39"/>
      <c r="S42" s="39"/>
      <c r="T42" s="33"/>
      <c r="U42" s="33"/>
      <c r="V42" s="33"/>
    </row>
    <row r="43" spans="3:22" s="28" customFormat="1" ht="21.6" customHeight="1" x14ac:dyDescent="0.3">
      <c r="C43" s="33"/>
      <c r="D43" s="33"/>
      <c r="E43" s="33"/>
      <c r="F43" s="33"/>
      <c r="G43" s="33"/>
      <c r="H43" s="33"/>
      <c r="I43" s="33"/>
      <c r="J43" s="33"/>
      <c r="K43" s="33"/>
      <c r="L43" s="33"/>
      <c r="M43" s="33"/>
      <c r="N43" s="33"/>
      <c r="O43" s="33"/>
      <c r="P43" s="33"/>
      <c r="Q43" s="33"/>
      <c r="R43" s="33"/>
      <c r="S43" s="33"/>
      <c r="T43" s="33"/>
      <c r="U43" s="33"/>
      <c r="V43" s="33"/>
    </row>
    <row r="44" spans="3:22" s="28" customFormat="1" ht="21.6" customHeight="1" x14ac:dyDescent="0.3">
      <c r="C44" s="33"/>
      <c r="D44" s="33"/>
      <c r="E44" s="39"/>
      <c r="F44" s="39"/>
      <c r="G44" s="39"/>
      <c r="H44" s="39"/>
      <c r="I44" s="39"/>
      <c r="J44" s="39"/>
      <c r="K44" s="39"/>
      <c r="L44" s="39"/>
      <c r="M44" s="39"/>
      <c r="N44" s="39"/>
      <c r="O44" s="39"/>
      <c r="P44" s="39"/>
      <c r="Q44" s="39"/>
      <c r="R44" s="39"/>
      <c r="S44" s="39"/>
      <c r="T44" s="33"/>
      <c r="U44" s="33"/>
      <c r="V44" s="33"/>
    </row>
    <row r="45" spans="3:22" s="28" customFormat="1" ht="21.6" customHeight="1" x14ac:dyDescent="0.45">
      <c r="C45" s="33"/>
      <c r="D45" s="33"/>
      <c r="E45" s="42" t="s">
        <v>55</v>
      </c>
      <c r="F45" s="39"/>
      <c r="G45" s="39"/>
      <c r="H45" s="39"/>
      <c r="I45" s="39"/>
      <c r="J45" s="39"/>
      <c r="K45" s="39"/>
      <c r="L45" s="39"/>
      <c r="M45" s="39"/>
      <c r="N45" s="39"/>
      <c r="O45" s="39"/>
      <c r="P45" s="39"/>
      <c r="Q45" s="39"/>
      <c r="R45" s="39"/>
      <c r="S45" s="39"/>
      <c r="T45" s="33"/>
      <c r="U45" s="33"/>
      <c r="V45" s="33"/>
    </row>
    <row r="46" spans="3:22" s="28" customFormat="1" ht="21.6" customHeight="1" x14ac:dyDescent="0.3">
      <c r="C46" s="33"/>
      <c r="D46" s="33"/>
      <c r="E46" s="39"/>
      <c r="F46" s="39"/>
      <c r="G46" s="39"/>
      <c r="H46" s="39"/>
      <c r="I46" s="39"/>
      <c r="J46" s="39"/>
      <c r="K46" s="39"/>
      <c r="L46" s="39"/>
      <c r="M46" s="39"/>
      <c r="N46" s="39"/>
      <c r="O46" s="39"/>
      <c r="P46" s="39"/>
      <c r="Q46" s="39"/>
      <c r="R46" s="39"/>
      <c r="S46" s="39"/>
      <c r="T46" s="33"/>
      <c r="U46" s="33"/>
      <c r="V46" s="33"/>
    </row>
    <row r="47" spans="3:22" s="28" customFormat="1" ht="21.6" customHeight="1" x14ac:dyDescent="0.3">
      <c r="C47" s="33"/>
      <c r="D47" s="33"/>
      <c r="E47" s="39"/>
      <c r="F47" s="39"/>
      <c r="G47" s="39"/>
      <c r="H47" s="39"/>
      <c r="I47" s="39"/>
      <c r="J47" s="39"/>
      <c r="K47" s="39"/>
      <c r="L47" s="39"/>
      <c r="M47" s="39"/>
      <c r="N47" s="39"/>
      <c r="O47" s="39"/>
      <c r="P47" s="39"/>
      <c r="Q47" s="39"/>
      <c r="R47" s="39"/>
      <c r="S47" s="39"/>
      <c r="T47" s="33"/>
      <c r="U47" s="33"/>
      <c r="V47" s="33"/>
    </row>
    <row r="48" spans="3:22" s="28" customFormat="1" ht="21.6" customHeight="1" thickBot="1" x14ac:dyDescent="0.35">
      <c r="C48" s="33"/>
      <c r="D48" s="33"/>
      <c r="E48" s="39"/>
      <c r="F48" s="39"/>
      <c r="G48" s="39"/>
      <c r="H48" s="39"/>
      <c r="I48" s="39"/>
      <c r="J48" s="39"/>
      <c r="K48" s="39"/>
      <c r="L48" s="39"/>
      <c r="M48" s="39"/>
      <c r="N48" s="39"/>
      <c r="O48" s="39"/>
      <c r="P48" s="39"/>
      <c r="Q48" s="39"/>
      <c r="R48" s="39"/>
      <c r="S48" s="39"/>
      <c r="T48" s="33"/>
      <c r="U48" s="33"/>
      <c r="V48" s="33"/>
    </row>
    <row r="49" spans="3:22" s="28" customFormat="1" ht="21.6" customHeight="1" thickTop="1" thickBot="1" x14ac:dyDescent="0.35">
      <c r="C49" s="33"/>
      <c r="D49" s="33"/>
      <c r="E49" s="39"/>
      <c r="F49" s="39"/>
      <c r="G49" s="53" t="s">
        <v>70</v>
      </c>
      <c r="H49" s="45" t="s">
        <v>48</v>
      </c>
      <c r="I49" s="108">
        <f>ROUND($I$41/$A$16,$A$6)</f>
        <v>1042.3510000000001</v>
      </c>
      <c r="J49" s="108"/>
      <c r="K49" s="108"/>
      <c r="L49" s="39" t="s">
        <v>45</v>
      </c>
      <c r="M49" s="39"/>
      <c r="N49" s="53" t="s">
        <v>71</v>
      </c>
      <c r="O49" s="45" t="s">
        <v>48</v>
      </c>
      <c r="P49" s="108">
        <f>ROUND($P$28-$I$49,$A$6)</f>
        <v>464.11599999999999</v>
      </c>
      <c r="Q49" s="108"/>
      <c r="R49" s="108"/>
      <c r="S49" s="39" t="s">
        <v>45</v>
      </c>
      <c r="T49" s="33"/>
      <c r="U49" s="33"/>
      <c r="V49" s="33"/>
    </row>
    <row r="50" spans="3:22" s="28" customFormat="1" ht="21.6" customHeight="1" thickTop="1" x14ac:dyDescent="0.3">
      <c r="C50" s="33"/>
      <c r="D50" s="33"/>
      <c r="E50" s="39"/>
      <c r="F50" s="39"/>
      <c r="G50" s="39"/>
      <c r="H50" s="39"/>
      <c r="I50" s="39"/>
      <c r="J50" s="39"/>
      <c r="K50" s="39"/>
      <c r="L50" s="39"/>
      <c r="M50" s="39"/>
      <c r="N50" s="39"/>
      <c r="O50" s="39"/>
      <c r="P50" s="39"/>
      <c r="Q50" s="39"/>
      <c r="R50" s="39"/>
      <c r="S50" s="39"/>
      <c r="T50" s="33"/>
      <c r="U50" s="33"/>
      <c r="V50" s="33"/>
    </row>
    <row r="51" spans="3:22" s="28" customFormat="1" ht="21.6" customHeight="1" x14ac:dyDescent="0.3">
      <c r="C51" s="33"/>
      <c r="D51" s="33"/>
      <c r="E51" s="39"/>
      <c r="F51" s="39"/>
      <c r="G51" s="39"/>
      <c r="H51" s="39"/>
      <c r="I51" s="39"/>
      <c r="J51" s="39"/>
      <c r="K51" s="39"/>
      <c r="L51" s="39"/>
      <c r="M51" s="39"/>
      <c r="N51" s="39"/>
      <c r="O51" s="39"/>
      <c r="P51" s="39"/>
      <c r="Q51" s="39"/>
      <c r="R51" s="39"/>
      <c r="S51" s="39"/>
      <c r="T51" s="33"/>
      <c r="U51" s="33"/>
      <c r="V51" s="33"/>
    </row>
    <row r="52" spans="3:22" s="28" customFormat="1" ht="21.6" customHeight="1" x14ac:dyDescent="0.45">
      <c r="C52" s="33"/>
      <c r="D52" s="33"/>
      <c r="E52" s="42" t="s">
        <v>79</v>
      </c>
      <c r="F52" s="39"/>
      <c r="G52" s="39"/>
      <c r="H52" s="39"/>
      <c r="I52" s="39"/>
      <c r="J52" s="39"/>
      <c r="K52" s="39"/>
      <c r="L52" s="39"/>
      <c r="M52" s="39"/>
      <c r="N52" s="39"/>
      <c r="O52" s="39"/>
      <c r="P52" s="39"/>
      <c r="Q52" s="39"/>
      <c r="R52" s="39"/>
      <c r="S52" s="39"/>
      <c r="T52" s="33"/>
      <c r="U52" s="33"/>
      <c r="V52" s="33"/>
    </row>
    <row r="53" spans="3:22" s="28" customFormat="1" ht="21.6" customHeight="1" x14ac:dyDescent="0.3">
      <c r="C53" s="33"/>
      <c r="D53" s="33"/>
      <c r="E53" s="39"/>
      <c r="F53" s="39"/>
      <c r="G53" s="39"/>
      <c r="H53" s="39"/>
      <c r="I53" s="39"/>
      <c r="J53" s="39"/>
      <c r="K53" s="39"/>
      <c r="L53" s="39"/>
      <c r="M53" s="39"/>
      <c r="N53" s="39"/>
      <c r="O53" s="39"/>
      <c r="P53" s="39"/>
      <c r="Q53" s="39"/>
      <c r="R53" s="39"/>
      <c r="S53" s="39"/>
      <c r="T53" s="33"/>
      <c r="U53" s="33"/>
      <c r="V53" s="33"/>
    </row>
    <row r="54" spans="3:22" s="28" customFormat="1" ht="21.6" customHeight="1" x14ac:dyDescent="0.3">
      <c r="C54" s="33"/>
      <c r="D54" s="33"/>
      <c r="E54" s="39"/>
      <c r="F54" s="39"/>
      <c r="G54" s="39"/>
      <c r="H54" s="39"/>
      <c r="I54" s="39"/>
      <c r="J54" s="39"/>
      <c r="K54" s="39"/>
      <c r="L54" s="39"/>
      <c r="M54" s="39"/>
      <c r="N54" s="39"/>
      <c r="O54" s="39"/>
      <c r="P54" s="39"/>
      <c r="Q54" s="39"/>
      <c r="R54" s="39"/>
      <c r="S54" s="39"/>
      <c r="T54" s="33"/>
      <c r="U54" s="33"/>
      <c r="V54" s="33"/>
    </row>
    <row r="55" spans="3:22" s="28" customFormat="1" ht="21.6" customHeight="1" x14ac:dyDescent="0.3">
      <c r="C55" s="33"/>
      <c r="D55" s="33"/>
      <c r="E55" s="39"/>
      <c r="F55" s="39"/>
      <c r="G55" s="39"/>
      <c r="H55" s="39"/>
      <c r="I55" s="39"/>
      <c r="J55" s="39"/>
      <c r="K55" s="39"/>
      <c r="L55" s="39"/>
      <c r="M55" s="39"/>
      <c r="N55" s="39"/>
      <c r="O55" s="39"/>
      <c r="P55" s="39"/>
      <c r="Q55" s="39"/>
      <c r="R55" s="39"/>
      <c r="S55" s="39"/>
      <c r="T55" s="33"/>
      <c r="U55" s="33"/>
      <c r="V55" s="33"/>
    </row>
    <row r="56" spans="3:22" s="28" customFormat="1" ht="21.6" customHeight="1" x14ac:dyDescent="0.3">
      <c r="C56" s="33"/>
      <c r="D56" s="33"/>
      <c r="E56" s="39"/>
      <c r="F56" s="39"/>
      <c r="G56" s="39"/>
      <c r="H56" s="39"/>
      <c r="I56" s="39"/>
      <c r="J56" s="39"/>
      <c r="K56" s="39"/>
      <c r="L56" s="39"/>
      <c r="M56" s="39"/>
      <c r="N56" s="39"/>
      <c r="O56" s="39"/>
      <c r="P56" s="39"/>
      <c r="Q56" s="39"/>
      <c r="R56" s="39"/>
      <c r="S56" s="39"/>
      <c r="T56" s="33"/>
      <c r="U56" s="33"/>
      <c r="V56" s="33"/>
    </row>
    <row r="57" spans="3:22" s="28" customFormat="1" ht="21.6" customHeight="1" thickBot="1" x14ac:dyDescent="0.35">
      <c r="C57" s="33"/>
      <c r="D57" s="33"/>
      <c r="E57" s="39"/>
      <c r="F57" s="39"/>
      <c r="G57" s="39"/>
      <c r="H57" s="39"/>
      <c r="I57" s="39"/>
      <c r="J57" s="39"/>
      <c r="K57" s="39"/>
      <c r="L57" s="39"/>
      <c r="M57" s="39"/>
      <c r="N57" s="39"/>
      <c r="O57" s="39"/>
      <c r="P57" s="39"/>
      <c r="Q57" s="39"/>
      <c r="R57" s="39"/>
      <c r="S57" s="39"/>
      <c r="T57" s="33"/>
      <c r="U57" s="33"/>
      <c r="V57" s="33"/>
    </row>
    <row r="58" spans="3:22" s="28" customFormat="1" ht="21.6" customHeight="1" thickTop="1" thickBot="1" x14ac:dyDescent="0.35">
      <c r="C58" s="33"/>
      <c r="D58" s="33"/>
      <c r="E58" s="39"/>
      <c r="F58" s="39"/>
      <c r="G58" s="53" t="s">
        <v>69</v>
      </c>
      <c r="H58" s="45" t="s">
        <v>48</v>
      </c>
      <c r="I58" s="108">
        <f>ROUND(($P$49*10^6)/($F$14*($F$9-$F$8)),$A$6)</f>
        <v>1768.0609999999999</v>
      </c>
      <c r="J58" s="108"/>
      <c r="K58" s="108"/>
      <c r="L58" s="39" t="s">
        <v>72</v>
      </c>
      <c r="M58" s="39"/>
      <c r="N58" s="53" t="s">
        <v>68</v>
      </c>
      <c r="O58" s="45" t="s">
        <v>48</v>
      </c>
      <c r="P58" s="108">
        <f>$I$34+$I$58</f>
        <v>6103.0609999999997</v>
      </c>
      <c r="Q58" s="108"/>
      <c r="R58" s="108"/>
      <c r="S58" s="39" t="s">
        <v>72</v>
      </c>
      <c r="T58" s="33"/>
      <c r="U58" s="33"/>
      <c r="V58" s="33"/>
    </row>
    <row r="59" spans="3:22" s="28" customFormat="1" ht="21.6" customHeight="1" thickTop="1" x14ac:dyDescent="0.3">
      <c r="C59" s="33"/>
      <c r="D59" s="33"/>
      <c r="E59" s="39"/>
      <c r="F59" s="39"/>
      <c r="G59" s="39"/>
      <c r="H59" s="39"/>
      <c r="I59" s="39"/>
      <c r="J59" s="39"/>
      <c r="K59" s="39"/>
      <c r="L59" s="39"/>
      <c r="M59" s="39"/>
      <c r="N59" s="39"/>
      <c r="O59" s="39"/>
      <c r="P59" s="39"/>
      <c r="Q59" s="39"/>
      <c r="R59" s="39"/>
      <c r="S59" s="39"/>
      <c r="T59" s="33"/>
      <c r="U59" s="33"/>
      <c r="V59" s="33"/>
    </row>
    <row r="60" spans="3:22" s="28" customFormat="1" ht="21.6" customHeight="1" x14ac:dyDescent="0.3">
      <c r="C60" s="33"/>
      <c r="D60" s="33"/>
      <c r="E60" s="33"/>
      <c r="F60" s="33"/>
      <c r="G60" s="33"/>
      <c r="H60" s="33"/>
      <c r="I60" s="33"/>
      <c r="J60" s="33"/>
      <c r="K60" s="33"/>
      <c r="L60" s="33"/>
      <c r="M60" s="33"/>
      <c r="N60" s="33"/>
      <c r="O60" s="33"/>
      <c r="P60" s="33"/>
      <c r="Q60" s="33"/>
      <c r="R60" s="33"/>
      <c r="S60" s="33"/>
      <c r="T60" s="33"/>
      <c r="U60" s="33"/>
      <c r="V60" s="33"/>
    </row>
    <row r="61" spans="3:22" s="28" customFormat="1" ht="21.6" customHeight="1" x14ac:dyDescent="0.3">
      <c r="C61" s="33"/>
      <c r="D61" s="33"/>
      <c r="E61" s="39"/>
      <c r="F61" s="39"/>
      <c r="G61" s="39"/>
      <c r="H61" s="39"/>
      <c r="I61" s="39"/>
      <c r="J61" s="39"/>
      <c r="K61" s="39"/>
      <c r="L61" s="39"/>
      <c r="M61" s="39"/>
      <c r="N61" s="39"/>
      <c r="O61" s="39"/>
      <c r="P61" s="39"/>
      <c r="Q61" s="39"/>
      <c r="R61" s="39"/>
      <c r="S61" s="39"/>
      <c r="T61" s="33"/>
      <c r="U61" s="33"/>
      <c r="V61" s="33"/>
    </row>
    <row r="62" spans="3:22" s="28" customFormat="1" ht="21.6" customHeight="1" x14ac:dyDescent="0.45">
      <c r="C62" s="33"/>
      <c r="D62" s="33"/>
      <c r="E62" s="42" t="s">
        <v>78</v>
      </c>
      <c r="F62" s="39"/>
      <c r="G62" s="39"/>
      <c r="H62" s="39"/>
      <c r="I62" s="39"/>
      <c r="J62" s="39"/>
      <c r="K62" s="39"/>
      <c r="L62" s="39"/>
      <c r="M62" s="39"/>
      <c r="N62" s="39"/>
      <c r="O62" s="39"/>
      <c r="P62" s="39"/>
      <c r="Q62" s="39"/>
      <c r="R62" s="39"/>
      <c r="S62" s="39"/>
      <c r="T62" s="33"/>
      <c r="U62" s="33"/>
      <c r="V62" s="33"/>
    </row>
    <row r="63" spans="3:22" s="28" customFormat="1" ht="21.6" customHeight="1" x14ac:dyDescent="0.3">
      <c r="C63" s="33"/>
      <c r="D63" s="33"/>
      <c r="E63" s="39"/>
      <c r="F63" s="39"/>
      <c r="G63" s="39"/>
      <c r="H63" s="39"/>
      <c r="I63" s="39"/>
      <c r="J63" s="39"/>
      <c r="K63" s="39"/>
      <c r="L63" s="39"/>
      <c r="M63" s="39"/>
      <c r="N63" s="39"/>
      <c r="O63" s="39"/>
      <c r="P63" s="39"/>
      <c r="Q63" s="39"/>
      <c r="R63" s="39"/>
      <c r="S63" s="39"/>
      <c r="T63" s="33"/>
      <c r="U63" s="33"/>
      <c r="V63" s="33"/>
    </row>
    <row r="64" spans="3:22" s="28" customFormat="1" ht="21.6" customHeight="1" x14ac:dyDescent="0.3">
      <c r="C64" s="33"/>
      <c r="D64" s="33"/>
      <c r="E64" s="39"/>
      <c r="F64" s="39"/>
      <c r="G64" s="39"/>
      <c r="H64" s="39"/>
      <c r="I64" s="39"/>
      <c r="J64" s="39"/>
      <c r="K64" s="39"/>
      <c r="L64" s="39"/>
      <c r="M64" s="39"/>
      <c r="N64" s="39"/>
      <c r="O64" s="39"/>
      <c r="P64" s="39"/>
      <c r="Q64" s="39"/>
      <c r="R64" s="39"/>
      <c r="S64" s="39"/>
      <c r="T64" s="33"/>
      <c r="U64" s="33"/>
      <c r="V64" s="33"/>
    </row>
    <row r="65" spans="3:22" s="28" customFormat="1" ht="21.6" customHeight="1" x14ac:dyDescent="0.3">
      <c r="C65" s="33"/>
      <c r="D65" s="33"/>
      <c r="E65" s="39"/>
      <c r="F65" s="39"/>
      <c r="G65" s="39"/>
      <c r="H65" s="39"/>
      <c r="I65" s="39"/>
      <c r="J65" s="39"/>
      <c r="K65" s="39"/>
      <c r="L65" s="39"/>
      <c r="M65" s="39"/>
      <c r="N65" s="39"/>
      <c r="O65" s="39"/>
      <c r="P65" s="39"/>
      <c r="Q65" s="39"/>
      <c r="R65" s="39"/>
      <c r="S65" s="39"/>
      <c r="T65" s="33"/>
      <c r="U65" s="33"/>
      <c r="V65" s="33"/>
    </row>
    <row r="66" spans="3:22" s="28" customFormat="1" ht="21.6" customHeight="1" thickBot="1" x14ac:dyDescent="0.35">
      <c r="C66" s="33"/>
      <c r="D66" s="33"/>
      <c r="E66" s="39"/>
      <c r="F66" s="39"/>
      <c r="G66" s="39"/>
      <c r="H66" s="39"/>
      <c r="I66" s="39"/>
      <c r="J66" s="39"/>
      <c r="K66" s="39"/>
      <c r="L66" s="39"/>
      <c r="M66" s="39"/>
      <c r="N66" s="39"/>
      <c r="O66" s="39"/>
      <c r="P66" s="39"/>
      <c r="Q66" s="39"/>
      <c r="R66" s="39"/>
      <c r="S66" s="39"/>
      <c r="T66" s="33"/>
      <c r="U66" s="33"/>
      <c r="V66" s="33"/>
    </row>
    <row r="67" spans="3:22" s="28" customFormat="1" ht="21.6" customHeight="1" thickTop="1" thickBot="1" x14ac:dyDescent="0.35">
      <c r="C67" s="33"/>
      <c r="D67" s="33"/>
      <c r="E67" s="39"/>
      <c r="F67" s="39"/>
      <c r="G67" s="51" t="s">
        <v>73</v>
      </c>
      <c r="H67" s="45" t="s">
        <v>48</v>
      </c>
      <c r="I67" s="110">
        <f>CEILING($P$58/((PI()/4)*($O$7^2)),1)</f>
        <v>8</v>
      </c>
      <c r="J67" s="110"/>
      <c r="K67" s="110"/>
      <c r="L67" s="39"/>
      <c r="M67" s="39"/>
      <c r="N67" s="51" t="s">
        <v>73</v>
      </c>
      <c r="O67" s="45" t="s">
        <v>48</v>
      </c>
      <c r="P67" s="110">
        <f>CEILING($I$58/((PI()/4)*($O$8^2)),1)</f>
        <v>3</v>
      </c>
      <c r="Q67" s="110"/>
      <c r="R67" s="110"/>
      <c r="S67" s="39"/>
      <c r="T67" s="33"/>
      <c r="U67" s="33"/>
      <c r="V67" s="33"/>
    </row>
    <row r="68" spans="3:22" s="28" customFormat="1" ht="21.6" customHeight="1" thickTop="1" x14ac:dyDescent="0.3">
      <c r="C68" s="33"/>
      <c r="D68" s="33"/>
      <c r="E68" s="39"/>
      <c r="F68" s="39"/>
      <c r="G68" s="39"/>
      <c r="H68" s="39"/>
      <c r="I68" s="39"/>
      <c r="J68" s="39"/>
      <c r="K68" s="39"/>
      <c r="L68" s="39"/>
      <c r="M68" s="39"/>
      <c r="N68" s="39"/>
      <c r="O68" s="39"/>
      <c r="P68" s="39"/>
      <c r="Q68" s="39"/>
      <c r="R68" s="39"/>
      <c r="S68" s="39"/>
      <c r="T68" s="33"/>
      <c r="U68" s="33"/>
      <c r="V68" s="33"/>
    </row>
    <row r="69" spans="3:22" s="28" customFormat="1" ht="21.6" customHeight="1" x14ac:dyDescent="0.3">
      <c r="C69" s="33"/>
      <c r="D69" s="33"/>
      <c r="E69" s="33"/>
      <c r="F69" s="33"/>
      <c r="G69" s="33"/>
      <c r="H69" s="33"/>
      <c r="I69" s="33"/>
      <c r="J69" s="33"/>
      <c r="K69" s="33"/>
      <c r="L69" s="33"/>
      <c r="M69" s="33"/>
      <c r="N69" s="33"/>
      <c r="O69" s="33"/>
      <c r="P69" s="33"/>
      <c r="Q69" s="33"/>
      <c r="R69" s="33"/>
      <c r="S69" s="33"/>
      <c r="T69" s="33"/>
      <c r="U69" s="33"/>
      <c r="V69" s="33"/>
    </row>
    <row r="70" spans="3:22" s="28" customFormat="1" ht="21.6" customHeight="1" x14ac:dyDescent="0.3">
      <c r="C70" s="73"/>
      <c r="D70" s="73"/>
      <c r="E70" s="73"/>
      <c r="F70" s="73"/>
      <c r="G70" s="73"/>
      <c r="H70" s="73"/>
      <c r="I70" s="73"/>
      <c r="J70" s="73"/>
      <c r="K70" s="73"/>
      <c r="L70" s="73"/>
      <c r="M70" s="73"/>
      <c r="N70" s="73"/>
      <c r="O70" s="73"/>
      <c r="P70" s="73"/>
      <c r="Q70" s="73"/>
      <c r="R70" s="73"/>
      <c r="S70" s="73"/>
      <c r="T70" s="73"/>
      <c r="U70" s="73"/>
      <c r="V70" s="73"/>
    </row>
    <row r="71" spans="3:22" s="28" customFormat="1" ht="21.6" customHeight="1" x14ac:dyDescent="0.3"/>
    <row r="72" spans="3:22" s="28" customFormat="1" ht="21.6" customHeight="1" x14ac:dyDescent="0.3">
      <c r="C72" s="33"/>
      <c r="D72" s="33"/>
      <c r="E72" s="33"/>
      <c r="F72" s="33"/>
      <c r="G72" s="33"/>
      <c r="H72" s="33"/>
      <c r="I72" s="33"/>
      <c r="J72" s="33"/>
      <c r="K72" s="33"/>
      <c r="L72" s="33"/>
      <c r="M72" s="33"/>
      <c r="N72" s="33"/>
      <c r="O72" s="33"/>
      <c r="P72" s="33"/>
      <c r="Q72" s="33"/>
      <c r="R72" s="33"/>
      <c r="S72" s="33"/>
      <c r="T72" s="33"/>
      <c r="U72" s="33"/>
      <c r="V72" s="33"/>
    </row>
    <row r="73" spans="3:22" s="28" customFormat="1" ht="36.6" customHeight="1" x14ac:dyDescent="0.3">
      <c r="C73" s="33"/>
      <c r="D73" s="36" t="s">
        <v>46</v>
      </c>
      <c r="E73" s="33"/>
      <c r="F73" s="33"/>
      <c r="G73" s="33"/>
      <c r="H73" s="33"/>
      <c r="I73" s="33"/>
      <c r="J73" s="33"/>
      <c r="K73" s="33"/>
      <c r="L73" s="33"/>
      <c r="M73" s="33"/>
      <c r="N73" s="33"/>
      <c r="O73" s="33"/>
      <c r="P73" s="33"/>
      <c r="Q73" s="33"/>
      <c r="R73" s="33"/>
      <c r="S73" s="33"/>
      <c r="T73" s="33"/>
      <c r="U73" s="33"/>
      <c r="V73" s="33"/>
    </row>
    <row r="74" spans="3:22" s="28" customFormat="1" ht="21.6" customHeight="1" x14ac:dyDescent="0.3">
      <c r="C74" s="33"/>
      <c r="D74" s="33"/>
      <c r="E74" s="39"/>
      <c r="F74" s="39"/>
      <c r="G74" s="39"/>
      <c r="H74" s="39"/>
      <c r="I74" s="39"/>
      <c r="J74" s="39"/>
      <c r="K74" s="39"/>
      <c r="L74" s="39"/>
      <c r="M74" s="39"/>
      <c r="N74" s="39"/>
      <c r="O74" s="39"/>
      <c r="P74" s="39"/>
      <c r="Q74" s="39"/>
      <c r="R74" s="39"/>
      <c r="S74" s="39"/>
      <c r="T74" s="33"/>
      <c r="U74" s="33"/>
      <c r="V74" s="33"/>
    </row>
    <row r="75" spans="3:22" s="28" customFormat="1" ht="21.6" customHeight="1" thickBot="1" x14ac:dyDescent="0.35">
      <c r="C75" s="33"/>
      <c r="D75" s="33"/>
      <c r="E75" s="39"/>
      <c r="F75" s="54"/>
      <c r="G75" s="39"/>
      <c r="H75" s="39"/>
      <c r="I75" s="39"/>
      <c r="J75" s="39"/>
      <c r="K75" s="39"/>
      <c r="L75" s="39"/>
      <c r="M75" s="39"/>
      <c r="N75" s="39"/>
      <c r="O75" s="39"/>
      <c r="P75" s="39"/>
      <c r="Q75" s="39"/>
      <c r="R75" s="39"/>
      <c r="S75" s="39"/>
      <c r="T75" s="33"/>
      <c r="U75" s="33"/>
      <c r="V75" s="33"/>
    </row>
    <row r="76" spans="3:22" s="28" customFormat="1" ht="21.6" customHeight="1" x14ac:dyDescent="0.3">
      <c r="C76" s="33"/>
      <c r="D76" s="33"/>
      <c r="E76" s="39"/>
      <c r="F76" s="39"/>
      <c r="G76" s="39"/>
      <c r="H76" s="121" t="s">
        <v>74</v>
      </c>
      <c r="I76" s="115" t="str">
        <f>"Use " &amp; $I$67 &amp; "-" &amp; $O$7 &amp; " mm Ø"</f>
        <v>Use 8-32 mm Ø</v>
      </c>
      <c r="J76" s="116"/>
      <c r="K76" s="116"/>
      <c r="L76" s="117"/>
      <c r="M76" s="122" t="s">
        <v>77</v>
      </c>
      <c r="N76" s="114"/>
      <c r="O76" s="114"/>
      <c r="P76" s="39"/>
      <c r="Q76" s="39"/>
      <c r="R76" s="39"/>
      <c r="S76" s="39"/>
      <c r="T76" s="33"/>
      <c r="U76" s="33"/>
      <c r="V76" s="33"/>
    </row>
    <row r="77" spans="3:22" s="28" customFormat="1" ht="21.6" customHeight="1" thickBot="1" x14ac:dyDescent="0.35">
      <c r="C77" s="33"/>
      <c r="D77" s="33"/>
      <c r="E77" s="39"/>
      <c r="F77" s="39"/>
      <c r="G77" s="39"/>
      <c r="H77" s="121"/>
      <c r="I77" s="118"/>
      <c r="J77" s="119"/>
      <c r="K77" s="119"/>
      <c r="L77" s="120"/>
      <c r="M77" s="122"/>
      <c r="N77" s="114"/>
      <c r="O77" s="114"/>
      <c r="P77" s="39"/>
      <c r="Q77" s="39"/>
      <c r="R77" s="39"/>
      <c r="S77" s="39"/>
      <c r="T77" s="33"/>
      <c r="U77" s="33"/>
      <c r="V77" s="33"/>
    </row>
    <row r="78" spans="3:22" s="28" customFormat="1" ht="21.6" customHeight="1" thickBot="1" x14ac:dyDescent="0.35">
      <c r="C78" s="33"/>
      <c r="D78" s="33"/>
      <c r="E78" s="39"/>
      <c r="F78" s="39"/>
      <c r="G78" s="39"/>
      <c r="H78" s="39"/>
      <c r="I78" s="39"/>
      <c r="J78" s="39"/>
      <c r="K78" s="39"/>
      <c r="L78" s="39"/>
      <c r="M78" s="39"/>
      <c r="N78" s="39"/>
      <c r="O78" s="39"/>
      <c r="P78" s="39"/>
      <c r="Q78" s="39"/>
      <c r="R78" s="39"/>
      <c r="S78" s="39"/>
      <c r="T78" s="33"/>
      <c r="U78" s="33"/>
      <c r="V78" s="33"/>
    </row>
    <row r="79" spans="3:22" s="28" customFormat="1" ht="21.6" customHeight="1" x14ac:dyDescent="0.3">
      <c r="C79" s="33"/>
      <c r="D79" s="33"/>
      <c r="E79" s="39"/>
      <c r="F79" s="39"/>
      <c r="G79" s="39"/>
      <c r="H79" s="121" t="s">
        <v>75</v>
      </c>
      <c r="I79" s="115" t="str">
        <f>"Use " &amp; $P$67 &amp; "-" &amp; $O$8 &amp; " mm Ø"</f>
        <v>Use 3-28 mm Ø</v>
      </c>
      <c r="J79" s="116"/>
      <c r="K79" s="116"/>
      <c r="L79" s="117"/>
      <c r="M79" s="122" t="s">
        <v>76</v>
      </c>
      <c r="N79" s="114"/>
      <c r="O79" s="114"/>
      <c r="P79" s="39"/>
      <c r="Q79" s="39"/>
      <c r="R79" s="39"/>
      <c r="S79" s="39"/>
      <c r="T79" s="33"/>
      <c r="U79" s="33"/>
      <c r="V79" s="33"/>
    </row>
    <row r="80" spans="3:22" s="28" customFormat="1" ht="21.6" customHeight="1" thickBot="1" x14ac:dyDescent="0.35">
      <c r="C80" s="33"/>
      <c r="D80" s="33"/>
      <c r="E80" s="39"/>
      <c r="F80" s="39"/>
      <c r="G80" s="39"/>
      <c r="H80" s="121"/>
      <c r="I80" s="118"/>
      <c r="J80" s="119"/>
      <c r="K80" s="119"/>
      <c r="L80" s="120"/>
      <c r="M80" s="122"/>
      <c r="N80" s="114"/>
      <c r="O80" s="114"/>
      <c r="P80" s="39"/>
      <c r="Q80" s="39"/>
      <c r="R80" s="39"/>
      <c r="S80" s="39"/>
      <c r="T80" s="33"/>
      <c r="U80" s="33"/>
      <c r="V80" s="33"/>
    </row>
    <row r="81" spans="3:22" s="28" customFormat="1" ht="21.6" customHeight="1" x14ac:dyDescent="0.3">
      <c r="C81" s="33"/>
      <c r="D81" s="33"/>
      <c r="E81" s="39"/>
      <c r="F81" s="39"/>
      <c r="G81" s="55"/>
      <c r="H81" s="55"/>
      <c r="I81" s="55"/>
      <c r="J81" s="55"/>
      <c r="K81" s="39"/>
      <c r="L81" s="39"/>
      <c r="M81" s="39"/>
      <c r="N81" s="39"/>
      <c r="O81" s="39"/>
      <c r="P81" s="39"/>
      <c r="Q81" s="39"/>
      <c r="R81" s="39"/>
      <c r="S81" s="39"/>
      <c r="T81" s="33"/>
      <c r="U81" s="33"/>
      <c r="V81" s="33"/>
    </row>
    <row r="82" spans="3:22" s="28" customFormat="1" ht="21.6" customHeight="1" x14ac:dyDescent="0.3">
      <c r="C82" s="33"/>
      <c r="D82" s="33"/>
      <c r="E82" s="39"/>
      <c r="F82" s="39"/>
      <c r="G82" s="39"/>
      <c r="H82" s="39"/>
      <c r="I82" s="39"/>
      <c r="J82" s="39"/>
      <c r="K82" s="39"/>
      <c r="L82" s="39"/>
      <c r="M82" s="39"/>
      <c r="N82" s="39"/>
      <c r="O82" s="39"/>
      <c r="P82" s="39"/>
      <c r="Q82" s="39"/>
      <c r="R82" s="39"/>
      <c r="S82" s="39"/>
      <c r="T82" s="33"/>
      <c r="U82" s="33"/>
      <c r="V82" s="33"/>
    </row>
    <row r="83" spans="3:22" s="28" customFormat="1" ht="21.6" customHeight="1" x14ac:dyDescent="0.3">
      <c r="C83" s="33"/>
      <c r="D83" s="33"/>
      <c r="E83" s="33"/>
      <c r="F83" s="33"/>
      <c r="G83" s="33"/>
      <c r="H83" s="33"/>
      <c r="I83" s="33"/>
      <c r="J83" s="33"/>
      <c r="K83" s="33"/>
      <c r="L83" s="33"/>
      <c r="M83" s="33"/>
      <c r="N83" s="33"/>
      <c r="O83" s="33"/>
      <c r="P83" s="33"/>
      <c r="Q83" s="33"/>
      <c r="R83" s="33"/>
      <c r="S83" s="33"/>
      <c r="T83" s="33"/>
      <c r="U83" s="33"/>
      <c r="V83" s="33"/>
    </row>
    <row r="84" spans="3:22" s="28" customFormat="1" ht="21.6" customHeight="1" x14ac:dyDescent="0.3">
      <c r="C84" s="33"/>
      <c r="D84" s="33"/>
      <c r="E84" s="33"/>
      <c r="F84" s="33"/>
      <c r="G84" s="33"/>
      <c r="H84" s="33"/>
      <c r="I84" s="33"/>
      <c r="J84" s="33"/>
      <c r="K84" s="33"/>
      <c r="L84" s="33"/>
      <c r="M84" s="33"/>
      <c r="N84" s="33"/>
      <c r="O84" s="33"/>
      <c r="P84" s="33"/>
      <c r="Q84" s="33"/>
      <c r="R84" s="33"/>
      <c r="S84" s="33"/>
      <c r="T84" s="33"/>
      <c r="U84" s="33"/>
      <c r="V84" s="33"/>
    </row>
    <row r="85" spans="3:22" s="28" customFormat="1" ht="21.6" customHeight="1" x14ac:dyDescent="0.3"/>
    <row r="86" spans="3:22" s="77" customFormat="1" ht="21.6" customHeight="1" x14ac:dyDescent="0.3"/>
    <row r="87" spans="3:22" s="28" customFormat="1" ht="21.6" customHeight="1" x14ac:dyDescent="0.3"/>
    <row r="88" spans="3:22" s="40" customFormat="1" ht="21.6" customHeight="1" x14ac:dyDescent="0.3"/>
    <row r="89" spans="3:22" s="40" customFormat="1" ht="21.6" customHeight="1" x14ac:dyDescent="0.3"/>
    <row r="90" spans="3:22" s="40" customFormat="1" ht="21.6" customHeight="1" x14ac:dyDescent="0.3"/>
    <row r="91" spans="3:22" s="40" customFormat="1" ht="21.6" customHeight="1" x14ac:dyDescent="0.3"/>
    <row r="92" spans="3:22" s="40" customFormat="1" ht="21.6" customHeight="1" x14ac:dyDescent="0.3"/>
    <row r="93" spans="3:22" s="40" customFormat="1" ht="21.6" customHeight="1" x14ac:dyDescent="0.3"/>
    <row r="94" spans="3:22" s="40" customFormat="1" ht="21.6" customHeight="1" x14ac:dyDescent="0.3"/>
    <row r="95" spans="3:22" s="40" customFormat="1" ht="21.6" customHeight="1" x14ac:dyDescent="0.3"/>
    <row r="96" spans="3:22" s="40" customFormat="1" ht="21.6" customHeight="1" x14ac:dyDescent="0.3"/>
    <row r="97" spans="23:23" s="71" customFormat="1" ht="21.6" customHeight="1" x14ac:dyDescent="0.3">
      <c r="W97" s="29"/>
    </row>
  </sheetData>
  <sheetProtection formatCells="0" formatColumns="0" formatRows="0" insertColumns="0" insertRows="0" insertHyperlinks="0" deleteColumns="0" deleteRows="0" sort="0" autoFilter="0" pivotTables="0"/>
  <mergeCells count="30">
    <mergeCell ref="D12:H13"/>
    <mergeCell ref="F14:H14"/>
    <mergeCell ref="F15:H15"/>
    <mergeCell ref="F16:H16"/>
    <mergeCell ref="F5:H5"/>
    <mergeCell ref="F6:H6"/>
    <mergeCell ref="F7:H7"/>
    <mergeCell ref="F9:H9"/>
    <mergeCell ref="F8:H8"/>
    <mergeCell ref="O5:Q5"/>
    <mergeCell ref="O6:Q6"/>
    <mergeCell ref="O7:Q7"/>
    <mergeCell ref="I34:K34"/>
    <mergeCell ref="I41:K41"/>
    <mergeCell ref="I28:K28"/>
    <mergeCell ref="I76:L77"/>
    <mergeCell ref="I79:L80"/>
    <mergeCell ref="H76:H77"/>
    <mergeCell ref="H79:H80"/>
    <mergeCell ref="M76:O77"/>
    <mergeCell ref="M79:O80"/>
    <mergeCell ref="I58:K58"/>
    <mergeCell ref="P58:R58"/>
    <mergeCell ref="O8:Q8"/>
    <mergeCell ref="I67:K67"/>
    <mergeCell ref="P67:R67"/>
    <mergeCell ref="P28:R28"/>
    <mergeCell ref="P41:R41"/>
    <mergeCell ref="I49:K49"/>
    <mergeCell ref="P49:R49"/>
  </mergeCells>
  <phoneticPr fontId="26" type="noConversion"/>
  <conditionalFormatting sqref="F16:H16">
    <cfRule type="expression" dxfId="5" priority="11">
      <formula>$G$17</formula>
    </cfRule>
  </conditionalFormatting>
  <conditionalFormatting sqref="M10:U17">
    <cfRule type="expression" dxfId="4" priority="3">
      <formula>$G$17=FALSE</formula>
    </cfRule>
  </conditionalFormatting>
  <conditionalFormatting sqref="V10:V13 W10:W14 V15:W18">
    <cfRule type="expression" dxfId="3" priority="5">
      <formula>$G$17</formula>
    </cfRule>
  </conditionalFormatting>
  <conditionalFormatting sqref="W97">
    <cfRule type="expression" dxfId="2" priority="1">
      <formula>$G$17=FALSE</formula>
    </cfRule>
  </conditionalFormatting>
  <hyperlinks>
    <hyperlink ref="Q22" location="'Web View Mode'!I74" display="Skip to Results" xr:uid="{C99A6C23-45E5-48D0-A009-B6C1F6F151A1}"/>
  </hyperlink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3077" r:id="rId4" name="Spinner 5">
              <controlPr defaultSize="0" autoPict="0">
                <anchor moveWithCells="1" sizeWithCells="1">
                  <from>
                    <xdr:col>1</xdr:col>
                    <xdr:colOff>15240</xdr:colOff>
                    <xdr:row>5</xdr:row>
                    <xdr:rowOff>0</xdr:rowOff>
                  </from>
                  <to>
                    <xdr:col>1</xdr:col>
                    <xdr:colOff>266700</xdr:colOff>
                    <xdr:row>6</xdr:row>
                    <xdr:rowOff>0</xdr:rowOff>
                  </to>
                </anchor>
              </controlPr>
            </control>
          </mc:Choice>
        </mc:AlternateContent>
        <mc:AlternateContent xmlns:mc="http://schemas.openxmlformats.org/markup-compatibility/2006">
          <mc:Choice Requires="x14">
            <control shapeId="3079" r:id="rId5" name="List Box 7">
              <controlPr defaultSize="0" autoLine="0" autoPict="0" macro="[0]!ListBox7_Change">
                <anchor moveWithCells="1">
                  <from>
                    <xdr:col>17</xdr:col>
                    <xdr:colOff>91440</xdr:colOff>
                    <xdr:row>11</xdr:row>
                    <xdr:rowOff>0</xdr:rowOff>
                  </from>
                  <to>
                    <xdr:col>20</xdr:col>
                    <xdr:colOff>525780</xdr:colOff>
                    <xdr:row>12</xdr:row>
                    <xdr:rowOff>175260</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3</xdr:col>
                    <xdr:colOff>106680</xdr:colOff>
                    <xdr:row>15</xdr:row>
                    <xdr:rowOff>266700</xdr:rowOff>
                  </from>
                  <to>
                    <xdr:col>6</xdr:col>
                    <xdr:colOff>99060</xdr:colOff>
                    <xdr:row>16</xdr:row>
                    <xdr:rowOff>198120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45678-AEE3-4EA4-BD46-6EFA5882AC42}">
  <sheetPr codeName="Sheet3">
    <tabColor theme="6"/>
    <pageSetUpPr autoPageBreaks="0"/>
  </sheetPr>
  <dimension ref="A1:AA130"/>
  <sheetViews>
    <sheetView showWhiteSpace="0" zoomScaleNormal="100" zoomScaleSheetLayoutView="140" zoomScalePageLayoutView="35" workbookViewId="0">
      <selection activeCell="K5" sqref="K5:L5"/>
    </sheetView>
  </sheetViews>
  <sheetFormatPr defaultColWidth="8.77734375" defaultRowHeight="21.6" customHeight="1" x14ac:dyDescent="0.3"/>
  <cols>
    <col min="1" max="1" width="8.77734375" style="40" customWidth="1"/>
    <col min="2" max="2" width="8.6640625" style="40" customWidth="1"/>
    <col min="3" max="3" width="16.77734375" style="40" customWidth="1"/>
    <col min="4" max="4" width="13" style="40" customWidth="1"/>
    <col min="5" max="5" width="15.109375" style="40" customWidth="1"/>
    <col min="6" max="7" width="16.6640625" style="40" customWidth="1"/>
    <col min="8" max="9" width="15" style="40" customWidth="1"/>
    <col min="10" max="10" width="12.77734375" style="40" customWidth="1"/>
    <col min="11" max="11" width="13.33203125" style="40" customWidth="1"/>
    <col min="12" max="12" width="13.109375" style="40" customWidth="1"/>
    <col min="13" max="13" width="12.5546875" style="40" customWidth="1"/>
    <col min="14" max="14" width="13.21875" style="40" customWidth="1"/>
    <col min="15" max="15" width="12.88671875" style="40" customWidth="1"/>
    <col min="16" max="16" width="9" style="40" customWidth="1"/>
    <col min="17" max="19" width="8.77734375" style="40"/>
    <col min="20" max="20" width="8.88671875" style="40" customWidth="1"/>
    <col min="21" max="22" width="8.77734375" style="40"/>
    <col min="23" max="23" width="10.5546875" style="40" bestFit="1" customWidth="1"/>
    <col min="24" max="27" width="8.77734375" style="40"/>
    <col min="28" max="16384" width="8.77734375" style="29"/>
  </cols>
  <sheetData>
    <row r="1" spans="1:17" s="91" customFormat="1" ht="45.6" customHeight="1" x14ac:dyDescent="0.3">
      <c r="B1" s="92" t="s">
        <v>30</v>
      </c>
    </row>
    <row r="2" spans="1:17" s="79" customFormat="1" ht="22.8" customHeight="1" x14ac:dyDescent="0.3">
      <c r="C2" s="79" t="s">
        <v>34</v>
      </c>
      <c r="K2" s="80"/>
    </row>
    <row r="3" spans="1:17" s="71" customFormat="1" ht="21.6" customHeight="1" x14ac:dyDescent="0.3">
      <c r="A3" s="40"/>
      <c r="B3" s="40"/>
      <c r="N3" s="33"/>
      <c r="O3" s="33"/>
      <c r="P3" s="33"/>
      <c r="Q3" s="33"/>
    </row>
    <row r="4" spans="1:17" s="81" customFormat="1" ht="40.200000000000003" customHeight="1" thickBot="1" x14ac:dyDescent="0.35">
      <c r="A4" s="93"/>
      <c r="B4" s="94"/>
      <c r="D4" s="72" t="s">
        <v>31</v>
      </c>
      <c r="I4" s="72" t="s">
        <v>51</v>
      </c>
      <c r="N4" s="27"/>
      <c r="O4" s="27"/>
      <c r="P4" s="27"/>
      <c r="Q4" s="27"/>
    </row>
    <row r="5" spans="1:17" s="71" customFormat="1" ht="21.6" customHeight="1" thickTop="1" thickBot="1" x14ac:dyDescent="0.35">
      <c r="A5" s="93"/>
      <c r="B5" s="40"/>
      <c r="D5" s="82" t="s">
        <v>32</v>
      </c>
      <c r="E5" s="83"/>
      <c r="F5" s="109">
        <v>9</v>
      </c>
      <c r="G5" s="109"/>
      <c r="H5" s="84" t="s">
        <v>36</v>
      </c>
      <c r="I5" s="124" t="s">
        <v>49</v>
      </c>
      <c r="J5" s="125"/>
      <c r="K5" s="109">
        <v>10</v>
      </c>
      <c r="L5" s="109"/>
      <c r="M5" s="84" t="s">
        <v>36</v>
      </c>
      <c r="N5" s="33"/>
      <c r="O5" s="33"/>
      <c r="P5" s="27"/>
      <c r="Q5" s="33"/>
    </row>
    <row r="6" spans="1:17" s="71" customFormat="1" ht="21.6" customHeight="1" thickTop="1" thickBot="1" x14ac:dyDescent="0.35">
      <c r="A6" s="93"/>
      <c r="B6" s="40"/>
      <c r="D6" s="82" t="s">
        <v>33</v>
      </c>
      <c r="E6" s="83"/>
      <c r="F6" s="109">
        <v>300</v>
      </c>
      <c r="G6" s="109"/>
      <c r="H6" s="84" t="s">
        <v>36</v>
      </c>
      <c r="I6" s="124" t="s">
        <v>57</v>
      </c>
      <c r="J6" s="125"/>
      <c r="K6" s="109">
        <v>0.9</v>
      </c>
      <c r="L6" s="109"/>
      <c r="M6" s="84" t="s">
        <v>36</v>
      </c>
      <c r="N6" s="33"/>
      <c r="O6" s="33"/>
      <c r="P6" s="27"/>
      <c r="Q6" s="33"/>
    </row>
    <row r="7" spans="1:17" s="71" customFormat="1" ht="21.6" customHeight="1" thickTop="1" thickBot="1" x14ac:dyDescent="0.35">
      <c r="A7" s="93"/>
      <c r="B7" s="40"/>
      <c r="D7" s="82" t="s">
        <v>39</v>
      </c>
      <c r="E7" s="83"/>
      <c r="F7" s="109"/>
      <c r="G7" s="109"/>
      <c r="H7" s="84" t="s">
        <v>36</v>
      </c>
      <c r="I7" s="124" t="s">
        <v>103</v>
      </c>
      <c r="J7" s="125"/>
      <c r="K7" s="109">
        <v>0.85</v>
      </c>
      <c r="L7" s="109"/>
      <c r="M7" s="84" t="s">
        <v>36</v>
      </c>
      <c r="N7" s="33"/>
      <c r="O7" s="33"/>
      <c r="P7" s="27"/>
      <c r="Q7" s="33"/>
    </row>
    <row r="8" spans="1:17" s="71" customFormat="1" ht="21.6" customHeight="1" thickTop="1" thickBot="1" x14ac:dyDescent="0.35">
      <c r="A8" s="93"/>
      <c r="B8" s="40"/>
      <c r="D8" s="83" t="s">
        <v>54</v>
      </c>
      <c r="E8" s="83"/>
      <c r="F8" s="109">
        <v>75</v>
      </c>
      <c r="G8" s="109"/>
      <c r="I8" s="124" t="s">
        <v>52</v>
      </c>
      <c r="J8" s="125"/>
      <c r="K8" s="109">
        <v>200000</v>
      </c>
      <c r="L8" s="109"/>
      <c r="M8" s="84"/>
      <c r="N8" s="33"/>
      <c r="O8" s="33"/>
      <c r="P8" s="27"/>
      <c r="Q8" s="33"/>
    </row>
    <row r="9" spans="1:17" s="71" customFormat="1" ht="21.6" customHeight="1" thickTop="1" thickBot="1" x14ac:dyDescent="0.35">
      <c r="A9" s="93"/>
      <c r="B9" s="40"/>
      <c r="D9" s="82" t="s">
        <v>38</v>
      </c>
      <c r="E9" s="83"/>
      <c r="F9" s="109">
        <v>700</v>
      </c>
      <c r="G9" s="109"/>
      <c r="H9" s="84" t="s">
        <v>36</v>
      </c>
      <c r="I9" s="126" t="s">
        <v>53</v>
      </c>
      <c r="J9" s="127"/>
      <c r="K9" s="109">
        <v>2</v>
      </c>
      <c r="L9" s="109"/>
      <c r="M9" s="84" t="s">
        <v>104</v>
      </c>
      <c r="N9" s="33"/>
      <c r="O9" s="33"/>
      <c r="P9" s="30"/>
      <c r="Q9" s="30"/>
    </row>
    <row r="10" spans="1:17" s="71" customFormat="1" ht="21.6" customHeight="1" thickTop="1" x14ac:dyDescent="0.3">
      <c r="A10" s="93"/>
      <c r="B10" s="40"/>
      <c r="N10" s="33"/>
      <c r="O10" s="33"/>
      <c r="P10" s="33"/>
      <c r="Q10" s="33"/>
    </row>
    <row r="11" spans="1:17" s="71" customFormat="1" ht="21.6" customHeight="1" x14ac:dyDescent="0.3">
      <c r="A11" s="93"/>
      <c r="B11" s="40"/>
      <c r="N11" s="33"/>
      <c r="O11" s="33"/>
      <c r="P11" s="33"/>
      <c r="Q11" s="33"/>
    </row>
    <row r="12" spans="1:17" s="71" customFormat="1" ht="40.200000000000003" customHeight="1" thickBot="1" x14ac:dyDescent="0.35">
      <c r="A12" s="93"/>
      <c r="B12" s="40"/>
      <c r="D12" s="72" t="s">
        <v>40</v>
      </c>
      <c r="E12" s="81"/>
      <c r="F12" s="81"/>
      <c r="G12" s="81"/>
      <c r="H12" s="81"/>
      <c r="I12" s="81"/>
      <c r="N12" s="33"/>
      <c r="O12" s="33"/>
      <c r="P12" s="33"/>
      <c r="Q12" s="33"/>
    </row>
    <row r="13" spans="1:17" s="71" customFormat="1" ht="21.6" customHeight="1" thickTop="1" thickBot="1" x14ac:dyDescent="0.35">
      <c r="A13" s="93"/>
      <c r="B13" s="40"/>
      <c r="D13" s="82" t="s">
        <v>41</v>
      </c>
      <c r="E13" s="83"/>
      <c r="F13" s="109">
        <v>420</v>
      </c>
      <c r="G13" s="109"/>
      <c r="H13" s="84" t="s">
        <v>43</v>
      </c>
      <c r="I13" s="85" t="s">
        <v>106</v>
      </c>
      <c r="J13" s="83"/>
      <c r="K13" s="110">
        <f>((0.85*$F$14)/$F$13)*($K$7)*(3/7)</f>
        <v>2.0642857142857143E-2</v>
      </c>
      <c r="L13" s="110"/>
      <c r="N13" s="33"/>
      <c r="O13" s="33"/>
      <c r="P13" s="33"/>
      <c r="Q13" s="33"/>
    </row>
    <row r="14" spans="1:17" s="71" customFormat="1" ht="21.6" customHeight="1" thickTop="1" thickBot="1" x14ac:dyDescent="0.35">
      <c r="A14" s="93"/>
      <c r="B14" s="40"/>
      <c r="D14" s="82" t="s">
        <v>42</v>
      </c>
      <c r="E14" s="83"/>
      <c r="F14" s="109">
        <v>28</v>
      </c>
      <c r="G14" s="109"/>
      <c r="H14" s="84" t="s">
        <v>44</v>
      </c>
      <c r="I14" s="85" t="s">
        <v>105</v>
      </c>
      <c r="J14" s="83"/>
      <c r="K14" s="110">
        <f>K13*$F$6*$F$9</f>
        <v>4335</v>
      </c>
      <c r="L14" s="110"/>
      <c r="N14" s="33"/>
      <c r="O14" s="33"/>
      <c r="P14" s="33"/>
      <c r="Q14" s="33"/>
    </row>
    <row r="15" spans="1:17" s="71" customFormat="1" ht="21.6" customHeight="1" thickTop="1" thickBot="1" x14ac:dyDescent="0.35">
      <c r="A15" s="93"/>
      <c r="B15" s="40"/>
      <c r="D15" s="82" t="s">
        <v>102</v>
      </c>
      <c r="E15" s="83"/>
      <c r="F15" s="109">
        <v>1355.82</v>
      </c>
      <c r="G15" s="109"/>
      <c r="H15" s="84" t="s">
        <v>45</v>
      </c>
      <c r="I15" s="85" t="s">
        <v>60</v>
      </c>
      <c r="J15" s="83"/>
      <c r="K15" s="110">
        <f>ROUND((10^-6)*($K$6*$F$6*($F$9^2)*$F$13*K13*(1-((K13*$F$13)/(1.7*$F$14)))),$K$9)</f>
        <v>938.12</v>
      </c>
      <c r="L15" s="110"/>
      <c r="N15" s="33"/>
      <c r="O15" s="33"/>
      <c r="P15" s="33"/>
      <c r="Q15" s="33"/>
    </row>
    <row r="16" spans="1:17" s="71" customFormat="1" ht="21.6" customHeight="1" thickTop="1" thickBot="1" x14ac:dyDescent="0.35">
      <c r="A16" s="93"/>
      <c r="B16" s="40"/>
      <c r="D16" s="82" t="s">
        <v>55</v>
      </c>
      <c r="E16" s="83"/>
      <c r="F16" s="110">
        <f>$F$15/$K$6</f>
        <v>1506.4666666666665</v>
      </c>
      <c r="G16" s="110"/>
      <c r="H16" s="84" t="s">
        <v>45</v>
      </c>
      <c r="J16" s="128" t="str">
        <f>IF($K$15&lt;$F$16,"Compression Steel Required","Compression Steel Not Required")</f>
        <v>Compression Steel Required</v>
      </c>
      <c r="K16" s="128"/>
      <c r="L16" s="128"/>
      <c r="N16" s="33"/>
      <c r="O16" s="33"/>
      <c r="P16" s="33"/>
      <c r="Q16" s="33"/>
    </row>
    <row r="17" spans="1:27" s="71" customFormat="1" ht="21.6" customHeight="1" thickTop="1" thickBot="1" x14ac:dyDescent="0.35">
      <c r="A17" s="93"/>
      <c r="B17" s="40"/>
      <c r="J17" s="128"/>
      <c r="K17" s="128"/>
      <c r="L17" s="128"/>
      <c r="M17" s="86"/>
      <c r="N17" s="33"/>
      <c r="O17" s="33"/>
      <c r="P17" s="33"/>
      <c r="Q17" s="33"/>
    </row>
    <row r="18" spans="1:27" s="71" customFormat="1" ht="21.6" customHeight="1" thickTop="1" x14ac:dyDescent="0.3">
      <c r="A18" s="40"/>
      <c r="B18" s="40"/>
      <c r="N18" s="33"/>
      <c r="O18" s="33"/>
      <c r="P18" s="33"/>
      <c r="Q18" s="33"/>
    </row>
    <row r="19" spans="1:27" s="28" customFormat="1" ht="21.6" customHeight="1" thickBot="1" x14ac:dyDescent="0.35">
      <c r="A19" s="40"/>
      <c r="B19" s="90"/>
      <c r="C19" s="90"/>
      <c r="D19" s="90"/>
      <c r="E19" s="90"/>
      <c r="F19" s="90"/>
      <c r="G19" s="90"/>
      <c r="H19" s="90"/>
      <c r="I19" s="90"/>
      <c r="J19" s="90"/>
      <c r="K19" s="90"/>
      <c r="L19" s="90"/>
      <c r="M19" s="90"/>
      <c r="N19" s="41"/>
      <c r="O19" s="41"/>
      <c r="P19" s="41"/>
      <c r="Q19" s="41"/>
      <c r="R19" s="40"/>
      <c r="S19" s="40"/>
      <c r="T19" s="40"/>
      <c r="U19" s="40"/>
      <c r="V19" s="40"/>
      <c r="W19" s="40"/>
      <c r="X19" s="40"/>
      <c r="Y19" s="40"/>
      <c r="Z19" s="40"/>
      <c r="AA19" s="40"/>
    </row>
    <row r="20" spans="1:27" s="28" customFormat="1" ht="21.6" customHeight="1" x14ac:dyDescent="0.3">
      <c r="A20" s="40"/>
      <c r="B20" s="40"/>
      <c r="C20" s="40"/>
      <c r="D20" s="40"/>
      <c r="E20" s="40"/>
      <c r="F20" s="40"/>
      <c r="G20" s="40"/>
      <c r="H20" s="40"/>
      <c r="I20" s="40"/>
      <c r="J20" s="40"/>
      <c r="K20" s="40"/>
      <c r="L20" s="40"/>
      <c r="M20" s="40"/>
      <c r="R20" s="40"/>
      <c r="S20" s="40"/>
      <c r="T20" s="40"/>
      <c r="U20" s="40"/>
      <c r="V20" s="40"/>
      <c r="W20" s="40"/>
      <c r="X20" s="40"/>
      <c r="Y20" s="40"/>
      <c r="Z20" s="40"/>
      <c r="AA20" s="40"/>
    </row>
    <row r="21" spans="1:27" s="28" customFormat="1" ht="21.6" customHeight="1" x14ac:dyDescent="0.3">
      <c r="A21" s="71"/>
      <c r="B21" s="71"/>
      <c r="C21" s="71"/>
      <c r="D21" s="71"/>
      <c r="E21" s="71"/>
      <c r="F21" s="71"/>
      <c r="G21" s="71"/>
      <c r="H21" s="71"/>
      <c r="I21" s="71"/>
      <c r="J21" s="71"/>
      <c r="K21" s="71"/>
      <c r="L21" s="71"/>
      <c r="M21" s="87"/>
      <c r="N21" s="33"/>
      <c r="O21" s="33"/>
      <c r="P21" s="33"/>
      <c r="Q21" s="33"/>
    </row>
    <row r="22" spans="1:27" s="62" customFormat="1" ht="57" customHeight="1" x14ac:dyDescent="0.4">
      <c r="A22" s="88"/>
      <c r="B22" s="63" t="s">
        <v>96</v>
      </c>
      <c r="C22" s="107" t="s">
        <v>111</v>
      </c>
      <c r="D22" s="65" t="s">
        <v>107</v>
      </c>
      <c r="E22" s="63" t="s">
        <v>110</v>
      </c>
      <c r="F22" s="65" t="s">
        <v>112</v>
      </c>
      <c r="G22" s="65" t="s">
        <v>108</v>
      </c>
      <c r="H22" s="63" t="s">
        <v>109</v>
      </c>
      <c r="I22" s="63" t="s">
        <v>97</v>
      </c>
      <c r="J22" s="65" t="s">
        <v>98</v>
      </c>
      <c r="K22" s="65" t="s">
        <v>99</v>
      </c>
      <c r="L22" s="65" t="s">
        <v>100</v>
      </c>
      <c r="M22" s="69" t="s">
        <v>101</v>
      </c>
      <c r="N22" s="70"/>
      <c r="O22" s="64"/>
      <c r="P22" s="64"/>
      <c r="Q22" s="64"/>
    </row>
    <row r="23" spans="1:27" s="28" customFormat="1" ht="21.6" customHeight="1" x14ac:dyDescent="0.3">
      <c r="A23" s="71"/>
      <c r="B23" s="95">
        <f t="shared" ref="B23:B54" si="0">$F$5</f>
        <v>9</v>
      </c>
      <c r="C23" s="96">
        <v>10</v>
      </c>
      <c r="D23" s="67">
        <f t="shared" ref="D23:D54" si="1">_xlfn.CEILING.MATH(J23/((PI()/4)*(C23^2)))</f>
        <v>78</v>
      </c>
      <c r="E23" s="98">
        <f t="shared" ref="E23:E54" si="2">_xlfn.CEILING.MATH($F$6/(J23/((PI()/4)*(C23^2))),25)</f>
        <v>25</v>
      </c>
      <c r="F23" s="99">
        <v>10</v>
      </c>
      <c r="G23" s="66">
        <f t="shared" ref="G23:G54" si="3">_xlfn.CEILING.MATH(K23/((PI()/4)*(F23^2)))</f>
        <v>23</v>
      </c>
      <c r="H23" s="100">
        <f t="shared" ref="H23:H54" si="4">_xlfn.CEILING.MATH($F$6/(K23/((PI()/4)*(F23^2))),25)</f>
        <v>25</v>
      </c>
      <c r="I23" s="101">
        <f t="shared" ref="I23:I54" si="5">$K$5</f>
        <v>10</v>
      </c>
      <c r="J23" s="100">
        <f t="shared" ref="J23:J54" si="6">ROUND($K$14+K23,$K$9)</f>
        <v>6103.04</v>
      </c>
      <c r="K23" s="102">
        <f t="shared" ref="K23:K54" si="7">ROUND((M23*10^6)/($F$13*($F$9-$F$8)),$K$9)</f>
        <v>1768.04</v>
      </c>
      <c r="L23" s="102">
        <f t="shared" ref="L23:L54" si="8">$K$15/$K$6</f>
        <v>1042.3555555555556</v>
      </c>
      <c r="M23" s="97">
        <f t="shared" ref="M23:M54" si="9">$F$16-L23</f>
        <v>464.11111111111086</v>
      </c>
      <c r="N23" s="33"/>
      <c r="O23" s="33"/>
      <c r="P23" s="33"/>
      <c r="Q23" s="33"/>
    </row>
    <row r="24" spans="1:27" s="28" customFormat="1" ht="21.6" customHeight="1" x14ac:dyDescent="0.3">
      <c r="A24" s="71"/>
      <c r="B24" s="95">
        <f t="shared" si="0"/>
        <v>9</v>
      </c>
      <c r="C24" s="96">
        <v>10</v>
      </c>
      <c r="D24" s="67">
        <f t="shared" si="1"/>
        <v>78</v>
      </c>
      <c r="E24" s="103">
        <f t="shared" si="2"/>
        <v>25</v>
      </c>
      <c r="F24" s="99">
        <v>12</v>
      </c>
      <c r="G24" s="67">
        <f t="shared" si="3"/>
        <v>16</v>
      </c>
      <c r="H24" s="97">
        <f t="shared" si="4"/>
        <v>25</v>
      </c>
      <c r="I24" s="101">
        <f t="shared" si="5"/>
        <v>10</v>
      </c>
      <c r="J24" s="97">
        <f t="shared" si="6"/>
        <v>6103.04</v>
      </c>
      <c r="K24" s="101">
        <f t="shared" si="7"/>
        <v>1768.04</v>
      </c>
      <c r="L24" s="101">
        <f t="shared" si="8"/>
        <v>1042.3555555555556</v>
      </c>
      <c r="M24" s="97">
        <f t="shared" si="9"/>
        <v>464.11111111111086</v>
      </c>
      <c r="N24" s="33"/>
      <c r="O24" s="33"/>
      <c r="P24" s="33"/>
      <c r="Q24" s="33"/>
    </row>
    <row r="25" spans="1:27" s="28" customFormat="1" ht="21.6" customHeight="1" x14ac:dyDescent="0.3">
      <c r="A25" s="71"/>
      <c r="B25" s="95">
        <f t="shared" si="0"/>
        <v>9</v>
      </c>
      <c r="C25" s="96">
        <v>10</v>
      </c>
      <c r="D25" s="67">
        <f t="shared" si="1"/>
        <v>78</v>
      </c>
      <c r="E25" s="103">
        <f t="shared" si="2"/>
        <v>25</v>
      </c>
      <c r="F25" s="99">
        <v>16</v>
      </c>
      <c r="G25" s="67">
        <f t="shared" si="3"/>
        <v>9</v>
      </c>
      <c r="H25" s="97">
        <f t="shared" si="4"/>
        <v>50</v>
      </c>
      <c r="I25" s="101">
        <f t="shared" si="5"/>
        <v>10</v>
      </c>
      <c r="J25" s="97">
        <f t="shared" si="6"/>
        <v>6103.04</v>
      </c>
      <c r="K25" s="101">
        <f t="shared" si="7"/>
        <v>1768.04</v>
      </c>
      <c r="L25" s="101">
        <f t="shared" si="8"/>
        <v>1042.3555555555556</v>
      </c>
      <c r="M25" s="97">
        <f t="shared" si="9"/>
        <v>464.11111111111086</v>
      </c>
      <c r="N25" s="33"/>
      <c r="O25" s="33"/>
      <c r="P25" s="33"/>
      <c r="Q25" s="33"/>
    </row>
    <row r="26" spans="1:27" s="28" customFormat="1" ht="21.6" customHeight="1" x14ac:dyDescent="0.3">
      <c r="A26" s="71"/>
      <c r="B26" s="95">
        <f t="shared" si="0"/>
        <v>9</v>
      </c>
      <c r="C26" s="96">
        <v>10</v>
      </c>
      <c r="D26" s="67">
        <f t="shared" si="1"/>
        <v>78</v>
      </c>
      <c r="E26" s="103">
        <f t="shared" si="2"/>
        <v>25</v>
      </c>
      <c r="F26" s="99">
        <v>20</v>
      </c>
      <c r="G26" s="67">
        <f t="shared" si="3"/>
        <v>6</v>
      </c>
      <c r="H26" s="97">
        <f t="shared" si="4"/>
        <v>75</v>
      </c>
      <c r="I26" s="101">
        <f t="shared" si="5"/>
        <v>10</v>
      </c>
      <c r="J26" s="97">
        <f t="shared" si="6"/>
        <v>6103.04</v>
      </c>
      <c r="K26" s="101">
        <f t="shared" si="7"/>
        <v>1768.04</v>
      </c>
      <c r="L26" s="101">
        <f t="shared" si="8"/>
        <v>1042.3555555555556</v>
      </c>
      <c r="M26" s="97">
        <f t="shared" si="9"/>
        <v>464.11111111111086</v>
      </c>
      <c r="N26" s="33"/>
      <c r="O26" s="33"/>
      <c r="P26" s="33"/>
      <c r="Q26" s="33"/>
    </row>
    <row r="27" spans="1:27" s="28" customFormat="1" ht="21.6" customHeight="1" x14ac:dyDescent="0.3">
      <c r="A27" s="71"/>
      <c r="B27" s="95">
        <f t="shared" si="0"/>
        <v>9</v>
      </c>
      <c r="C27" s="96">
        <v>10</v>
      </c>
      <c r="D27" s="67">
        <f t="shared" si="1"/>
        <v>78</v>
      </c>
      <c r="E27" s="103">
        <f t="shared" si="2"/>
        <v>25</v>
      </c>
      <c r="F27" s="99">
        <v>25</v>
      </c>
      <c r="G27" s="67">
        <f t="shared" si="3"/>
        <v>4</v>
      </c>
      <c r="H27" s="97">
        <f t="shared" si="4"/>
        <v>100</v>
      </c>
      <c r="I27" s="101">
        <f t="shared" si="5"/>
        <v>10</v>
      </c>
      <c r="J27" s="97">
        <f t="shared" si="6"/>
        <v>6103.04</v>
      </c>
      <c r="K27" s="101">
        <f t="shared" si="7"/>
        <v>1768.04</v>
      </c>
      <c r="L27" s="101">
        <f t="shared" si="8"/>
        <v>1042.3555555555556</v>
      </c>
      <c r="M27" s="97">
        <f t="shared" si="9"/>
        <v>464.11111111111086</v>
      </c>
      <c r="N27" s="33"/>
      <c r="O27" s="33"/>
      <c r="P27" s="33"/>
      <c r="Q27" s="33"/>
    </row>
    <row r="28" spans="1:27" s="28" customFormat="1" ht="21.6" customHeight="1" x14ac:dyDescent="0.3">
      <c r="A28" s="71"/>
      <c r="B28" s="95">
        <f t="shared" si="0"/>
        <v>9</v>
      </c>
      <c r="C28" s="96">
        <v>10</v>
      </c>
      <c r="D28" s="67">
        <f t="shared" si="1"/>
        <v>78</v>
      </c>
      <c r="E28" s="103">
        <f t="shared" si="2"/>
        <v>25</v>
      </c>
      <c r="F28" s="99">
        <v>28</v>
      </c>
      <c r="G28" s="67">
        <f t="shared" si="3"/>
        <v>3</v>
      </c>
      <c r="H28" s="97">
        <f t="shared" si="4"/>
        <v>125</v>
      </c>
      <c r="I28" s="101">
        <f t="shared" si="5"/>
        <v>10</v>
      </c>
      <c r="J28" s="97">
        <f t="shared" si="6"/>
        <v>6103.04</v>
      </c>
      <c r="K28" s="101">
        <f t="shared" si="7"/>
        <v>1768.04</v>
      </c>
      <c r="L28" s="101">
        <f t="shared" si="8"/>
        <v>1042.3555555555556</v>
      </c>
      <c r="M28" s="97">
        <f t="shared" si="9"/>
        <v>464.11111111111086</v>
      </c>
      <c r="N28" s="33"/>
      <c r="O28" s="33"/>
      <c r="P28" s="33"/>
      <c r="Q28" s="33"/>
    </row>
    <row r="29" spans="1:27" s="28" customFormat="1" ht="21.6" customHeight="1" x14ac:dyDescent="0.3">
      <c r="A29" s="71"/>
      <c r="B29" s="95">
        <f t="shared" si="0"/>
        <v>9</v>
      </c>
      <c r="C29" s="96">
        <v>10</v>
      </c>
      <c r="D29" s="67">
        <f t="shared" si="1"/>
        <v>78</v>
      </c>
      <c r="E29" s="103">
        <f t="shared" si="2"/>
        <v>25</v>
      </c>
      <c r="F29" s="99">
        <v>32</v>
      </c>
      <c r="G29" s="67">
        <f t="shared" si="3"/>
        <v>3</v>
      </c>
      <c r="H29" s="97">
        <f t="shared" si="4"/>
        <v>150</v>
      </c>
      <c r="I29" s="101">
        <f t="shared" si="5"/>
        <v>10</v>
      </c>
      <c r="J29" s="97">
        <f t="shared" si="6"/>
        <v>6103.04</v>
      </c>
      <c r="K29" s="101">
        <f t="shared" si="7"/>
        <v>1768.04</v>
      </c>
      <c r="L29" s="101">
        <f t="shared" si="8"/>
        <v>1042.3555555555556</v>
      </c>
      <c r="M29" s="97">
        <f t="shared" si="9"/>
        <v>464.11111111111086</v>
      </c>
      <c r="N29" s="33"/>
      <c r="O29" s="33"/>
      <c r="P29" s="33"/>
      <c r="Q29" s="33"/>
    </row>
    <row r="30" spans="1:27" s="28" customFormat="1" ht="21.6" customHeight="1" x14ac:dyDescent="0.3">
      <c r="A30" s="71"/>
      <c r="B30" s="95">
        <f t="shared" si="0"/>
        <v>9</v>
      </c>
      <c r="C30" s="96">
        <v>10</v>
      </c>
      <c r="D30" s="67">
        <f t="shared" si="1"/>
        <v>78</v>
      </c>
      <c r="E30" s="103">
        <f t="shared" si="2"/>
        <v>25</v>
      </c>
      <c r="F30" s="99">
        <v>36</v>
      </c>
      <c r="G30" s="67">
        <f t="shared" si="3"/>
        <v>2</v>
      </c>
      <c r="H30" s="97">
        <f t="shared" si="4"/>
        <v>175</v>
      </c>
      <c r="I30" s="101">
        <f t="shared" si="5"/>
        <v>10</v>
      </c>
      <c r="J30" s="97">
        <f t="shared" si="6"/>
        <v>6103.04</v>
      </c>
      <c r="K30" s="101">
        <f t="shared" si="7"/>
        <v>1768.04</v>
      </c>
      <c r="L30" s="101">
        <f t="shared" si="8"/>
        <v>1042.3555555555556</v>
      </c>
      <c r="M30" s="97">
        <f t="shared" si="9"/>
        <v>464.11111111111086</v>
      </c>
      <c r="N30" s="33"/>
      <c r="O30" s="33"/>
      <c r="P30" s="33"/>
      <c r="Q30" s="33"/>
    </row>
    <row r="31" spans="1:27" s="28" customFormat="1" ht="21.6" customHeight="1" x14ac:dyDescent="0.3">
      <c r="A31" s="71"/>
      <c r="B31" s="95">
        <f t="shared" si="0"/>
        <v>9</v>
      </c>
      <c r="C31" s="96">
        <v>10</v>
      </c>
      <c r="D31" s="67">
        <f t="shared" si="1"/>
        <v>78</v>
      </c>
      <c r="E31" s="103">
        <f t="shared" si="2"/>
        <v>25</v>
      </c>
      <c r="F31" s="99">
        <v>40</v>
      </c>
      <c r="G31" s="67">
        <f t="shared" si="3"/>
        <v>2</v>
      </c>
      <c r="H31" s="97">
        <f t="shared" si="4"/>
        <v>225</v>
      </c>
      <c r="I31" s="101">
        <f t="shared" si="5"/>
        <v>10</v>
      </c>
      <c r="J31" s="97">
        <f t="shared" si="6"/>
        <v>6103.04</v>
      </c>
      <c r="K31" s="101">
        <f t="shared" si="7"/>
        <v>1768.04</v>
      </c>
      <c r="L31" s="101">
        <f t="shared" si="8"/>
        <v>1042.3555555555556</v>
      </c>
      <c r="M31" s="97">
        <f t="shared" si="9"/>
        <v>464.11111111111086</v>
      </c>
      <c r="N31" s="33"/>
      <c r="O31" s="33"/>
      <c r="P31" s="33"/>
      <c r="Q31" s="33"/>
    </row>
    <row r="32" spans="1:27" s="28" customFormat="1" ht="21.6" customHeight="1" x14ac:dyDescent="0.3">
      <c r="A32" s="71"/>
      <c r="B32" s="95">
        <f t="shared" si="0"/>
        <v>9</v>
      </c>
      <c r="C32" s="96">
        <v>10</v>
      </c>
      <c r="D32" s="67">
        <f t="shared" si="1"/>
        <v>78</v>
      </c>
      <c r="E32" s="103">
        <f t="shared" si="2"/>
        <v>25</v>
      </c>
      <c r="F32" s="99">
        <v>50</v>
      </c>
      <c r="G32" s="67">
        <f t="shared" si="3"/>
        <v>1</v>
      </c>
      <c r="H32" s="97">
        <f t="shared" si="4"/>
        <v>350</v>
      </c>
      <c r="I32" s="101">
        <f t="shared" si="5"/>
        <v>10</v>
      </c>
      <c r="J32" s="97">
        <f t="shared" si="6"/>
        <v>6103.04</v>
      </c>
      <c r="K32" s="101">
        <f t="shared" si="7"/>
        <v>1768.04</v>
      </c>
      <c r="L32" s="101">
        <f t="shared" si="8"/>
        <v>1042.3555555555556</v>
      </c>
      <c r="M32" s="97">
        <f t="shared" si="9"/>
        <v>464.11111111111086</v>
      </c>
      <c r="N32" s="33"/>
      <c r="O32" s="33"/>
      <c r="P32" s="33"/>
      <c r="Q32" s="33"/>
    </row>
    <row r="33" spans="1:27" s="28" customFormat="1" ht="21.6" customHeight="1" x14ac:dyDescent="0.3">
      <c r="A33" s="71"/>
      <c r="B33" s="95">
        <f t="shared" si="0"/>
        <v>9</v>
      </c>
      <c r="C33" s="96">
        <v>12</v>
      </c>
      <c r="D33" s="67">
        <f t="shared" si="1"/>
        <v>54</v>
      </c>
      <c r="E33" s="103">
        <f t="shared" si="2"/>
        <v>25</v>
      </c>
      <c r="F33" s="99">
        <v>10</v>
      </c>
      <c r="G33" s="67">
        <f t="shared" si="3"/>
        <v>23</v>
      </c>
      <c r="H33" s="97">
        <f t="shared" si="4"/>
        <v>25</v>
      </c>
      <c r="I33" s="101">
        <f t="shared" si="5"/>
        <v>10</v>
      </c>
      <c r="J33" s="97">
        <f t="shared" si="6"/>
        <v>6103.04</v>
      </c>
      <c r="K33" s="101">
        <f t="shared" si="7"/>
        <v>1768.04</v>
      </c>
      <c r="L33" s="101">
        <f t="shared" si="8"/>
        <v>1042.3555555555556</v>
      </c>
      <c r="M33" s="97">
        <f t="shared" si="9"/>
        <v>464.11111111111086</v>
      </c>
      <c r="N33" s="33"/>
      <c r="O33" s="33"/>
      <c r="P33" s="33"/>
      <c r="Q33" s="33"/>
    </row>
    <row r="34" spans="1:27" s="28" customFormat="1" ht="21.6" customHeight="1" x14ac:dyDescent="0.3">
      <c r="A34" s="71"/>
      <c r="B34" s="95">
        <f t="shared" si="0"/>
        <v>9</v>
      </c>
      <c r="C34" s="96">
        <v>12</v>
      </c>
      <c r="D34" s="67">
        <f t="shared" si="1"/>
        <v>54</v>
      </c>
      <c r="E34" s="103">
        <f t="shared" si="2"/>
        <v>25</v>
      </c>
      <c r="F34" s="99">
        <v>12</v>
      </c>
      <c r="G34" s="67">
        <f t="shared" si="3"/>
        <v>16</v>
      </c>
      <c r="H34" s="97">
        <f t="shared" si="4"/>
        <v>25</v>
      </c>
      <c r="I34" s="101">
        <f t="shared" si="5"/>
        <v>10</v>
      </c>
      <c r="J34" s="97">
        <f t="shared" si="6"/>
        <v>6103.04</v>
      </c>
      <c r="K34" s="101">
        <f t="shared" si="7"/>
        <v>1768.04</v>
      </c>
      <c r="L34" s="101">
        <f t="shared" si="8"/>
        <v>1042.3555555555556</v>
      </c>
      <c r="M34" s="97">
        <f t="shared" si="9"/>
        <v>464.11111111111086</v>
      </c>
      <c r="N34" s="33"/>
      <c r="O34" s="33"/>
      <c r="P34" s="33"/>
      <c r="Q34" s="33"/>
    </row>
    <row r="35" spans="1:27" s="28" customFormat="1" ht="21.6" customHeight="1" x14ac:dyDescent="0.3">
      <c r="A35" s="71"/>
      <c r="B35" s="95">
        <f t="shared" si="0"/>
        <v>9</v>
      </c>
      <c r="C35" s="96">
        <v>12</v>
      </c>
      <c r="D35" s="67">
        <f t="shared" si="1"/>
        <v>54</v>
      </c>
      <c r="E35" s="103">
        <f t="shared" si="2"/>
        <v>25</v>
      </c>
      <c r="F35" s="99">
        <v>16</v>
      </c>
      <c r="G35" s="67">
        <f t="shared" si="3"/>
        <v>9</v>
      </c>
      <c r="H35" s="97">
        <f t="shared" si="4"/>
        <v>50</v>
      </c>
      <c r="I35" s="101">
        <f t="shared" si="5"/>
        <v>10</v>
      </c>
      <c r="J35" s="97">
        <f t="shared" si="6"/>
        <v>6103.04</v>
      </c>
      <c r="K35" s="101">
        <f t="shared" si="7"/>
        <v>1768.04</v>
      </c>
      <c r="L35" s="101">
        <f t="shared" si="8"/>
        <v>1042.3555555555556</v>
      </c>
      <c r="M35" s="97">
        <f t="shared" si="9"/>
        <v>464.11111111111086</v>
      </c>
      <c r="N35" s="33"/>
      <c r="O35" s="33"/>
      <c r="P35" s="33"/>
      <c r="Q35" s="33"/>
    </row>
    <row r="36" spans="1:27" s="28" customFormat="1" ht="21.6" customHeight="1" x14ac:dyDescent="0.3">
      <c r="A36" s="71"/>
      <c r="B36" s="95">
        <f t="shared" si="0"/>
        <v>9</v>
      </c>
      <c r="C36" s="96">
        <v>12</v>
      </c>
      <c r="D36" s="67">
        <f t="shared" si="1"/>
        <v>54</v>
      </c>
      <c r="E36" s="103">
        <f t="shared" si="2"/>
        <v>25</v>
      </c>
      <c r="F36" s="99">
        <v>20</v>
      </c>
      <c r="G36" s="67">
        <f t="shared" si="3"/>
        <v>6</v>
      </c>
      <c r="H36" s="97">
        <f t="shared" si="4"/>
        <v>75</v>
      </c>
      <c r="I36" s="101">
        <f t="shared" si="5"/>
        <v>10</v>
      </c>
      <c r="J36" s="97">
        <f t="shared" si="6"/>
        <v>6103.04</v>
      </c>
      <c r="K36" s="101">
        <f t="shared" si="7"/>
        <v>1768.04</v>
      </c>
      <c r="L36" s="101">
        <f t="shared" si="8"/>
        <v>1042.3555555555556</v>
      </c>
      <c r="M36" s="97">
        <f t="shared" si="9"/>
        <v>464.11111111111086</v>
      </c>
      <c r="N36" s="33"/>
      <c r="O36" s="33"/>
      <c r="P36" s="33"/>
      <c r="Q36" s="33"/>
    </row>
    <row r="37" spans="1:27" s="28" customFormat="1" ht="21.6" customHeight="1" x14ac:dyDescent="0.3">
      <c r="A37" s="71"/>
      <c r="B37" s="95">
        <f t="shared" si="0"/>
        <v>9</v>
      </c>
      <c r="C37" s="96">
        <v>12</v>
      </c>
      <c r="D37" s="67">
        <f t="shared" si="1"/>
        <v>54</v>
      </c>
      <c r="E37" s="103">
        <f t="shared" si="2"/>
        <v>25</v>
      </c>
      <c r="F37" s="99">
        <v>25</v>
      </c>
      <c r="G37" s="67">
        <f t="shared" si="3"/>
        <v>4</v>
      </c>
      <c r="H37" s="97">
        <f t="shared" si="4"/>
        <v>100</v>
      </c>
      <c r="I37" s="101">
        <f t="shared" si="5"/>
        <v>10</v>
      </c>
      <c r="J37" s="97">
        <f t="shared" si="6"/>
        <v>6103.04</v>
      </c>
      <c r="K37" s="101">
        <f t="shared" si="7"/>
        <v>1768.04</v>
      </c>
      <c r="L37" s="101">
        <f t="shared" si="8"/>
        <v>1042.3555555555556</v>
      </c>
      <c r="M37" s="97">
        <f t="shared" si="9"/>
        <v>464.11111111111086</v>
      </c>
      <c r="N37" s="33"/>
      <c r="O37" s="33"/>
      <c r="P37" s="33"/>
      <c r="Q37" s="33"/>
      <c r="R37" s="40"/>
      <c r="S37" s="40"/>
      <c r="T37" s="40"/>
      <c r="U37" s="40"/>
      <c r="V37" s="40"/>
      <c r="W37" s="40"/>
      <c r="X37" s="40"/>
      <c r="Y37" s="40"/>
      <c r="Z37" s="40"/>
      <c r="AA37" s="40"/>
    </row>
    <row r="38" spans="1:27" s="28" customFormat="1" ht="21.6" customHeight="1" x14ac:dyDescent="0.3">
      <c r="A38" s="71"/>
      <c r="B38" s="95">
        <f t="shared" si="0"/>
        <v>9</v>
      </c>
      <c r="C38" s="96">
        <v>12</v>
      </c>
      <c r="D38" s="67">
        <f t="shared" si="1"/>
        <v>54</v>
      </c>
      <c r="E38" s="103">
        <f t="shared" si="2"/>
        <v>25</v>
      </c>
      <c r="F38" s="99">
        <v>28</v>
      </c>
      <c r="G38" s="67">
        <f t="shared" si="3"/>
        <v>3</v>
      </c>
      <c r="H38" s="97">
        <f t="shared" si="4"/>
        <v>125</v>
      </c>
      <c r="I38" s="101">
        <f t="shared" si="5"/>
        <v>10</v>
      </c>
      <c r="J38" s="97">
        <f t="shared" si="6"/>
        <v>6103.04</v>
      </c>
      <c r="K38" s="101">
        <f t="shared" si="7"/>
        <v>1768.04</v>
      </c>
      <c r="L38" s="101">
        <f t="shared" si="8"/>
        <v>1042.3555555555556</v>
      </c>
      <c r="M38" s="97">
        <f t="shared" si="9"/>
        <v>464.11111111111086</v>
      </c>
      <c r="N38" s="33"/>
      <c r="O38" s="33"/>
      <c r="P38" s="33"/>
      <c r="Q38" s="33"/>
      <c r="R38" s="40"/>
      <c r="S38" s="40"/>
      <c r="T38" s="40"/>
      <c r="U38" s="40"/>
      <c r="V38" s="40"/>
      <c r="W38" s="40"/>
      <c r="X38" s="40"/>
      <c r="Y38" s="40"/>
      <c r="Z38" s="40"/>
      <c r="AA38" s="40"/>
    </row>
    <row r="39" spans="1:27" s="28" customFormat="1" ht="21.6" customHeight="1" x14ac:dyDescent="0.3">
      <c r="A39" s="71"/>
      <c r="B39" s="95">
        <f t="shared" si="0"/>
        <v>9</v>
      </c>
      <c r="C39" s="96">
        <v>12</v>
      </c>
      <c r="D39" s="67">
        <f t="shared" si="1"/>
        <v>54</v>
      </c>
      <c r="E39" s="103">
        <f t="shared" si="2"/>
        <v>25</v>
      </c>
      <c r="F39" s="99">
        <v>32</v>
      </c>
      <c r="G39" s="67">
        <f t="shared" si="3"/>
        <v>3</v>
      </c>
      <c r="H39" s="97">
        <f t="shared" si="4"/>
        <v>150</v>
      </c>
      <c r="I39" s="101">
        <f t="shared" si="5"/>
        <v>10</v>
      </c>
      <c r="J39" s="97">
        <f t="shared" si="6"/>
        <v>6103.04</v>
      </c>
      <c r="K39" s="101">
        <f t="shared" si="7"/>
        <v>1768.04</v>
      </c>
      <c r="L39" s="101">
        <f t="shared" si="8"/>
        <v>1042.3555555555556</v>
      </c>
      <c r="M39" s="97">
        <f t="shared" si="9"/>
        <v>464.11111111111086</v>
      </c>
      <c r="N39" s="33"/>
      <c r="O39" s="33"/>
      <c r="P39" s="33"/>
      <c r="Q39" s="33"/>
      <c r="R39" s="40"/>
      <c r="S39" s="40"/>
      <c r="T39" s="40"/>
      <c r="U39" s="40"/>
      <c r="V39" s="40"/>
      <c r="W39" s="40"/>
      <c r="X39" s="40"/>
      <c r="Y39" s="40"/>
      <c r="Z39" s="40"/>
      <c r="AA39" s="40"/>
    </row>
    <row r="40" spans="1:27" s="28" customFormat="1" ht="21.6" customHeight="1" x14ac:dyDescent="0.3">
      <c r="A40" s="71"/>
      <c r="B40" s="95">
        <f t="shared" si="0"/>
        <v>9</v>
      </c>
      <c r="C40" s="96">
        <v>12</v>
      </c>
      <c r="D40" s="67">
        <f t="shared" si="1"/>
        <v>54</v>
      </c>
      <c r="E40" s="103">
        <f t="shared" si="2"/>
        <v>25</v>
      </c>
      <c r="F40" s="99">
        <v>36</v>
      </c>
      <c r="G40" s="67">
        <f t="shared" si="3"/>
        <v>2</v>
      </c>
      <c r="H40" s="97">
        <f t="shared" si="4"/>
        <v>175</v>
      </c>
      <c r="I40" s="101">
        <f t="shared" si="5"/>
        <v>10</v>
      </c>
      <c r="J40" s="97">
        <f t="shared" si="6"/>
        <v>6103.04</v>
      </c>
      <c r="K40" s="101">
        <f t="shared" si="7"/>
        <v>1768.04</v>
      </c>
      <c r="L40" s="101">
        <f t="shared" si="8"/>
        <v>1042.3555555555556</v>
      </c>
      <c r="M40" s="97">
        <f t="shared" si="9"/>
        <v>464.11111111111086</v>
      </c>
      <c r="N40" s="33"/>
      <c r="O40" s="33"/>
      <c r="P40" s="33"/>
      <c r="Q40" s="33"/>
      <c r="R40" s="40"/>
      <c r="S40" s="40"/>
      <c r="T40" s="40"/>
      <c r="U40" s="40"/>
      <c r="V40" s="40"/>
      <c r="W40" s="40"/>
      <c r="X40" s="40"/>
      <c r="Y40" s="40"/>
      <c r="Z40" s="40"/>
      <c r="AA40" s="40"/>
    </row>
    <row r="41" spans="1:27" s="28" customFormat="1" ht="21.6" customHeight="1" x14ac:dyDescent="0.3">
      <c r="A41" s="71"/>
      <c r="B41" s="95">
        <f t="shared" si="0"/>
        <v>9</v>
      </c>
      <c r="C41" s="96">
        <v>12</v>
      </c>
      <c r="D41" s="67">
        <f t="shared" si="1"/>
        <v>54</v>
      </c>
      <c r="E41" s="103">
        <f t="shared" si="2"/>
        <v>25</v>
      </c>
      <c r="F41" s="99">
        <v>40</v>
      </c>
      <c r="G41" s="67">
        <f t="shared" si="3"/>
        <v>2</v>
      </c>
      <c r="H41" s="97">
        <f t="shared" si="4"/>
        <v>225</v>
      </c>
      <c r="I41" s="101">
        <f t="shared" si="5"/>
        <v>10</v>
      </c>
      <c r="J41" s="97">
        <f t="shared" si="6"/>
        <v>6103.04</v>
      </c>
      <c r="K41" s="101">
        <f t="shared" si="7"/>
        <v>1768.04</v>
      </c>
      <c r="L41" s="101">
        <f t="shared" si="8"/>
        <v>1042.3555555555556</v>
      </c>
      <c r="M41" s="97">
        <f t="shared" si="9"/>
        <v>464.11111111111086</v>
      </c>
      <c r="N41" s="33"/>
      <c r="O41" s="33"/>
      <c r="P41" s="33"/>
      <c r="Q41" s="33"/>
      <c r="R41" s="40"/>
      <c r="S41" s="40"/>
      <c r="T41" s="40"/>
      <c r="U41" s="40"/>
      <c r="V41" s="40"/>
      <c r="W41" s="40"/>
      <c r="X41" s="40"/>
      <c r="Y41" s="40"/>
      <c r="Z41" s="40"/>
      <c r="AA41" s="40"/>
    </row>
    <row r="42" spans="1:27" s="28" customFormat="1" ht="21.6" customHeight="1" x14ac:dyDescent="0.3">
      <c r="A42" s="71"/>
      <c r="B42" s="95">
        <f t="shared" si="0"/>
        <v>9</v>
      </c>
      <c r="C42" s="96">
        <v>12</v>
      </c>
      <c r="D42" s="67">
        <f t="shared" si="1"/>
        <v>54</v>
      </c>
      <c r="E42" s="103">
        <f t="shared" si="2"/>
        <v>25</v>
      </c>
      <c r="F42" s="99">
        <v>50</v>
      </c>
      <c r="G42" s="67">
        <f t="shared" si="3"/>
        <v>1</v>
      </c>
      <c r="H42" s="97">
        <f t="shared" si="4"/>
        <v>350</v>
      </c>
      <c r="I42" s="101">
        <f t="shared" si="5"/>
        <v>10</v>
      </c>
      <c r="J42" s="97">
        <f t="shared" si="6"/>
        <v>6103.04</v>
      </c>
      <c r="K42" s="101">
        <f t="shared" si="7"/>
        <v>1768.04</v>
      </c>
      <c r="L42" s="101">
        <f t="shared" si="8"/>
        <v>1042.3555555555556</v>
      </c>
      <c r="M42" s="97">
        <f t="shared" si="9"/>
        <v>464.11111111111086</v>
      </c>
      <c r="N42" s="33"/>
      <c r="O42" s="33"/>
      <c r="P42" s="33"/>
      <c r="Q42" s="33"/>
      <c r="R42" s="40"/>
      <c r="S42" s="40"/>
      <c r="T42" s="40"/>
      <c r="U42" s="40"/>
      <c r="V42" s="40"/>
      <c r="W42" s="40"/>
      <c r="X42" s="40"/>
      <c r="Y42" s="40"/>
      <c r="Z42" s="40"/>
      <c r="AA42" s="40"/>
    </row>
    <row r="43" spans="1:27" s="28" customFormat="1" ht="21.6" customHeight="1" x14ac:dyDescent="0.3">
      <c r="A43" s="71"/>
      <c r="B43" s="95">
        <f t="shared" si="0"/>
        <v>9</v>
      </c>
      <c r="C43" s="96">
        <v>16</v>
      </c>
      <c r="D43" s="67">
        <f t="shared" si="1"/>
        <v>31</v>
      </c>
      <c r="E43" s="103">
        <f t="shared" si="2"/>
        <v>25</v>
      </c>
      <c r="F43" s="99">
        <v>10</v>
      </c>
      <c r="G43" s="67">
        <f t="shared" si="3"/>
        <v>23</v>
      </c>
      <c r="H43" s="97">
        <f t="shared" si="4"/>
        <v>25</v>
      </c>
      <c r="I43" s="101">
        <f t="shared" si="5"/>
        <v>10</v>
      </c>
      <c r="J43" s="97">
        <f t="shared" si="6"/>
        <v>6103.04</v>
      </c>
      <c r="K43" s="101">
        <f t="shared" si="7"/>
        <v>1768.04</v>
      </c>
      <c r="L43" s="101">
        <f t="shared" si="8"/>
        <v>1042.3555555555556</v>
      </c>
      <c r="M43" s="97">
        <f t="shared" si="9"/>
        <v>464.11111111111086</v>
      </c>
      <c r="N43" s="33"/>
      <c r="O43" s="33"/>
      <c r="P43" s="33"/>
      <c r="Q43" s="33"/>
      <c r="R43" s="40"/>
      <c r="S43" s="40"/>
      <c r="T43" s="40"/>
      <c r="U43" s="40"/>
      <c r="V43" s="40"/>
      <c r="W43" s="40"/>
      <c r="X43" s="40"/>
      <c r="Y43" s="40"/>
      <c r="Z43" s="40"/>
      <c r="AA43" s="40"/>
    </row>
    <row r="44" spans="1:27" s="28" customFormat="1" ht="21.6" customHeight="1" x14ac:dyDescent="0.3">
      <c r="A44" s="71"/>
      <c r="B44" s="95">
        <f t="shared" si="0"/>
        <v>9</v>
      </c>
      <c r="C44" s="96">
        <v>16</v>
      </c>
      <c r="D44" s="67">
        <f t="shared" si="1"/>
        <v>31</v>
      </c>
      <c r="E44" s="103">
        <f t="shared" si="2"/>
        <v>25</v>
      </c>
      <c r="F44" s="99">
        <v>12</v>
      </c>
      <c r="G44" s="67">
        <f t="shared" si="3"/>
        <v>16</v>
      </c>
      <c r="H44" s="97">
        <f t="shared" si="4"/>
        <v>25</v>
      </c>
      <c r="I44" s="101">
        <f t="shared" si="5"/>
        <v>10</v>
      </c>
      <c r="J44" s="97">
        <f t="shared" si="6"/>
        <v>6103.04</v>
      </c>
      <c r="K44" s="101">
        <f t="shared" si="7"/>
        <v>1768.04</v>
      </c>
      <c r="L44" s="101">
        <f t="shared" si="8"/>
        <v>1042.3555555555556</v>
      </c>
      <c r="M44" s="97">
        <f t="shared" si="9"/>
        <v>464.11111111111086</v>
      </c>
      <c r="N44" s="33"/>
      <c r="O44" s="33"/>
      <c r="P44" s="33"/>
      <c r="Q44" s="33"/>
      <c r="R44" s="40"/>
      <c r="S44" s="40"/>
      <c r="T44" s="40"/>
      <c r="U44" s="40"/>
      <c r="V44" s="40"/>
      <c r="W44" s="40"/>
      <c r="X44" s="40"/>
      <c r="Y44" s="40"/>
      <c r="Z44" s="40"/>
      <c r="AA44" s="40"/>
    </row>
    <row r="45" spans="1:27" s="28" customFormat="1" ht="21.6" customHeight="1" x14ac:dyDescent="0.3">
      <c r="A45" s="71"/>
      <c r="B45" s="95">
        <f t="shared" si="0"/>
        <v>9</v>
      </c>
      <c r="C45" s="96">
        <v>16</v>
      </c>
      <c r="D45" s="67">
        <f t="shared" si="1"/>
        <v>31</v>
      </c>
      <c r="E45" s="103">
        <f t="shared" si="2"/>
        <v>25</v>
      </c>
      <c r="F45" s="99">
        <v>16</v>
      </c>
      <c r="G45" s="67">
        <f t="shared" si="3"/>
        <v>9</v>
      </c>
      <c r="H45" s="97">
        <f t="shared" si="4"/>
        <v>50</v>
      </c>
      <c r="I45" s="101">
        <f t="shared" si="5"/>
        <v>10</v>
      </c>
      <c r="J45" s="97">
        <f t="shared" si="6"/>
        <v>6103.04</v>
      </c>
      <c r="K45" s="101">
        <f t="shared" si="7"/>
        <v>1768.04</v>
      </c>
      <c r="L45" s="101">
        <f t="shared" si="8"/>
        <v>1042.3555555555556</v>
      </c>
      <c r="M45" s="97">
        <f t="shared" si="9"/>
        <v>464.11111111111086</v>
      </c>
      <c r="N45" s="33"/>
      <c r="O45" s="33"/>
      <c r="P45" s="33"/>
      <c r="Q45" s="33"/>
      <c r="R45" s="40"/>
      <c r="S45" s="40"/>
      <c r="T45" s="40"/>
      <c r="U45" s="40"/>
      <c r="V45" s="40"/>
      <c r="W45" s="40"/>
      <c r="X45" s="40"/>
      <c r="Y45" s="40"/>
      <c r="Z45" s="40"/>
      <c r="AA45" s="40"/>
    </row>
    <row r="46" spans="1:27" s="28" customFormat="1" ht="21.6" customHeight="1" x14ac:dyDescent="0.3">
      <c r="A46" s="71"/>
      <c r="B46" s="95">
        <f t="shared" si="0"/>
        <v>9</v>
      </c>
      <c r="C46" s="96">
        <v>16</v>
      </c>
      <c r="D46" s="67">
        <f t="shared" si="1"/>
        <v>31</v>
      </c>
      <c r="E46" s="103">
        <f t="shared" si="2"/>
        <v>25</v>
      </c>
      <c r="F46" s="99">
        <v>20</v>
      </c>
      <c r="G46" s="67">
        <f t="shared" si="3"/>
        <v>6</v>
      </c>
      <c r="H46" s="97">
        <f t="shared" si="4"/>
        <v>75</v>
      </c>
      <c r="I46" s="101">
        <f t="shared" si="5"/>
        <v>10</v>
      </c>
      <c r="J46" s="97">
        <f t="shared" si="6"/>
        <v>6103.04</v>
      </c>
      <c r="K46" s="101">
        <f t="shared" si="7"/>
        <v>1768.04</v>
      </c>
      <c r="L46" s="101">
        <f t="shared" si="8"/>
        <v>1042.3555555555556</v>
      </c>
      <c r="M46" s="97">
        <f t="shared" si="9"/>
        <v>464.11111111111086</v>
      </c>
      <c r="N46" s="33"/>
      <c r="O46" s="33"/>
      <c r="P46" s="33"/>
      <c r="Q46" s="33"/>
      <c r="R46" s="40"/>
      <c r="S46" s="40"/>
      <c r="T46" s="40"/>
      <c r="U46" s="40"/>
      <c r="V46" s="40"/>
      <c r="W46" s="40"/>
      <c r="X46" s="40"/>
      <c r="Y46" s="40"/>
      <c r="Z46" s="40"/>
      <c r="AA46" s="40"/>
    </row>
    <row r="47" spans="1:27" s="28" customFormat="1" ht="21.6" customHeight="1" x14ac:dyDescent="0.3">
      <c r="A47" s="71"/>
      <c r="B47" s="95">
        <f t="shared" si="0"/>
        <v>9</v>
      </c>
      <c r="C47" s="96">
        <v>16</v>
      </c>
      <c r="D47" s="67">
        <f t="shared" si="1"/>
        <v>31</v>
      </c>
      <c r="E47" s="103">
        <f t="shared" si="2"/>
        <v>25</v>
      </c>
      <c r="F47" s="99">
        <v>25</v>
      </c>
      <c r="G47" s="67">
        <f t="shared" si="3"/>
        <v>4</v>
      </c>
      <c r="H47" s="97">
        <f t="shared" si="4"/>
        <v>100</v>
      </c>
      <c r="I47" s="101">
        <f t="shared" si="5"/>
        <v>10</v>
      </c>
      <c r="J47" s="97">
        <f t="shared" si="6"/>
        <v>6103.04</v>
      </c>
      <c r="K47" s="101">
        <f t="shared" si="7"/>
        <v>1768.04</v>
      </c>
      <c r="L47" s="101">
        <f t="shared" si="8"/>
        <v>1042.3555555555556</v>
      </c>
      <c r="M47" s="97">
        <f t="shared" si="9"/>
        <v>464.11111111111086</v>
      </c>
      <c r="N47" s="33"/>
      <c r="O47" s="33"/>
      <c r="P47" s="33"/>
      <c r="Q47" s="33"/>
      <c r="R47" s="40"/>
      <c r="S47" s="40"/>
      <c r="T47" s="40"/>
      <c r="U47" s="40"/>
      <c r="V47" s="40"/>
      <c r="W47" s="40"/>
      <c r="X47" s="40"/>
      <c r="Y47" s="40"/>
      <c r="Z47" s="40"/>
      <c r="AA47" s="40"/>
    </row>
    <row r="48" spans="1:27" s="28" customFormat="1" ht="21.6" customHeight="1" x14ac:dyDescent="0.3">
      <c r="A48" s="71"/>
      <c r="B48" s="95">
        <f t="shared" si="0"/>
        <v>9</v>
      </c>
      <c r="C48" s="96">
        <v>16</v>
      </c>
      <c r="D48" s="67">
        <f t="shared" si="1"/>
        <v>31</v>
      </c>
      <c r="E48" s="103">
        <f t="shared" si="2"/>
        <v>25</v>
      </c>
      <c r="F48" s="99">
        <v>28</v>
      </c>
      <c r="G48" s="67">
        <f t="shared" si="3"/>
        <v>3</v>
      </c>
      <c r="H48" s="97">
        <f t="shared" si="4"/>
        <v>125</v>
      </c>
      <c r="I48" s="101">
        <f t="shared" si="5"/>
        <v>10</v>
      </c>
      <c r="J48" s="97">
        <f t="shared" si="6"/>
        <v>6103.04</v>
      </c>
      <c r="K48" s="101">
        <f t="shared" si="7"/>
        <v>1768.04</v>
      </c>
      <c r="L48" s="101">
        <f t="shared" si="8"/>
        <v>1042.3555555555556</v>
      </c>
      <c r="M48" s="97">
        <f t="shared" si="9"/>
        <v>464.11111111111086</v>
      </c>
      <c r="N48" s="33"/>
      <c r="O48" s="33"/>
      <c r="P48" s="33"/>
      <c r="Q48" s="33"/>
      <c r="R48" s="40"/>
      <c r="S48" s="40"/>
      <c r="T48" s="40"/>
      <c r="U48" s="40"/>
      <c r="V48" s="40"/>
      <c r="W48" s="40"/>
      <c r="X48" s="40"/>
      <c r="Y48" s="40"/>
      <c r="Z48" s="40"/>
      <c r="AA48" s="40"/>
    </row>
    <row r="49" spans="1:27" s="28" customFormat="1" ht="21.6" customHeight="1" x14ac:dyDescent="0.3">
      <c r="A49" s="71"/>
      <c r="B49" s="95">
        <f t="shared" si="0"/>
        <v>9</v>
      </c>
      <c r="C49" s="96">
        <v>16</v>
      </c>
      <c r="D49" s="67">
        <f t="shared" si="1"/>
        <v>31</v>
      </c>
      <c r="E49" s="103">
        <f t="shared" si="2"/>
        <v>25</v>
      </c>
      <c r="F49" s="99">
        <v>32</v>
      </c>
      <c r="G49" s="67">
        <f t="shared" si="3"/>
        <v>3</v>
      </c>
      <c r="H49" s="97">
        <f t="shared" si="4"/>
        <v>150</v>
      </c>
      <c r="I49" s="101">
        <f t="shared" si="5"/>
        <v>10</v>
      </c>
      <c r="J49" s="97">
        <f t="shared" si="6"/>
        <v>6103.04</v>
      </c>
      <c r="K49" s="101">
        <f t="shared" si="7"/>
        <v>1768.04</v>
      </c>
      <c r="L49" s="101">
        <f t="shared" si="8"/>
        <v>1042.3555555555556</v>
      </c>
      <c r="M49" s="97">
        <f t="shared" si="9"/>
        <v>464.11111111111086</v>
      </c>
      <c r="N49" s="33"/>
      <c r="O49" s="33"/>
      <c r="P49" s="33"/>
      <c r="Q49" s="33"/>
      <c r="R49" s="40"/>
      <c r="S49" s="40"/>
      <c r="T49" s="40"/>
      <c r="U49" s="40"/>
      <c r="V49" s="40"/>
      <c r="W49" s="40"/>
      <c r="X49" s="40"/>
      <c r="Y49" s="40"/>
      <c r="Z49" s="40"/>
      <c r="AA49" s="40"/>
    </row>
    <row r="50" spans="1:27" s="28" customFormat="1" ht="21.6" customHeight="1" x14ac:dyDescent="0.3">
      <c r="A50" s="71"/>
      <c r="B50" s="95">
        <f t="shared" si="0"/>
        <v>9</v>
      </c>
      <c r="C50" s="96">
        <v>16</v>
      </c>
      <c r="D50" s="67">
        <f t="shared" si="1"/>
        <v>31</v>
      </c>
      <c r="E50" s="103">
        <f t="shared" si="2"/>
        <v>25</v>
      </c>
      <c r="F50" s="99">
        <v>36</v>
      </c>
      <c r="G50" s="67">
        <f t="shared" si="3"/>
        <v>2</v>
      </c>
      <c r="H50" s="97">
        <f t="shared" si="4"/>
        <v>175</v>
      </c>
      <c r="I50" s="101">
        <f t="shared" si="5"/>
        <v>10</v>
      </c>
      <c r="J50" s="97">
        <f t="shared" si="6"/>
        <v>6103.04</v>
      </c>
      <c r="K50" s="101">
        <f t="shared" si="7"/>
        <v>1768.04</v>
      </c>
      <c r="L50" s="101">
        <f t="shared" si="8"/>
        <v>1042.3555555555556</v>
      </c>
      <c r="M50" s="97">
        <f t="shared" si="9"/>
        <v>464.11111111111086</v>
      </c>
      <c r="N50" s="33"/>
      <c r="O50" s="33"/>
      <c r="P50" s="33"/>
      <c r="Q50" s="33"/>
      <c r="R50" s="40"/>
      <c r="S50" s="40"/>
      <c r="T50" s="40"/>
      <c r="U50" s="40"/>
      <c r="V50" s="40"/>
      <c r="W50" s="40"/>
      <c r="X50" s="40"/>
      <c r="Y50" s="40"/>
      <c r="Z50" s="40"/>
      <c r="AA50" s="40"/>
    </row>
    <row r="51" spans="1:27" s="28" customFormat="1" ht="21.6" customHeight="1" x14ac:dyDescent="0.3">
      <c r="A51" s="71"/>
      <c r="B51" s="95">
        <f t="shared" si="0"/>
        <v>9</v>
      </c>
      <c r="C51" s="96">
        <v>16</v>
      </c>
      <c r="D51" s="67">
        <f t="shared" si="1"/>
        <v>31</v>
      </c>
      <c r="E51" s="103">
        <f t="shared" si="2"/>
        <v>25</v>
      </c>
      <c r="F51" s="99">
        <v>40</v>
      </c>
      <c r="G51" s="67">
        <f t="shared" si="3"/>
        <v>2</v>
      </c>
      <c r="H51" s="97">
        <f t="shared" si="4"/>
        <v>225</v>
      </c>
      <c r="I51" s="101">
        <f t="shared" si="5"/>
        <v>10</v>
      </c>
      <c r="J51" s="97">
        <f t="shared" si="6"/>
        <v>6103.04</v>
      </c>
      <c r="K51" s="101">
        <f t="shared" si="7"/>
        <v>1768.04</v>
      </c>
      <c r="L51" s="101">
        <f t="shared" si="8"/>
        <v>1042.3555555555556</v>
      </c>
      <c r="M51" s="97">
        <f t="shared" si="9"/>
        <v>464.11111111111086</v>
      </c>
      <c r="N51" s="33"/>
      <c r="O51" s="33"/>
      <c r="P51" s="33"/>
      <c r="Q51" s="33"/>
      <c r="R51" s="40"/>
      <c r="S51" s="40"/>
      <c r="T51" s="40"/>
      <c r="U51" s="40"/>
      <c r="V51" s="40"/>
      <c r="W51" s="40"/>
      <c r="X51" s="40"/>
      <c r="Y51" s="40"/>
      <c r="Z51" s="40"/>
      <c r="AA51" s="40"/>
    </row>
    <row r="52" spans="1:27" s="28" customFormat="1" ht="21.6" customHeight="1" x14ac:dyDescent="0.3">
      <c r="A52" s="71"/>
      <c r="B52" s="95">
        <f t="shared" si="0"/>
        <v>9</v>
      </c>
      <c r="C52" s="96">
        <v>16</v>
      </c>
      <c r="D52" s="67">
        <f t="shared" si="1"/>
        <v>31</v>
      </c>
      <c r="E52" s="103">
        <f t="shared" si="2"/>
        <v>25</v>
      </c>
      <c r="F52" s="99">
        <v>50</v>
      </c>
      <c r="G52" s="67">
        <f t="shared" si="3"/>
        <v>1</v>
      </c>
      <c r="H52" s="97">
        <f t="shared" si="4"/>
        <v>350</v>
      </c>
      <c r="I52" s="101">
        <f t="shared" si="5"/>
        <v>10</v>
      </c>
      <c r="J52" s="97">
        <f t="shared" si="6"/>
        <v>6103.04</v>
      </c>
      <c r="K52" s="101">
        <f t="shared" si="7"/>
        <v>1768.04</v>
      </c>
      <c r="L52" s="101">
        <f t="shared" si="8"/>
        <v>1042.3555555555556</v>
      </c>
      <c r="M52" s="97">
        <f t="shared" si="9"/>
        <v>464.11111111111086</v>
      </c>
      <c r="N52" s="33"/>
      <c r="O52" s="33"/>
      <c r="P52" s="33"/>
      <c r="Q52" s="33"/>
      <c r="R52" s="40"/>
      <c r="S52" s="40"/>
      <c r="T52" s="40"/>
      <c r="U52" s="40"/>
      <c r="V52" s="40"/>
      <c r="W52" s="40"/>
      <c r="X52" s="40"/>
      <c r="Y52" s="40"/>
      <c r="Z52" s="40"/>
      <c r="AA52" s="40"/>
    </row>
    <row r="53" spans="1:27" s="28" customFormat="1" ht="21.6" customHeight="1" x14ac:dyDescent="0.3">
      <c r="A53" s="71"/>
      <c r="B53" s="95">
        <f t="shared" si="0"/>
        <v>9</v>
      </c>
      <c r="C53" s="96">
        <v>20</v>
      </c>
      <c r="D53" s="67">
        <f t="shared" si="1"/>
        <v>20</v>
      </c>
      <c r="E53" s="103">
        <f t="shared" si="2"/>
        <v>25</v>
      </c>
      <c r="F53" s="99">
        <v>10</v>
      </c>
      <c r="G53" s="67">
        <f t="shared" si="3"/>
        <v>23</v>
      </c>
      <c r="H53" s="97">
        <f t="shared" si="4"/>
        <v>25</v>
      </c>
      <c r="I53" s="101">
        <f t="shared" si="5"/>
        <v>10</v>
      </c>
      <c r="J53" s="97">
        <f t="shared" si="6"/>
        <v>6103.04</v>
      </c>
      <c r="K53" s="101">
        <f t="shared" si="7"/>
        <v>1768.04</v>
      </c>
      <c r="L53" s="101">
        <f t="shared" si="8"/>
        <v>1042.3555555555556</v>
      </c>
      <c r="M53" s="97">
        <f t="shared" si="9"/>
        <v>464.11111111111086</v>
      </c>
      <c r="N53" s="33"/>
      <c r="O53" s="33"/>
      <c r="P53" s="33"/>
      <c r="Q53" s="33"/>
      <c r="R53" s="40"/>
      <c r="S53" s="40"/>
      <c r="T53" s="40"/>
      <c r="U53" s="40"/>
      <c r="V53" s="40"/>
      <c r="W53" s="40"/>
      <c r="X53" s="40"/>
      <c r="Y53" s="40"/>
      <c r="Z53" s="40"/>
      <c r="AA53" s="40"/>
    </row>
    <row r="54" spans="1:27" s="28" customFormat="1" ht="21.6" customHeight="1" x14ac:dyDescent="0.3">
      <c r="A54" s="71"/>
      <c r="B54" s="95">
        <f t="shared" si="0"/>
        <v>9</v>
      </c>
      <c r="C54" s="96">
        <v>20</v>
      </c>
      <c r="D54" s="67">
        <f t="shared" si="1"/>
        <v>20</v>
      </c>
      <c r="E54" s="103">
        <f t="shared" si="2"/>
        <v>25</v>
      </c>
      <c r="F54" s="99">
        <v>12</v>
      </c>
      <c r="G54" s="67">
        <f t="shared" si="3"/>
        <v>16</v>
      </c>
      <c r="H54" s="97">
        <f t="shared" si="4"/>
        <v>25</v>
      </c>
      <c r="I54" s="101">
        <f t="shared" si="5"/>
        <v>10</v>
      </c>
      <c r="J54" s="97">
        <f t="shared" si="6"/>
        <v>6103.04</v>
      </c>
      <c r="K54" s="101">
        <f t="shared" si="7"/>
        <v>1768.04</v>
      </c>
      <c r="L54" s="101">
        <f t="shared" si="8"/>
        <v>1042.3555555555556</v>
      </c>
      <c r="M54" s="97">
        <f t="shared" si="9"/>
        <v>464.11111111111086</v>
      </c>
      <c r="N54" s="33"/>
      <c r="O54" s="33"/>
      <c r="P54" s="33"/>
      <c r="Q54" s="33"/>
      <c r="R54" s="40"/>
      <c r="S54" s="40"/>
      <c r="T54" s="40"/>
      <c r="U54" s="40"/>
      <c r="V54" s="40"/>
      <c r="W54" s="40"/>
      <c r="X54" s="40"/>
      <c r="Y54" s="40"/>
      <c r="Z54" s="40"/>
      <c r="AA54" s="40"/>
    </row>
    <row r="55" spans="1:27" s="28" customFormat="1" ht="21.6" customHeight="1" x14ac:dyDescent="0.3">
      <c r="A55" s="71"/>
      <c r="B55" s="95">
        <f t="shared" ref="B55:B86" si="10">$F$5</f>
        <v>9</v>
      </c>
      <c r="C55" s="96">
        <v>20</v>
      </c>
      <c r="D55" s="67">
        <f t="shared" ref="D55:D86" si="11">_xlfn.CEILING.MATH(J55/((PI()/4)*(C55^2)))</f>
        <v>20</v>
      </c>
      <c r="E55" s="103">
        <f t="shared" ref="E55:E86" si="12">_xlfn.CEILING.MATH($F$6/(J55/((PI()/4)*(C55^2))),25)</f>
        <v>25</v>
      </c>
      <c r="F55" s="99">
        <v>16</v>
      </c>
      <c r="G55" s="67">
        <f t="shared" ref="G55:G86" si="13">_xlfn.CEILING.MATH(K55/((PI()/4)*(F55^2)))</f>
        <v>9</v>
      </c>
      <c r="H55" s="97">
        <f t="shared" ref="H55:H86" si="14">_xlfn.CEILING.MATH($F$6/(K55/((PI()/4)*(F55^2))),25)</f>
        <v>50</v>
      </c>
      <c r="I55" s="101">
        <f t="shared" ref="I55:I86" si="15">$K$5</f>
        <v>10</v>
      </c>
      <c r="J55" s="97">
        <f t="shared" ref="J55:J86" si="16">ROUND($K$14+K55,$K$9)</f>
        <v>6103.04</v>
      </c>
      <c r="K55" s="101">
        <f t="shared" ref="K55:K86" si="17">ROUND((M55*10^6)/($F$13*($F$9-$F$8)),$K$9)</f>
        <v>1768.04</v>
      </c>
      <c r="L55" s="101">
        <f t="shared" ref="L55:L86" si="18">$K$15/$K$6</f>
        <v>1042.3555555555556</v>
      </c>
      <c r="M55" s="97">
        <f t="shared" ref="M55:M86" si="19">$F$16-L55</f>
        <v>464.11111111111086</v>
      </c>
      <c r="N55" s="33"/>
      <c r="O55" s="33"/>
      <c r="P55" s="33"/>
      <c r="Q55" s="33"/>
      <c r="R55" s="40"/>
      <c r="S55" s="40"/>
      <c r="T55" s="40"/>
      <c r="U55" s="40"/>
      <c r="V55" s="40"/>
      <c r="W55" s="40"/>
      <c r="X55" s="40"/>
      <c r="Y55" s="40"/>
      <c r="Z55" s="40"/>
      <c r="AA55" s="40"/>
    </row>
    <row r="56" spans="1:27" s="28" customFormat="1" ht="21.6" customHeight="1" x14ac:dyDescent="0.3">
      <c r="A56" s="71"/>
      <c r="B56" s="95">
        <f t="shared" si="10"/>
        <v>9</v>
      </c>
      <c r="C56" s="96">
        <v>20</v>
      </c>
      <c r="D56" s="67">
        <f t="shared" si="11"/>
        <v>20</v>
      </c>
      <c r="E56" s="103">
        <f t="shared" si="12"/>
        <v>25</v>
      </c>
      <c r="F56" s="99">
        <v>20</v>
      </c>
      <c r="G56" s="67">
        <f t="shared" si="13"/>
        <v>6</v>
      </c>
      <c r="H56" s="97">
        <f t="shared" si="14"/>
        <v>75</v>
      </c>
      <c r="I56" s="101">
        <f t="shared" si="15"/>
        <v>10</v>
      </c>
      <c r="J56" s="97">
        <f t="shared" si="16"/>
        <v>6103.04</v>
      </c>
      <c r="K56" s="101">
        <f t="shared" si="17"/>
        <v>1768.04</v>
      </c>
      <c r="L56" s="101">
        <f t="shared" si="18"/>
        <v>1042.3555555555556</v>
      </c>
      <c r="M56" s="97">
        <f t="shared" si="19"/>
        <v>464.11111111111086</v>
      </c>
      <c r="N56" s="33"/>
      <c r="O56" s="33"/>
      <c r="P56" s="33"/>
      <c r="Q56" s="33"/>
      <c r="R56" s="40"/>
      <c r="S56" s="40"/>
      <c r="T56" s="40"/>
      <c r="U56" s="40"/>
      <c r="V56" s="40"/>
      <c r="W56" s="40"/>
      <c r="X56" s="40"/>
      <c r="Y56" s="40"/>
      <c r="Z56" s="40"/>
      <c r="AA56" s="40"/>
    </row>
    <row r="57" spans="1:27" s="28" customFormat="1" ht="21.6" customHeight="1" x14ac:dyDescent="0.3">
      <c r="A57" s="71"/>
      <c r="B57" s="95">
        <f t="shared" si="10"/>
        <v>9</v>
      </c>
      <c r="C57" s="96">
        <v>20</v>
      </c>
      <c r="D57" s="67">
        <f t="shared" si="11"/>
        <v>20</v>
      </c>
      <c r="E57" s="103">
        <f t="shared" si="12"/>
        <v>25</v>
      </c>
      <c r="F57" s="99">
        <v>25</v>
      </c>
      <c r="G57" s="67">
        <f t="shared" si="13"/>
        <v>4</v>
      </c>
      <c r="H57" s="97">
        <f t="shared" si="14"/>
        <v>100</v>
      </c>
      <c r="I57" s="101">
        <f t="shared" si="15"/>
        <v>10</v>
      </c>
      <c r="J57" s="97">
        <f t="shared" si="16"/>
        <v>6103.04</v>
      </c>
      <c r="K57" s="101">
        <f t="shared" si="17"/>
        <v>1768.04</v>
      </c>
      <c r="L57" s="101">
        <f t="shared" si="18"/>
        <v>1042.3555555555556</v>
      </c>
      <c r="M57" s="97">
        <f t="shared" si="19"/>
        <v>464.11111111111086</v>
      </c>
      <c r="N57" s="33"/>
      <c r="O57" s="33"/>
      <c r="P57" s="33"/>
      <c r="Q57" s="33"/>
      <c r="R57" s="40"/>
      <c r="S57" s="40"/>
      <c r="T57" s="40"/>
      <c r="U57" s="40"/>
      <c r="V57" s="40"/>
      <c r="W57" s="40"/>
      <c r="X57" s="40"/>
      <c r="Y57" s="40"/>
      <c r="Z57" s="40"/>
      <c r="AA57" s="40"/>
    </row>
    <row r="58" spans="1:27" s="28" customFormat="1" ht="21.6" customHeight="1" x14ac:dyDescent="0.3">
      <c r="A58" s="71"/>
      <c r="B58" s="95">
        <f t="shared" si="10"/>
        <v>9</v>
      </c>
      <c r="C58" s="96">
        <v>20</v>
      </c>
      <c r="D58" s="67">
        <f t="shared" si="11"/>
        <v>20</v>
      </c>
      <c r="E58" s="103">
        <f t="shared" si="12"/>
        <v>25</v>
      </c>
      <c r="F58" s="99">
        <v>28</v>
      </c>
      <c r="G58" s="67">
        <f t="shared" si="13"/>
        <v>3</v>
      </c>
      <c r="H58" s="97">
        <f t="shared" si="14"/>
        <v>125</v>
      </c>
      <c r="I58" s="101">
        <f t="shared" si="15"/>
        <v>10</v>
      </c>
      <c r="J58" s="97">
        <f t="shared" si="16"/>
        <v>6103.04</v>
      </c>
      <c r="K58" s="101">
        <f t="shared" si="17"/>
        <v>1768.04</v>
      </c>
      <c r="L58" s="101">
        <f t="shared" si="18"/>
        <v>1042.3555555555556</v>
      </c>
      <c r="M58" s="97">
        <f t="shared" si="19"/>
        <v>464.11111111111086</v>
      </c>
      <c r="N58" s="33"/>
      <c r="O58" s="33"/>
      <c r="P58" s="33"/>
      <c r="Q58" s="33"/>
      <c r="R58" s="40"/>
      <c r="S58" s="40"/>
      <c r="T58" s="40"/>
      <c r="U58" s="40"/>
      <c r="V58" s="40"/>
      <c r="W58" s="40"/>
      <c r="X58" s="40"/>
      <c r="Y58" s="40"/>
      <c r="Z58" s="40"/>
      <c r="AA58" s="40"/>
    </row>
    <row r="59" spans="1:27" s="28" customFormat="1" ht="21.6" customHeight="1" x14ac:dyDescent="0.3">
      <c r="A59" s="71"/>
      <c r="B59" s="95">
        <f t="shared" si="10"/>
        <v>9</v>
      </c>
      <c r="C59" s="96">
        <v>20</v>
      </c>
      <c r="D59" s="67">
        <f t="shared" si="11"/>
        <v>20</v>
      </c>
      <c r="E59" s="103">
        <f t="shared" si="12"/>
        <v>25</v>
      </c>
      <c r="F59" s="99">
        <v>32</v>
      </c>
      <c r="G59" s="67">
        <f t="shared" si="13"/>
        <v>3</v>
      </c>
      <c r="H59" s="97">
        <f t="shared" si="14"/>
        <v>150</v>
      </c>
      <c r="I59" s="101">
        <f t="shared" si="15"/>
        <v>10</v>
      </c>
      <c r="J59" s="97">
        <f t="shared" si="16"/>
        <v>6103.04</v>
      </c>
      <c r="K59" s="101">
        <f t="shared" si="17"/>
        <v>1768.04</v>
      </c>
      <c r="L59" s="101">
        <f t="shared" si="18"/>
        <v>1042.3555555555556</v>
      </c>
      <c r="M59" s="97">
        <f t="shared" si="19"/>
        <v>464.11111111111086</v>
      </c>
      <c r="N59" s="33"/>
      <c r="O59" s="33"/>
      <c r="P59" s="33"/>
      <c r="Q59" s="33"/>
      <c r="R59" s="40"/>
      <c r="S59" s="40"/>
      <c r="T59" s="40"/>
      <c r="U59" s="40"/>
      <c r="V59" s="40"/>
      <c r="W59" s="40"/>
      <c r="X59" s="40"/>
      <c r="Y59" s="40"/>
      <c r="Z59" s="40"/>
      <c r="AA59" s="40"/>
    </row>
    <row r="60" spans="1:27" s="28" customFormat="1" ht="21.6" customHeight="1" x14ac:dyDescent="0.3">
      <c r="A60" s="71"/>
      <c r="B60" s="95">
        <f t="shared" si="10"/>
        <v>9</v>
      </c>
      <c r="C60" s="96">
        <v>20</v>
      </c>
      <c r="D60" s="67">
        <f t="shared" si="11"/>
        <v>20</v>
      </c>
      <c r="E60" s="103">
        <f t="shared" si="12"/>
        <v>25</v>
      </c>
      <c r="F60" s="99">
        <v>36</v>
      </c>
      <c r="G60" s="67">
        <f t="shared" si="13"/>
        <v>2</v>
      </c>
      <c r="H60" s="97">
        <f t="shared" si="14"/>
        <v>175</v>
      </c>
      <c r="I60" s="101">
        <f t="shared" si="15"/>
        <v>10</v>
      </c>
      <c r="J60" s="97">
        <f t="shared" si="16"/>
        <v>6103.04</v>
      </c>
      <c r="K60" s="101">
        <f t="shared" si="17"/>
        <v>1768.04</v>
      </c>
      <c r="L60" s="101">
        <f t="shared" si="18"/>
        <v>1042.3555555555556</v>
      </c>
      <c r="M60" s="97">
        <f t="shared" si="19"/>
        <v>464.11111111111086</v>
      </c>
      <c r="N60" s="33"/>
      <c r="O60" s="33"/>
      <c r="P60" s="33"/>
      <c r="Q60" s="33"/>
      <c r="R60" s="40"/>
      <c r="S60" s="40"/>
      <c r="T60" s="40"/>
      <c r="U60" s="40"/>
      <c r="V60" s="40"/>
      <c r="W60" s="40"/>
      <c r="X60" s="40"/>
      <c r="Y60" s="40"/>
      <c r="Z60" s="40"/>
      <c r="AA60" s="40"/>
    </row>
    <row r="61" spans="1:27" s="28" customFormat="1" ht="21.6" customHeight="1" x14ac:dyDescent="0.3">
      <c r="A61" s="71"/>
      <c r="B61" s="95">
        <f t="shared" si="10"/>
        <v>9</v>
      </c>
      <c r="C61" s="96">
        <v>20</v>
      </c>
      <c r="D61" s="67">
        <f t="shared" si="11"/>
        <v>20</v>
      </c>
      <c r="E61" s="103">
        <f t="shared" si="12"/>
        <v>25</v>
      </c>
      <c r="F61" s="99">
        <v>40</v>
      </c>
      <c r="G61" s="67">
        <f t="shared" si="13"/>
        <v>2</v>
      </c>
      <c r="H61" s="97">
        <f t="shared" si="14"/>
        <v>225</v>
      </c>
      <c r="I61" s="101">
        <f t="shared" si="15"/>
        <v>10</v>
      </c>
      <c r="J61" s="97">
        <f t="shared" si="16"/>
        <v>6103.04</v>
      </c>
      <c r="K61" s="101">
        <f t="shared" si="17"/>
        <v>1768.04</v>
      </c>
      <c r="L61" s="101">
        <f t="shared" si="18"/>
        <v>1042.3555555555556</v>
      </c>
      <c r="M61" s="97">
        <f t="shared" si="19"/>
        <v>464.11111111111086</v>
      </c>
      <c r="N61" s="33"/>
      <c r="O61" s="33"/>
      <c r="P61" s="33"/>
      <c r="Q61" s="33"/>
      <c r="R61" s="40"/>
      <c r="S61" s="40"/>
      <c r="T61" s="40"/>
      <c r="U61" s="40"/>
      <c r="V61" s="40"/>
      <c r="W61" s="40"/>
      <c r="X61" s="40"/>
      <c r="Y61" s="40"/>
      <c r="Z61" s="40"/>
      <c r="AA61" s="40"/>
    </row>
    <row r="62" spans="1:27" s="28" customFormat="1" ht="21.6" customHeight="1" x14ac:dyDescent="0.3">
      <c r="A62" s="71"/>
      <c r="B62" s="95">
        <f t="shared" si="10"/>
        <v>9</v>
      </c>
      <c r="C62" s="96">
        <v>20</v>
      </c>
      <c r="D62" s="67">
        <f t="shared" si="11"/>
        <v>20</v>
      </c>
      <c r="E62" s="103">
        <f t="shared" si="12"/>
        <v>25</v>
      </c>
      <c r="F62" s="99">
        <v>50</v>
      </c>
      <c r="G62" s="67">
        <f t="shared" si="13"/>
        <v>1</v>
      </c>
      <c r="H62" s="97">
        <f t="shared" si="14"/>
        <v>350</v>
      </c>
      <c r="I62" s="101">
        <f t="shared" si="15"/>
        <v>10</v>
      </c>
      <c r="J62" s="97">
        <f t="shared" si="16"/>
        <v>6103.04</v>
      </c>
      <c r="K62" s="101">
        <f t="shared" si="17"/>
        <v>1768.04</v>
      </c>
      <c r="L62" s="101">
        <f t="shared" si="18"/>
        <v>1042.3555555555556</v>
      </c>
      <c r="M62" s="97">
        <f t="shared" si="19"/>
        <v>464.11111111111086</v>
      </c>
      <c r="N62" s="33"/>
      <c r="O62" s="33"/>
      <c r="P62" s="33"/>
      <c r="Q62" s="33"/>
      <c r="R62" s="40"/>
      <c r="S62" s="40"/>
      <c r="T62" s="40"/>
      <c r="U62" s="40"/>
      <c r="V62" s="40"/>
      <c r="W62" s="40"/>
      <c r="X62" s="40"/>
      <c r="Y62" s="40"/>
      <c r="Z62" s="40"/>
      <c r="AA62" s="40"/>
    </row>
    <row r="63" spans="1:27" s="28" customFormat="1" ht="21.6" customHeight="1" x14ac:dyDescent="0.3">
      <c r="A63" s="71"/>
      <c r="B63" s="95">
        <f t="shared" si="10"/>
        <v>9</v>
      </c>
      <c r="C63" s="96">
        <v>25</v>
      </c>
      <c r="D63" s="67">
        <f t="shared" si="11"/>
        <v>13</v>
      </c>
      <c r="E63" s="103">
        <f t="shared" si="12"/>
        <v>25</v>
      </c>
      <c r="F63" s="99">
        <v>10</v>
      </c>
      <c r="G63" s="67">
        <f t="shared" si="13"/>
        <v>23</v>
      </c>
      <c r="H63" s="97">
        <f t="shared" si="14"/>
        <v>25</v>
      </c>
      <c r="I63" s="101">
        <f t="shared" si="15"/>
        <v>10</v>
      </c>
      <c r="J63" s="97">
        <f t="shared" si="16"/>
        <v>6103.04</v>
      </c>
      <c r="K63" s="101">
        <f t="shared" si="17"/>
        <v>1768.04</v>
      </c>
      <c r="L63" s="101">
        <f t="shared" si="18"/>
        <v>1042.3555555555556</v>
      </c>
      <c r="M63" s="97">
        <f t="shared" si="19"/>
        <v>464.11111111111086</v>
      </c>
      <c r="N63" s="33"/>
      <c r="O63" s="33"/>
      <c r="P63" s="33"/>
      <c r="Q63" s="33"/>
      <c r="R63" s="40"/>
      <c r="S63" s="40"/>
      <c r="T63" s="40"/>
      <c r="U63" s="40"/>
      <c r="V63" s="40"/>
      <c r="W63" s="40"/>
      <c r="X63" s="40"/>
      <c r="Y63" s="40"/>
      <c r="Z63" s="40"/>
      <c r="AA63" s="40"/>
    </row>
    <row r="64" spans="1:27" s="28" customFormat="1" ht="21.6" customHeight="1" x14ac:dyDescent="0.3">
      <c r="A64" s="71"/>
      <c r="B64" s="95">
        <f t="shared" si="10"/>
        <v>9</v>
      </c>
      <c r="C64" s="96">
        <v>25</v>
      </c>
      <c r="D64" s="67">
        <f t="shared" si="11"/>
        <v>13</v>
      </c>
      <c r="E64" s="103">
        <f t="shared" si="12"/>
        <v>25</v>
      </c>
      <c r="F64" s="99">
        <v>12</v>
      </c>
      <c r="G64" s="67">
        <f t="shared" si="13"/>
        <v>16</v>
      </c>
      <c r="H64" s="97">
        <f t="shared" si="14"/>
        <v>25</v>
      </c>
      <c r="I64" s="101">
        <f t="shared" si="15"/>
        <v>10</v>
      </c>
      <c r="J64" s="97">
        <f t="shared" si="16"/>
        <v>6103.04</v>
      </c>
      <c r="K64" s="101">
        <f t="shared" si="17"/>
        <v>1768.04</v>
      </c>
      <c r="L64" s="101">
        <f t="shared" si="18"/>
        <v>1042.3555555555556</v>
      </c>
      <c r="M64" s="97">
        <f t="shared" si="19"/>
        <v>464.11111111111086</v>
      </c>
      <c r="N64" s="33"/>
      <c r="O64" s="33"/>
      <c r="P64" s="33"/>
      <c r="Q64" s="33"/>
      <c r="R64" s="40"/>
      <c r="S64" s="40"/>
      <c r="T64" s="40"/>
      <c r="U64" s="40"/>
      <c r="V64" s="40"/>
      <c r="W64" s="40"/>
      <c r="X64" s="40"/>
      <c r="Y64" s="40"/>
      <c r="Z64" s="40"/>
      <c r="AA64" s="40"/>
    </row>
    <row r="65" spans="1:27" s="28" customFormat="1" ht="21.6" customHeight="1" x14ac:dyDescent="0.3">
      <c r="A65" s="71"/>
      <c r="B65" s="95">
        <f t="shared" si="10"/>
        <v>9</v>
      </c>
      <c r="C65" s="96">
        <v>25</v>
      </c>
      <c r="D65" s="67">
        <f t="shared" si="11"/>
        <v>13</v>
      </c>
      <c r="E65" s="103">
        <f t="shared" si="12"/>
        <v>25</v>
      </c>
      <c r="F65" s="99">
        <v>16</v>
      </c>
      <c r="G65" s="67">
        <f t="shared" si="13"/>
        <v>9</v>
      </c>
      <c r="H65" s="97">
        <f t="shared" si="14"/>
        <v>50</v>
      </c>
      <c r="I65" s="101">
        <f t="shared" si="15"/>
        <v>10</v>
      </c>
      <c r="J65" s="97">
        <f t="shared" si="16"/>
        <v>6103.04</v>
      </c>
      <c r="K65" s="101">
        <f t="shared" si="17"/>
        <v>1768.04</v>
      </c>
      <c r="L65" s="101">
        <f t="shared" si="18"/>
        <v>1042.3555555555556</v>
      </c>
      <c r="M65" s="97">
        <f t="shared" si="19"/>
        <v>464.11111111111086</v>
      </c>
      <c r="N65" s="33"/>
      <c r="O65" s="33"/>
      <c r="P65" s="33"/>
      <c r="Q65" s="33"/>
      <c r="R65" s="40"/>
      <c r="S65" s="40"/>
      <c r="T65" s="40"/>
      <c r="U65" s="40"/>
      <c r="V65" s="40"/>
      <c r="W65" s="40"/>
      <c r="X65" s="40"/>
      <c r="Y65" s="40"/>
      <c r="Z65" s="40"/>
      <c r="AA65" s="40"/>
    </row>
    <row r="66" spans="1:27" s="28" customFormat="1" ht="21.6" customHeight="1" x14ac:dyDescent="0.3">
      <c r="A66" s="71"/>
      <c r="B66" s="95">
        <f t="shared" si="10"/>
        <v>9</v>
      </c>
      <c r="C66" s="96">
        <v>25</v>
      </c>
      <c r="D66" s="67">
        <f t="shared" si="11"/>
        <v>13</v>
      </c>
      <c r="E66" s="103">
        <f t="shared" si="12"/>
        <v>25</v>
      </c>
      <c r="F66" s="99">
        <v>20</v>
      </c>
      <c r="G66" s="67">
        <f t="shared" si="13"/>
        <v>6</v>
      </c>
      <c r="H66" s="97">
        <f t="shared" si="14"/>
        <v>75</v>
      </c>
      <c r="I66" s="101">
        <f t="shared" si="15"/>
        <v>10</v>
      </c>
      <c r="J66" s="97">
        <f t="shared" si="16"/>
        <v>6103.04</v>
      </c>
      <c r="K66" s="101">
        <f t="shared" si="17"/>
        <v>1768.04</v>
      </c>
      <c r="L66" s="101">
        <f t="shared" si="18"/>
        <v>1042.3555555555556</v>
      </c>
      <c r="M66" s="97">
        <f t="shared" si="19"/>
        <v>464.11111111111086</v>
      </c>
      <c r="N66" s="33"/>
      <c r="O66" s="33"/>
      <c r="P66" s="33"/>
      <c r="Q66" s="33"/>
      <c r="R66" s="40"/>
      <c r="S66" s="40"/>
      <c r="T66" s="40"/>
      <c r="U66" s="40"/>
      <c r="V66" s="40"/>
      <c r="W66" s="40"/>
      <c r="X66" s="40"/>
      <c r="Y66" s="40"/>
      <c r="Z66" s="40"/>
      <c r="AA66" s="40"/>
    </row>
    <row r="67" spans="1:27" s="28" customFormat="1" ht="21.6" customHeight="1" x14ac:dyDescent="0.3">
      <c r="A67" s="71"/>
      <c r="B67" s="95">
        <f t="shared" si="10"/>
        <v>9</v>
      </c>
      <c r="C67" s="96">
        <v>25</v>
      </c>
      <c r="D67" s="67">
        <f t="shared" si="11"/>
        <v>13</v>
      </c>
      <c r="E67" s="103">
        <f t="shared" si="12"/>
        <v>25</v>
      </c>
      <c r="F67" s="99">
        <v>25</v>
      </c>
      <c r="G67" s="67">
        <f t="shared" si="13"/>
        <v>4</v>
      </c>
      <c r="H67" s="97">
        <f t="shared" si="14"/>
        <v>100</v>
      </c>
      <c r="I67" s="101">
        <f t="shared" si="15"/>
        <v>10</v>
      </c>
      <c r="J67" s="97">
        <f t="shared" si="16"/>
        <v>6103.04</v>
      </c>
      <c r="K67" s="101">
        <f t="shared" si="17"/>
        <v>1768.04</v>
      </c>
      <c r="L67" s="101">
        <f t="shared" si="18"/>
        <v>1042.3555555555556</v>
      </c>
      <c r="M67" s="97">
        <f t="shared" si="19"/>
        <v>464.11111111111086</v>
      </c>
      <c r="N67" s="33"/>
      <c r="O67" s="33"/>
      <c r="P67" s="33"/>
      <c r="Q67" s="33"/>
      <c r="R67" s="40"/>
      <c r="S67" s="40"/>
      <c r="T67" s="40"/>
      <c r="U67" s="40"/>
      <c r="V67" s="40"/>
      <c r="W67" s="40"/>
      <c r="X67" s="40"/>
      <c r="Y67" s="40"/>
      <c r="Z67" s="40"/>
      <c r="AA67" s="40"/>
    </row>
    <row r="68" spans="1:27" s="28" customFormat="1" ht="21.6" customHeight="1" x14ac:dyDescent="0.3">
      <c r="A68" s="71"/>
      <c r="B68" s="95">
        <f t="shared" si="10"/>
        <v>9</v>
      </c>
      <c r="C68" s="96">
        <v>25</v>
      </c>
      <c r="D68" s="67">
        <f t="shared" si="11"/>
        <v>13</v>
      </c>
      <c r="E68" s="103">
        <f t="shared" si="12"/>
        <v>25</v>
      </c>
      <c r="F68" s="99">
        <v>28</v>
      </c>
      <c r="G68" s="67">
        <f t="shared" si="13"/>
        <v>3</v>
      </c>
      <c r="H68" s="97">
        <f t="shared" si="14"/>
        <v>125</v>
      </c>
      <c r="I68" s="101">
        <f t="shared" si="15"/>
        <v>10</v>
      </c>
      <c r="J68" s="97">
        <f t="shared" si="16"/>
        <v>6103.04</v>
      </c>
      <c r="K68" s="101">
        <f t="shared" si="17"/>
        <v>1768.04</v>
      </c>
      <c r="L68" s="101">
        <f t="shared" si="18"/>
        <v>1042.3555555555556</v>
      </c>
      <c r="M68" s="97">
        <f t="shared" si="19"/>
        <v>464.11111111111086</v>
      </c>
      <c r="N68" s="33"/>
      <c r="O68" s="33"/>
      <c r="P68" s="33"/>
      <c r="Q68" s="33"/>
      <c r="R68" s="40"/>
      <c r="S68" s="40"/>
      <c r="T68" s="40"/>
      <c r="U68" s="40"/>
      <c r="V68" s="40"/>
      <c r="W68" s="40"/>
      <c r="X68" s="40"/>
      <c r="Y68" s="40"/>
      <c r="Z68" s="40"/>
      <c r="AA68" s="40"/>
    </row>
    <row r="69" spans="1:27" s="28" customFormat="1" ht="21.6" customHeight="1" x14ac:dyDescent="0.3">
      <c r="A69" s="71"/>
      <c r="B69" s="95">
        <f t="shared" si="10"/>
        <v>9</v>
      </c>
      <c r="C69" s="96">
        <v>25</v>
      </c>
      <c r="D69" s="67">
        <f t="shared" si="11"/>
        <v>13</v>
      </c>
      <c r="E69" s="103">
        <f t="shared" si="12"/>
        <v>25</v>
      </c>
      <c r="F69" s="99">
        <v>32</v>
      </c>
      <c r="G69" s="67">
        <f t="shared" si="13"/>
        <v>3</v>
      </c>
      <c r="H69" s="97">
        <f t="shared" si="14"/>
        <v>150</v>
      </c>
      <c r="I69" s="101">
        <f t="shared" si="15"/>
        <v>10</v>
      </c>
      <c r="J69" s="97">
        <f t="shared" si="16"/>
        <v>6103.04</v>
      </c>
      <c r="K69" s="101">
        <f t="shared" si="17"/>
        <v>1768.04</v>
      </c>
      <c r="L69" s="101">
        <f t="shared" si="18"/>
        <v>1042.3555555555556</v>
      </c>
      <c r="M69" s="97">
        <f t="shared" si="19"/>
        <v>464.11111111111086</v>
      </c>
      <c r="N69" s="33"/>
      <c r="O69" s="33"/>
      <c r="P69" s="33"/>
      <c r="Q69" s="33"/>
      <c r="R69" s="40"/>
      <c r="S69" s="40"/>
      <c r="T69" s="40"/>
      <c r="U69" s="40"/>
      <c r="V69" s="40"/>
      <c r="W69" s="40"/>
      <c r="X69" s="40"/>
      <c r="Y69" s="40"/>
      <c r="Z69" s="40"/>
      <c r="AA69" s="40"/>
    </row>
    <row r="70" spans="1:27" s="28" customFormat="1" ht="21.6" customHeight="1" x14ac:dyDescent="0.3">
      <c r="A70" s="71"/>
      <c r="B70" s="95">
        <f t="shared" si="10"/>
        <v>9</v>
      </c>
      <c r="C70" s="96">
        <v>25</v>
      </c>
      <c r="D70" s="67">
        <f t="shared" si="11"/>
        <v>13</v>
      </c>
      <c r="E70" s="103">
        <f t="shared" si="12"/>
        <v>25</v>
      </c>
      <c r="F70" s="99">
        <v>36</v>
      </c>
      <c r="G70" s="67">
        <f t="shared" si="13"/>
        <v>2</v>
      </c>
      <c r="H70" s="97">
        <f t="shared" si="14"/>
        <v>175</v>
      </c>
      <c r="I70" s="101">
        <f t="shared" si="15"/>
        <v>10</v>
      </c>
      <c r="J70" s="97">
        <f t="shared" si="16"/>
        <v>6103.04</v>
      </c>
      <c r="K70" s="101">
        <f t="shared" si="17"/>
        <v>1768.04</v>
      </c>
      <c r="L70" s="101">
        <f t="shared" si="18"/>
        <v>1042.3555555555556</v>
      </c>
      <c r="M70" s="97">
        <f t="shared" si="19"/>
        <v>464.11111111111086</v>
      </c>
      <c r="N70" s="33"/>
      <c r="O70" s="33"/>
      <c r="P70" s="33"/>
      <c r="Q70" s="33"/>
      <c r="R70" s="40"/>
      <c r="S70" s="40"/>
      <c r="T70" s="40"/>
      <c r="U70" s="40"/>
      <c r="V70" s="40"/>
      <c r="W70" s="40"/>
      <c r="X70" s="40"/>
      <c r="Y70" s="40"/>
      <c r="Z70" s="40"/>
      <c r="AA70" s="40"/>
    </row>
    <row r="71" spans="1:27" s="28" customFormat="1" ht="21.6" customHeight="1" x14ac:dyDescent="0.3">
      <c r="A71" s="71"/>
      <c r="B71" s="95">
        <f t="shared" si="10"/>
        <v>9</v>
      </c>
      <c r="C71" s="96">
        <v>25</v>
      </c>
      <c r="D71" s="67">
        <f t="shared" si="11"/>
        <v>13</v>
      </c>
      <c r="E71" s="103">
        <f t="shared" si="12"/>
        <v>25</v>
      </c>
      <c r="F71" s="99">
        <v>40</v>
      </c>
      <c r="G71" s="67">
        <f t="shared" si="13"/>
        <v>2</v>
      </c>
      <c r="H71" s="97">
        <f t="shared" si="14"/>
        <v>225</v>
      </c>
      <c r="I71" s="101">
        <f t="shared" si="15"/>
        <v>10</v>
      </c>
      <c r="J71" s="97">
        <f t="shared" si="16"/>
        <v>6103.04</v>
      </c>
      <c r="K71" s="101">
        <f t="shared" si="17"/>
        <v>1768.04</v>
      </c>
      <c r="L71" s="101">
        <f t="shared" si="18"/>
        <v>1042.3555555555556</v>
      </c>
      <c r="M71" s="97">
        <f t="shared" si="19"/>
        <v>464.11111111111086</v>
      </c>
      <c r="N71" s="33"/>
      <c r="O71" s="33"/>
      <c r="P71" s="33"/>
      <c r="Q71" s="33"/>
      <c r="R71" s="40"/>
      <c r="S71" s="40"/>
      <c r="T71" s="40"/>
      <c r="U71" s="40"/>
      <c r="V71" s="40"/>
      <c r="W71" s="40"/>
      <c r="X71" s="40"/>
      <c r="Y71" s="40"/>
      <c r="Z71" s="40"/>
      <c r="AA71" s="40"/>
    </row>
    <row r="72" spans="1:27" s="28" customFormat="1" ht="21.6" customHeight="1" x14ac:dyDescent="0.3">
      <c r="A72" s="71"/>
      <c r="B72" s="95">
        <f t="shared" si="10"/>
        <v>9</v>
      </c>
      <c r="C72" s="96">
        <v>25</v>
      </c>
      <c r="D72" s="67">
        <f t="shared" si="11"/>
        <v>13</v>
      </c>
      <c r="E72" s="103">
        <f t="shared" si="12"/>
        <v>25</v>
      </c>
      <c r="F72" s="99">
        <v>50</v>
      </c>
      <c r="G72" s="67">
        <f t="shared" si="13"/>
        <v>1</v>
      </c>
      <c r="H72" s="97">
        <f t="shared" si="14"/>
        <v>350</v>
      </c>
      <c r="I72" s="101">
        <f t="shared" si="15"/>
        <v>10</v>
      </c>
      <c r="J72" s="97">
        <f t="shared" si="16"/>
        <v>6103.04</v>
      </c>
      <c r="K72" s="101">
        <f t="shared" si="17"/>
        <v>1768.04</v>
      </c>
      <c r="L72" s="101">
        <f t="shared" si="18"/>
        <v>1042.3555555555556</v>
      </c>
      <c r="M72" s="97">
        <f t="shared" si="19"/>
        <v>464.11111111111086</v>
      </c>
      <c r="N72" s="33"/>
      <c r="O72" s="33"/>
      <c r="P72" s="33"/>
      <c r="Q72" s="33"/>
      <c r="R72" s="40"/>
      <c r="S72" s="40"/>
      <c r="T72" s="40"/>
      <c r="U72" s="40"/>
      <c r="V72" s="40"/>
      <c r="W72" s="40"/>
      <c r="X72" s="40"/>
      <c r="Y72" s="40"/>
      <c r="Z72" s="40"/>
      <c r="AA72" s="40"/>
    </row>
    <row r="73" spans="1:27" s="28" customFormat="1" ht="21.6" customHeight="1" x14ac:dyDescent="0.3">
      <c r="A73" s="71"/>
      <c r="B73" s="95">
        <f t="shared" si="10"/>
        <v>9</v>
      </c>
      <c r="C73" s="96">
        <v>28</v>
      </c>
      <c r="D73" s="67">
        <f t="shared" si="11"/>
        <v>10</v>
      </c>
      <c r="E73" s="103">
        <f t="shared" si="12"/>
        <v>50</v>
      </c>
      <c r="F73" s="99">
        <v>10</v>
      </c>
      <c r="G73" s="67">
        <f t="shared" si="13"/>
        <v>23</v>
      </c>
      <c r="H73" s="97">
        <f t="shared" si="14"/>
        <v>25</v>
      </c>
      <c r="I73" s="101">
        <f t="shared" si="15"/>
        <v>10</v>
      </c>
      <c r="J73" s="97">
        <f t="shared" si="16"/>
        <v>6103.04</v>
      </c>
      <c r="K73" s="101">
        <f t="shared" si="17"/>
        <v>1768.04</v>
      </c>
      <c r="L73" s="101">
        <f t="shared" si="18"/>
        <v>1042.3555555555556</v>
      </c>
      <c r="M73" s="97">
        <f t="shared" si="19"/>
        <v>464.11111111111086</v>
      </c>
      <c r="N73" s="33"/>
      <c r="O73" s="33"/>
      <c r="P73" s="33"/>
      <c r="Q73" s="33"/>
      <c r="R73" s="40"/>
      <c r="S73" s="40"/>
      <c r="T73" s="40"/>
      <c r="U73" s="40"/>
      <c r="V73" s="40"/>
      <c r="W73" s="40"/>
      <c r="X73" s="40"/>
      <c r="Y73" s="40"/>
      <c r="Z73" s="40"/>
      <c r="AA73" s="40"/>
    </row>
    <row r="74" spans="1:27" s="28" customFormat="1" ht="21.6" customHeight="1" x14ac:dyDescent="0.3">
      <c r="A74" s="71"/>
      <c r="B74" s="95">
        <f t="shared" si="10"/>
        <v>9</v>
      </c>
      <c r="C74" s="96">
        <v>28</v>
      </c>
      <c r="D74" s="67">
        <f t="shared" si="11"/>
        <v>10</v>
      </c>
      <c r="E74" s="103">
        <f t="shared" si="12"/>
        <v>50</v>
      </c>
      <c r="F74" s="99">
        <v>12</v>
      </c>
      <c r="G74" s="67">
        <f t="shared" si="13"/>
        <v>16</v>
      </c>
      <c r="H74" s="97">
        <f t="shared" si="14"/>
        <v>25</v>
      </c>
      <c r="I74" s="101">
        <f t="shared" si="15"/>
        <v>10</v>
      </c>
      <c r="J74" s="97">
        <f t="shared" si="16"/>
        <v>6103.04</v>
      </c>
      <c r="K74" s="101">
        <f t="shared" si="17"/>
        <v>1768.04</v>
      </c>
      <c r="L74" s="101">
        <f t="shared" si="18"/>
        <v>1042.3555555555556</v>
      </c>
      <c r="M74" s="97">
        <f t="shared" si="19"/>
        <v>464.11111111111086</v>
      </c>
      <c r="N74" s="33"/>
      <c r="O74" s="33"/>
      <c r="P74" s="33"/>
      <c r="Q74" s="33"/>
      <c r="R74" s="40"/>
      <c r="S74" s="40"/>
      <c r="T74" s="40"/>
      <c r="U74" s="40"/>
      <c r="V74" s="40"/>
      <c r="W74" s="40"/>
      <c r="X74" s="40"/>
      <c r="Y74" s="40"/>
      <c r="Z74" s="40"/>
      <c r="AA74" s="40"/>
    </row>
    <row r="75" spans="1:27" s="28" customFormat="1" ht="21.6" customHeight="1" x14ac:dyDescent="0.3">
      <c r="A75" s="71"/>
      <c r="B75" s="95">
        <f t="shared" si="10"/>
        <v>9</v>
      </c>
      <c r="C75" s="96">
        <v>28</v>
      </c>
      <c r="D75" s="67">
        <f t="shared" si="11"/>
        <v>10</v>
      </c>
      <c r="E75" s="103">
        <f t="shared" si="12"/>
        <v>50</v>
      </c>
      <c r="F75" s="99">
        <v>16</v>
      </c>
      <c r="G75" s="67">
        <f t="shared" si="13"/>
        <v>9</v>
      </c>
      <c r="H75" s="97">
        <f t="shared" si="14"/>
        <v>50</v>
      </c>
      <c r="I75" s="101">
        <f t="shared" si="15"/>
        <v>10</v>
      </c>
      <c r="J75" s="97">
        <f t="shared" si="16"/>
        <v>6103.04</v>
      </c>
      <c r="K75" s="101">
        <f t="shared" si="17"/>
        <v>1768.04</v>
      </c>
      <c r="L75" s="101">
        <f t="shared" si="18"/>
        <v>1042.3555555555556</v>
      </c>
      <c r="M75" s="97">
        <f t="shared" si="19"/>
        <v>464.11111111111086</v>
      </c>
      <c r="N75" s="33"/>
      <c r="O75" s="33"/>
      <c r="P75" s="33"/>
      <c r="Q75" s="33"/>
      <c r="R75" s="40"/>
      <c r="S75" s="40"/>
      <c r="T75" s="40"/>
      <c r="U75" s="40"/>
      <c r="V75" s="40"/>
      <c r="W75" s="40"/>
      <c r="X75" s="40"/>
      <c r="Y75" s="40"/>
      <c r="Z75" s="40"/>
      <c r="AA75" s="40"/>
    </row>
    <row r="76" spans="1:27" s="28" customFormat="1" ht="21.6" customHeight="1" x14ac:dyDescent="0.3">
      <c r="A76" s="71"/>
      <c r="B76" s="95">
        <f t="shared" si="10"/>
        <v>9</v>
      </c>
      <c r="C76" s="96">
        <v>28</v>
      </c>
      <c r="D76" s="67">
        <f t="shared" si="11"/>
        <v>10</v>
      </c>
      <c r="E76" s="103">
        <f t="shared" si="12"/>
        <v>50</v>
      </c>
      <c r="F76" s="99">
        <v>20</v>
      </c>
      <c r="G76" s="67">
        <f t="shared" si="13"/>
        <v>6</v>
      </c>
      <c r="H76" s="97">
        <f t="shared" si="14"/>
        <v>75</v>
      </c>
      <c r="I76" s="101">
        <f t="shared" si="15"/>
        <v>10</v>
      </c>
      <c r="J76" s="97">
        <f t="shared" si="16"/>
        <v>6103.04</v>
      </c>
      <c r="K76" s="101">
        <f t="shared" si="17"/>
        <v>1768.04</v>
      </c>
      <c r="L76" s="101">
        <f t="shared" si="18"/>
        <v>1042.3555555555556</v>
      </c>
      <c r="M76" s="97">
        <f t="shared" si="19"/>
        <v>464.11111111111086</v>
      </c>
      <c r="N76" s="33"/>
      <c r="O76" s="33"/>
      <c r="P76" s="33"/>
      <c r="Q76" s="33"/>
      <c r="R76" s="40"/>
      <c r="S76" s="40"/>
      <c r="T76" s="40"/>
      <c r="U76" s="40"/>
      <c r="V76" s="40"/>
      <c r="W76" s="40"/>
      <c r="X76" s="40"/>
      <c r="Y76" s="40"/>
      <c r="Z76" s="40"/>
      <c r="AA76" s="40"/>
    </row>
    <row r="77" spans="1:27" s="28" customFormat="1" ht="21.6" customHeight="1" x14ac:dyDescent="0.3">
      <c r="A77" s="71"/>
      <c r="B77" s="95">
        <f t="shared" si="10"/>
        <v>9</v>
      </c>
      <c r="C77" s="96">
        <v>28</v>
      </c>
      <c r="D77" s="67">
        <f t="shared" si="11"/>
        <v>10</v>
      </c>
      <c r="E77" s="103">
        <f t="shared" si="12"/>
        <v>50</v>
      </c>
      <c r="F77" s="99">
        <v>25</v>
      </c>
      <c r="G77" s="67">
        <f t="shared" si="13"/>
        <v>4</v>
      </c>
      <c r="H77" s="97">
        <f t="shared" si="14"/>
        <v>100</v>
      </c>
      <c r="I77" s="101">
        <f t="shared" si="15"/>
        <v>10</v>
      </c>
      <c r="J77" s="97">
        <f t="shared" si="16"/>
        <v>6103.04</v>
      </c>
      <c r="K77" s="101">
        <f t="shared" si="17"/>
        <v>1768.04</v>
      </c>
      <c r="L77" s="101">
        <f t="shared" si="18"/>
        <v>1042.3555555555556</v>
      </c>
      <c r="M77" s="97">
        <f t="shared" si="19"/>
        <v>464.11111111111086</v>
      </c>
      <c r="N77" s="33"/>
      <c r="O77" s="33"/>
      <c r="P77" s="33"/>
      <c r="Q77" s="33"/>
      <c r="R77" s="40"/>
      <c r="S77" s="40"/>
      <c r="T77" s="40"/>
      <c r="U77" s="40"/>
      <c r="V77" s="40"/>
      <c r="W77" s="40"/>
      <c r="X77" s="40"/>
      <c r="Y77" s="40"/>
      <c r="Z77" s="40"/>
      <c r="AA77" s="40"/>
    </row>
    <row r="78" spans="1:27" s="28" customFormat="1" ht="21.6" customHeight="1" x14ac:dyDescent="0.3">
      <c r="A78" s="71"/>
      <c r="B78" s="95">
        <f t="shared" si="10"/>
        <v>9</v>
      </c>
      <c r="C78" s="96">
        <v>28</v>
      </c>
      <c r="D78" s="67">
        <f t="shared" si="11"/>
        <v>10</v>
      </c>
      <c r="E78" s="103">
        <f t="shared" si="12"/>
        <v>50</v>
      </c>
      <c r="F78" s="99">
        <v>28</v>
      </c>
      <c r="G78" s="67">
        <f t="shared" si="13"/>
        <v>3</v>
      </c>
      <c r="H78" s="97">
        <f t="shared" si="14"/>
        <v>125</v>
      </c>
      <c r="I78" s="101">
        <f t="shared" si="15"/>
        <v>10</v>
      </c>
      <c r="J78" s="97">
        <f t="shared" si="16"/>
        <v>6103.04</v>
      </c>
      <c r="K78" s="101">
        <f t="shared" si="17"/>
        <v>1768.04</v>
      </c>
      <c r="L78" s="101">
        <f t="shared" si="18"/>
        <v>1042.3555555555556</v>
      </c>
      <c r="M78" s="97">
        <f t="shared" si="19"/>
        <v>464.11111111111086</v>
      </c>
      <c r="N78" s="33"/>
      <c r="O78" s="33"/>
      <c r="P78" s="33"/>
      <c r="Q78" s="33"/>
      <c r="R78" s="40"/>
      <c r="S78" s="40"/>
      <c r="T78" s="40"/>
      <c r="U78" s="40"/>
      <c r="V78" s="40"/>
      <c r="W78" s="40"/>
      <c r="X78" s="40"/>
      <c r="Y78" s="40"/>
      <c r="Z78" s="40"/>
      <c r="AA78" s="40"/>
    </row>
    <row r="79" spans="1:27" s="28" customFormat="1" ht="21.6" customHeight="1" x14ac:dyDescent="0.3">
      <c r="A79" s="71"/>
      <c r="B79" s="95">
        <f t="shared" si="10"/>
        <v>9</v>
      </c>
      <c r="C79" s="96">
        <v>28</v>
      </c>
      <c r="D79" s="67">
        <f t="shared" si="11"/>
        <v>10</v>
      </c>
      <c r="E79" s="103">
        <f t="shared" si="12"/>
        <v>50</v>
      </c>
      <c r="F79" s="99">
        <v>32</v>
      </c>
      <c r="G79" s="67">
        <f t="shared" si="13"/>
        <v>3</v>
      </c>
      <c r="H79" s="97">
        <f t="shared" si="14"/>
        <v>150</v>
      </c>
      <c r="I79" s="101">
        <f t="shared" si="15"/>
        <v>10</v>
      </c>
      <c r="J79" s="97">
        <f t="shared" si="16"/>
        <v>6103.04</v>
      </c>
      <c r="K79" s="101">
        <f t="shared" si="17"/>
        <v>1768.04</v>
      </c>
      <c r="L79" s="101">
        <f t="shared" si="18"/>
        <v>1042.3555555555556</v>
      </c>
      <c r="M79" s="97">
        <f t="shared" si="19"/>
        <v>464.11111111111086</v>
      </c>
      <c r="N79" s="33"/>
      <c r="O79" s="33"/>
      <c r="P79" s="33"/>
      <c r="Q79" s="33"/>
      <c r="R79" s="40"/>
      <c r="S79" s="40"/>
      <c r="T79" s="40"/>
      <c r="U79" s="40"/>
      <c r="V79" s="40"/>
      <c r="W79" s="40"/>
      <c r="X79" s="40"/>
      <c r="Y79" s="40"/>
      <c r="Z79" s="40"/>
      <c r="AA79" s="40"/>
    </row>
    <row r="80" spans="1:27" s="28" customFormat="1" ht="21.6" customHeight="1" x14ac:dyDescent="0.3">
      <c r="A80" s="71"/>
      <c r="B80" s="95">
        <f t="shared" si="10"/>
        <v>9</v>
      </c>
      <c r="C80" s="96">
        <v>28</v>
      </c>
      <c r="D80" s="67">
        <f t="shared" si="11"/>
        <v>10</v>
      </c>
      <c r="E80" s="103">
        <f t="shared" si="12"/>
        <v>50</v>
      </c>
      <c r="F80" s="99">
        <v>36</v>
      </c>
      <c r="G80" s="67">
        <f t="shared" si="13"/>
        <v>2</v>
      </c>
      <c r="H80" s="97">
        <f t="shared" si="14"/>
        <v>175</v>
      </c>
      <c r="I80" s="101">
        <f t="shared" si="15"/>
        <v>10</v>
      </c>
      <c r="J80" s="97">
        <f t="shared" si="16"/>
        <v>6103.04</v>
      </c>
      <c r="K80" s="101">
        <f t="shared" si="17"/>
        <v>1768.04</v>
      </c>
      <c r="L80" s="101">
        <f t="shared" si="18"/>
        <v>1042.3555555555556</v>
      </c>
      <c r="M80" s="97">
        <f t="shared" si="19"/>
        <v>464.11111111111086</v>
      </c>
      <c r="N80" s="33"/>
      <c r="O80" s="33"/>
      <c r="P80" s="33"/>
      <c r="Q80" s="33"/>
      <c r="R80" s="40"/>
      <c r="S80" s="40"/>
      <c r="T80" s="40"/>
      <c r="U80" s="40"/>
      <c r="V80" s="40"/>
      <c r="W80" s="40"/>
      <c r="X80" s="40"/>
      <c r="Y80" s="40"/>
      <c r="Z80" s="40"/>
      <c r="AA80" s="40"/>
    </row>
    <row r="81" spans="1:27" s="28" customFormat="1" ht="21.6" customHeight="1" x14ac:dyDescent="0.3">
      <c r="A81" s="71"/>
      <c r="B81" s="95">
        <f t="shared" si="10"/>
        <v>9</v>
      </c>
      <c r="C81" s="96">
        <v>28</v>
      </c>
      <c r="D81" s="67">
        <f t="shared" si="11"/>
        <v>10</v>
      </c>
      <c r="E81" s="103">
        <f t="shared" si="12"/>
        <v>50</v>
      </c>
      <c r="F81" s="99">
        <v>40</v>
      </c>
      <c r="G81" s="67">
        <f t="shared" si="13"/>
        <v>2</v>
      </c>
      <c r="H81" s="97">
        <f t="shared" si="14"/>
        <v>225</v>
      </c>
      <c r="I81" s="101">
        <f t="shared" si="15"/>
        <v>10</v>
      </c>
      <c r="J81" s="97">
        <f t="shared" si="16"/>
        <v>6103.04</v>
      </c>
      <c r="K81" s="101">
        <f t="shared" si="17"/>
        <v>1768.04</v>
      </c>
      <c r="L81" s="101">
        <f t="shared" si="18"/>
        <v>1042.3555555555556</v>
      </c>
      <c r="M81" s="97">
        <f t="shared" si="19"/>
        <v>464.11111111111086</v>
      </c>
      <c r="N81" s="33"/>
      <c r="O81" s="33"/>
      <c r="P81" s="33"/>
      <c r="Q81" s="33"/>
      <c r="R81" s="40"/>
      <c r="S81" s="40"/>
      <c r="T81" s="40"/>
      <c r="U81" s="40"/>
      <c r="V81" s="40"/>
      <c r="W81" s="40"/>
      <c r="X81" s="40"/>
      <c r="Y81" s="40"/>
      <c r="Z81" s="40"/>
      <c r="AA81" s="40"/>
    </row>
    <row r="82" spans="1:27" s="28" customFormat="1" ht="21.6" customHeight="1" x14ac:dyDescent="0.3">
      <c r="A82" s="71"/>
      <c r="B82" s="95">
        <f t="shared" si="10"/>
        <v>9</v>
      </c>
      <c r="C82" s="96">
        <v>28</v>
      </c>
      <c r="D82" s="67">
        <f t="shared" si="11"/>
        <v>10</v>
      </c>
      <c r="E82" s="103">
        <f t="shared" si="12"/>
        <v>50</v>
      </c>
      <c r="F82" s="99">
        <v>50</v>
      </c>
      <c r="G82" s="67">
        <f t="shared" si="13"/>
        <v>1</v>
      </c>
      <c r="H82" s="97">
        <f t="shared" si="14"/>
        <v>350</v>
      </c>
      <c r="I82" s="101">
        <f t="shared" si="15"/>
        <v>10</v>
      </c>
      <c r="J82" s="97">
        <f t="shared" si="16"/>
        <v>6103.04</v>
      </c>
      <c r="K82" s="101">
        <f t="shared" si="17"/>
        <v>1768.04</v>
      </c>
      <c r="L82" s="101">
        <f t="shared" si="18"/>
        <v>1042.3555555555556</v>
      </c>
      <c r="M82" s="97">
        <f t="shared" si="19"/>
        <v>464.11111111111086</v>
      </c>
      <c r="N82" s="33"/>
      <c r="O82" s="33"/>
      <c r="P82" s="33"/>
      <c r="Q82" s="33"/>
      <c r="R82" s="40"/>
      <c r="S82" s="40"/>
      <c r="T82" s="40"/>
      <c r="U82" s="40"/>
      <c r="V82" s="40"/>
      <c r="W82" s="40"/>
      <c r="X82" s="40"/>
      <c r="Y82" s="40"/>
      <c r="Z82" s="40"/>
      <c r="AA82" s="40"/>
    </row>
    <row r="83" spans="1:27" s="28" customFormat="1" ht="21.6" customHeight="1" x14ac:dyDescent="0.3">
      <c r="A83" s="71"/>
      <c r="B83" s="95">
        <f t="shared" si="10"/>
        <v>9</v>
      </c>
      <c r="C83" s="96">
        <v>32</v>
      </c>
      <c r="D83" s="67">
        <f t="shared" si="11"/>
        <v>8</v>
      </c>
      <c r="E83" s="103">
        <f t="shared" si="12"/>
        <v>50</v>
      </c>
      <c r="F83" s="99">
        <v>10</v>
      </c>
      <c r="G83" s="67">
        <f t="shared" si="13"/>
        <v>23</v>
      </c>
      <c r="H83" s="97">
        <f t="shared" si="14"/>
        <v>25</v>
      </c>
      <c r="I83" s="101">
        <f t="shared" si="15"/>
        <v>10</v>
      </c>
      <c r="J83" s="97">
        <f t="shared" si="16"/>
        <v>6103.04</v>
      </c>
      <c r="K83" s="101">
        <f t="shared" si="17"/>
        <v>1768.04</v>
      </c>
      <c r="L83" s="101">
        <f t="shared" si="18"/>
        <v>1042.3555555555556</v>
      </c>
      <c r="M83" s="97">
        <f t="shared" si="19"/>
        <v>464.11111111111086</v>
      </c>
      <c r="N83" s="33"/>
      <c r="O83" s="33"/>
      <c r="P83" s="33"/>
      <c r="Q83" s="33"/>
      <c r="R83" s="40"/>
      <c r="S83" s="40"/>
      <c r="T83" s="40"/>
      <c r="U83" s="40"/>
      <c r="V83" s="40"/>
      <c r="W83" s="40"/>
      <c r="X83" s="40"/>
      <c r="Y83" s="40"/>
      <c r="Z83" s="40"/>
      <c r="AA83" s="40"/>
    </row>
    <row r="84" spans="1:27" s="28" customFormat="1" ht="21.6" customHeight="1" x14ac:dyDescent="0.3">
      <c r="A84" s="71"/>
      <c r="B84" s="95">
        <f t="shared" si="10"/>
        <v>9</v>
      </c>
      <c r="C84" s="96">
        <v>32</v>
      </c>
      <c r="D84" s="67">
        <f t="shared" si="11"/>
        <v>8</v>
      </c>
      <c r="E84" s="103">
        <f t="shared" si="12"/>
        <v>50</v>
      </c>
      <c r="F84" s="99">
        <v>12</v>
      </c>
      <c r="G84" s="67">
        <f t="shared" si="13"/>
        <v>16</v>
      </c>
      <c r="H84" s="97">
        <f t="shared" si="14"/>
        <v>25</v>
      </c>
      <c r="I84" s="101">
        <f t="shared" si="15"/>
        <v>10</v>
      </c>
      <c r="J84" s="97">
        <f t="shared" si="16"/>
        <v>6103.04</v>
      </c>
      <c r="K84" s="101">
        <f t="shared" si="17"/>
        <v>1768.04</v>
      </c>
      <c r="L84" s="101">
        <f t="shared" si="18"/>
        <v>1042.3555555555556</v>
      </c>
      <c r="M84" s="97">
        <f t="shared" si="19"/>
        <v>464.11111111111086</v>
      </c>
      <c r="N84" s="33"/>
      <c r="O84" s="33"/>
      <c r="P84" s="33"/>
      <c r="Q84" s="33"/>
      <c r="R84" s="40"/>
      <c r="S84" s="40"/>
      <c r="T84" s="40"/>
      <c r="U84" s="40"/>
      <c r="V84" s="40"/>
      <c r="W84" s="40"/>
      <c r="X84" s="40"/>
      <c r="Y84" s="40"/>
      <c r="Z84" s="40"/>
      <c r="AA84" s="40"/>
    </row>
    <row r="85" spans="1:27" s="28" customFormat="1" ht="21.6" customHeight="1" x14ac:dyDescent="0.3">
      <c r="A85" s="71"/>
      <c r="B85" s="95">
        <f t="shared" si="10"/>
        <v>9</v>
      </c>
      <c r="C85" s="96">
        <v>32</v>
      </c>
      <c r="D85" s="67">
        <f t="shared" si="11"/>
        <v>8</v>
      </c>
      <c r="E85" s="103">
        <f t="shared" si="12"/>
        <v>50</v>
      </c>
      <c r="F85" s="99">
        <v>16</v>
      </c>
      <c r="G85" s="67">
        <f t="shared" si="13"/>
        <v>9</v>
      </c>
      <c r="H85" s="97">
        <f t="shared" si="14"/>
        <v>50</v>
      </c>
      <c r="I85" s="101">
        <f t="shared" si="15"/>
        <v>10</v>
      </c>
      <c r="J85" s="97">
        <f t="shared" si="16"/>
        <v>6103.04</v>
      </c>
      <c r="K85" s="101">
        <f t="shared" si="17"/>
        <v>1768.04</v>
      </c>
      <c r="L85" s="101">
        <f t="shared" si="18"/>
        <v>1042.3555555555556</v>
      </c>
      <c r="M85" s="97">
        <f t="shared" si="19"/>
        <v>464.11111111111086</v>
      </c>
      <c r="N85" s="33"/>
      <c r="O85" s="33"/>
      <c r="P85" s="33"/>
      <c r="Q85" s="33"/>
      <c r="R85" s="40"/>
      <c r="S85" s="40"/>
      <c r="T85" s="40"/>
      <c r="U85" s="40"/>
      <c r="V85" s="40"/>
      <c r="W85" s="40"/>
      <c r="X85" s="40"/>
      <c r="Y85" s="40"/>
      <c r="Z85" s="40"/>
      <c r="AA85" s="40"/>
    </row>
    <row r="86" spans="1:27" s="28" customFormat="1" ht="21.6" customHeight="1" x14ac:dyDescent="0.3">
      <c r="A86" s="71"/>
      <c r="B86" s="95">
        <f t="shared" si="10"/>
        <v>9</v>
      </c>
      <c r="C86" s="96">
        <v>32</v>
      </c>
      <c r="D86" s="67">
        <f t="shared" si="11"/>
        <v>8</v>
      </c>
      <c r="E86" s="103">
        <f t="shared" si="12"/>
        <v>50</v>
      </c>
      <c r="F86" s="99">
        <v>20</v>
      </c>
      <c r="G86" s="67">
        <f t="shared" si="13"/>
        <v>6</v>
      </c>
      <c r="H86" s="97">
        <f t="shared" si="14"/>
        <v>75</v>
      </c>
      <c r="I86" s="101">
        <f t="shared" si="15"/>
        <v>10</v>
      </c>
      <c r="J86" s="97">
        <f t="shared" si="16"/>
        <v>6103.04</v>
      </c>
      <c r="K86" s="101">
        <f t="shared" si="17"/>
        <v>1768.04</v>
      </c>
      <c r="L86" s="101">
        <f t="shared" si="18"/>
        <v>1042.3555555555556</v>
      </c>
      <c r="M86" s="97">
        <f t="shared" si="19"/>
        <v>464.11111111111086</v>
      </c>
      <c r="N86" s="33"/>
      <c r="O86" s="33"/>
      <c r="P86" s="33"/>
      <c r="Q86" s="33"/>
      <c r="R86" s="40"/>
      <c r="S86" s="40"/>
      <c r="T86" s="40"/>
      <c r="U86" s="40"/>
      <c r="V86" s="40"/>
      <c r="W86" s="40"/>
      <c r="X86" s="40"/>
      <c r="Y86" s="40"/>
      <c r="Z86" s="40"/>
      <c r="AA86" s="40"/>
    </row>
    <row r="87" spans="1:27" s="28" customFormat="1" ht="21.6" customHeight="1" x14ac:dyDescent="0.3">
      <c r="A87" s="71"/>
      <c r="B87" s="95">
        <f t="shared" ref="B87:B122" si="20">$F$5</f>
        <v>9</v>
      </c>
      <c r="C87" s="96">
        <v>32</v>
      </c>
      <c r="D87" s="67">
        <f t="shared" ref="D87:D118" si="21">_xlfn.CEILING.MATH(J87/((PI()/4)*(C87^2)))</f>
        <v>8</v>
      </c>
      <c r="E87" s="103">
        <f t="shared" ref="E87:E122" si="22">_xlfn.CEILING.MATH($F$6/(J87/((PI()/4)*(C87^2))),25)</f>
        <v>50</v>
      </c>
      <c r="F87" s="99">
        <v>25</v>
      </c>
      <c r="G87" s="67">
        <f t="shared" ref="G87:G118" si="23">_xlfn.CEILING.MATH(K87/((PI()/4)*(F87^2)))</f>
        <v>4</v>
      </c>
      <c r="H87" s="97">
        <f t="shared" ref="H87:H122" si="24">_xlfn.CEILING.MATH($F$6/(K87/((PI()/4)*(F87^2))),25)</f>
        <v>100</v>
      </c>
      <c r="I87" s="101">
        <f t="shared" ref="I87:I122" si="25">$K$5</f>
        <v>10</v>
      </c>
      <c r="J87" s="97">
        <f t="shared" ref="J87:J118" si="26">ROUND($K$14+K87,$K$9)</f>
        <v>6103.04</v>
      </c>
      <c r="K87" s="101">
        <f t="shared" ref="K87:K122" si="27">ROUND((M87*10^6)/($F$13*($F$9-$F$8)),$K$9)</f>
        <v>1768.04</v>
      </c>
      <c r="L87" s="101">
        <f t="shared" ref="L87:L122" si="28">$K$15/$K$6</f>
        <v>1042.3555555555556</v>
      </c>
      <c r="M87" s="97">
        <f t="shared" ref="M87:M118" si="29">$F$16-L87</f>
        <v>464.11111111111086</v>
      </c>
      <c r="N87" s="33"/>
      <c r="O87" s="33"/>
      <c r="P87" s="33"/>
      <c r="Q87" s="33"/>
      <c r="R87" s="40"/>
      <c r="S87" s="40"/>
      <c r="T87" s="40"/>
      <c r="U87" s="40"/>
      <c r="V87" s="40"/>
      <c r="W87" s="40"/>
      <c r="X87" s="40"/>
      <c r="Y87" s="40"/>
      <c r="Z87" s="40"/>
      <c r="AA87" s="40"/>
    </row>
    <row r="88" spans="1:27" s="28" customFormat="1" ht="21.6" customHeight="1" x14ac:dyDescent="0.3">
      <c r="A88" s="71"/>
      <c r="B88" s="95">
        <f t="shared" si="20"/>
        <v>9</v>
      </c>
      <c r="C88" s="96">
        <v>32</v>
      </c>
      <c r="D88" s="67">
        <f t="shared" si="21"/>
        <v>8</v>
      </c>
      <c r="E88" s="103">
        <f t="shared" si="22"/>
        <v>50</v>
      </c>
      <c r="F88" s="99">
        <v>28</v>
      </c>
      <c r="G88" s="67">
        <f t="shared" si="23"/>
        <v>3</v>
      </c>
      <c r="H88" s="97">
        <f t="shared" si="24"/>
        <v>125</v>
      </c>
      <c r="I88" s="101">
        <f t="shared" si="25"/>
        <v>10</v>
      </c>
      <c r="J88" s="97">
        <f t="shared" si="26"/>
        <v>6103.04</v>
      </c>
      <c r="K88" s="101">
        <f t="shared" si="27"/>
        <v>1768.04</v>
      </c>
      <c r="L88" s="101">
        <f t="shared" si="28"/>
        <v>1042.3555555555556</v>
      </c>
      <c r="M88" s="97">
        <f t="shared" si="29"/>
        <v>464.11111111111086</v>
      </c>
      <c r="N88" s="33"/>
      <c r="O88" s="33"/>
      <c r="P88" s="33"/>
      <c r="Q88" s="33"/>
      <c r="R88" s="40"/>
      <c r="S88" s="40"/>
      <c r="T88" s="40"/>
      <c r="U88" s="40"/>
      <c r="V88" s="40"/>
      <c r="W88" s="40"/>
      <c r="X88" s="40"/>
      <c r="Y88" s="40"/>
      <c r="Z88" s="40"/>
      <c r="AA88" s="40"/>
    </row>
    <row r="89" spans="1:27" s="28" customFormat="1" ht="21.6" customHeight="1" x14ac:dyDescent="0.3">
      <c r="A89" s="71"/>
      <c r="B89" s="95">
        <f t="shared" si="20"/>
        <v>9</v>
      </c>
      <c r="C89" s="96">
        <v>32</v>
      </c>
      <c r="D89" s="67">
        <f t="shared" si="21"/>
        <v>8</v>
      </c>
      <c r="E89" s="103">
        <f t="shared" si="22"/>
        <v>50</v>
      </c>
      <c r="F89" s="99">
        <v>32</v>
      </c>
      <c r="G89" s="67">
        <f t="shared" si="23"/>
        <v>3</v>
      </c>
      <c r="H89" s="97">
        <f t="shared" si="24"/>
        <v>150</v>
      </c>
      <c r="I89" s="101">
        <f t="shared" si="25"/>
        <v>10</v>
      </c>
      <c r="J89" s="97">
        <f t="shared" si="26"/>
        <v>6103.04</v>
      </c>
      <c r="K89" s="101">
        <f t="shared" si="27"/>
        <v>1768.04</v>
      </c>
      <c r="L89" s="101">
        <f t="shared" si="28"/>
        <v>1042.3555555555556</v>
      </c>
      <c r="M89" s="97">
        <f t="shared" si="29"/>
        <v>464.11111111111086</v>
      </c>
      <c r="N89" s="33"/>
      <c r="O89" s="33"/>
      <c r="P89" s="33"/>
      <c r="Q89" s="33"/>
      <c r="R89" s="40"/>
      <c r="S89" s="40"/>
      <c r="T89" s="40"/>
      <c r="U89" s="40"/>
      <c r="V89" s="40"/>
      <c r="W89" s="40"/>
      <c r="X89" s="40"/>
      <c r="Y89" s="40"/>
      <c r="Z89" s="40"/>
      <c r="AA89" s="40"/>
    </row>
    <row r="90" spans="1:27" s="28" customFormat="1" ht="21.6" customHeight="1" x14ac:dyDescent="0.3">
      <c r="A90" s="71"/>
      <c r="B90" s="95">
        <f t="shared" si="20"/>
        <v>9</v>
      </c>
      <c r="C90" s="96">
        <v>32</v>
      </c>
      <c r="D90" s="67">
        <f t="shared" si="21"/>
        <v>8</v>
      </c>
      <c r="E90" s="103">
        <f t="shared" si="22"/>
        <v>50</v>
      </c>
      <c r="F90" s="99">
        <v>36</v>
      </c>
      <c r="G90" s="67">
        <f t="shared" si="23"/>
        <v>2</v>
      </c>
      <c r="H90" s="97">
        <f t="shared" si="24"/>
        <v>175</v>
      </c>
      <c r="I90" s="101">
        <f t="shared" si="25"/>
        <v>10</v>
      </c>
      <c r="J90" s="97">
        <f t="shared" si="26"/>
        <v>6103.04</v>
      </c>
      <c r="K90" s="101">
        <f t="shared" si="27"/>
        <v>1768.04</v>
      </c>
      <c r="L90" s="101">
        <f t="shared" si="28"/>
        <v>1042.3555555555556</v>
      </c>
      <c r="M90" s="97">
        <f t="shared" si="29"/>
        <v>464.11111111111086</v>
      </c>
      <c r="N90" s="33"/>
      <c r="O90" s="33"/>
      <c r="P90" s="33"/>
      <c r="Q90" s="33"/>
      <c r="R90" s="40"/>
      <c r="S90" s="40"/>
      <c r="T90" s="40"/>
      <c r="U90" s="40"/>
      <c r="V90" s="40"/>
      <c r="W90" s="40"/>
      <c r="X90" s="40"/>
      <c r="Y90" s="40"/>
      <c r="Z90" s="40"/>
      <c r="AA90" s="40"/>
    </row>
    <row r="91" spans="1:27" s="28" customFormat="1" ht="21.6" customHeight="1" x14ac:dyDescent="0.3">
      <c r="A91" s="71"/>
      <c r="B91" s="95">
        <f t="shared" si="20"/>
        <v>9</v>
      </c>
      <c r="C91" s="96">
        <v>32</v>
      </c>
      <c r="D91" s="67">
        <f t="shared" si="21"/>
        <v>8</v>
      </c>
      <c r="E91" s="103">
        <f t="shared" si="22"/>
        <v>50</v>
      </c>
      <c r="F91" s="99">
        <v>40</v>
      </c>
      <c r="G91" s="67">
        <f t="shared" si="23"/>
        <v>2</v>
      </c>
      <c r="H91" s="97">
        <f t="shared" si="24"/>
        <v>225</v>
      </c>
      <c r="I91" s="101">
        <f t="shared" si="25"/>
        <v>10</v>
      </c>
      <c r="J91" s="97">
        <f t="shared" si="26"/>
        <v>6103.04</v>
      </c>
      <c r="K91" s="101">
        <f t="shared" si="27"/>
        <v>1768.04</v>
      </c>
      <c r="L91" s="101">
        <f t="shared" si="28"/>
        <v>1042.3555555555556</v>
      </c>
      <c r="M91" s="97">
        <f t="shared" si="29"/>
        <v>464.11111111111086</v>
      </c>
      <c r="N91" s="33"/>
      <c r="O91" s="33"/>
      <c r="P91" s="33"/>
      <c r="Q91" s="33"/>
      <c r="R91" s="40"/>
      <c r="S91" s="40"/>
      <c r="T91" s="40"/>
      <c r="U91" s="40"/>
      <c r="V91" s="40"/>
      <c r="W91" s="40"/>
      <c r="X91" s="40"/>
      <c r="Y91" s="40"/>
      <c r="Z91" s="40"/>
      <c r="AA91" s="40"/>
    </row>
    <row r="92" spans="1:27" s="28" customFormat="1" ht="21.6" customHeight="1" x14ac:dyDescent="0.3">
      <c r="A92" s="71"/>
      <c r="B92" s="95">
        <f t="shared" si="20"/>
        <v>9</v>
      </c>
      <c r="C92" s="96">
        <v>32</v>
      </c>
      <c r="D92" s="67">
        <f t="shared" si="21"/>
        <v>8</v>
      </c>
      <c r="E92" s="103">
        <f t="shared" si="22"/>
        <v>50</v>
      </c>
      <c r="F92" s="99">
        <v>50</v>
      </c>
      <c r="G92" s="67">
        <f t="shared" si="23"/>
        <v>1</v>
      </c>
      <c r="H92" s="97">
        <f t="shared" si="24"/>
        <v>350</v>
      </c>
      <c r="I92" s="101">
        <f t="shared" si="25"/>
        <v>10</v>
      </c>
      <c r="J92" s="97">
        <f t="shared" si="26"/>
        <v>6103.04</v>
      </c>
      <c r="K92" s="101">
        <f t="shared" si="27"/>
        <v>1768.04</v>
      </c>
      <c r="L92" s="101">
        <f t="shared" si="28"/>
        <v>1042.3555555555556</v>
      </c>
      <c r="M92" s="97">
        <f t="shared" si="29"/>
        <v>464.11111111111086</v>
      </c>
      <c r="N92" s="33"/>
      <c r="O92" s="33"/>
      <c r="P92" s="33"/>
      <c r="Q92" s="33"/>
      <c r="R92" s="40"/>
      <c r="S92" s="40"/>
      <c r="T92" s="40"/>
      <c r="U92" s="40"/>
      <c r="V92" s="40"/>
      <c r="W92" s="40"/>
      <c r="X92" s="40"/>
      <c r="Y92" s="40"/>
      <c r="Z92" s="40"/>
      <c r="AA92" s="40"/>
    </row>
    <row r="93" spans="1:27" s="28" customFormat="1" ht="21.6" customHeight="1" x14ac:dyDescent="0.3">
      <c r="A93" s="71"/>
      <c r="B93" s="95">
        <f t="shared" si="20"/>
        <v>9</v>
      </c>
      <c r="C93" s="96">
        <v>36</v>
      </c>
      <c r="D93" s="67">
        <f t="shared" si="21"/>
        <v>6</v>
      </c>
      <c r="E93" s="103">
        <f t="shared" si="22"/>
        <v>75</v>
      </c>
      <c r="F93" s="99">
        <v>10</v>
      </c>
      <c r="G93" s="67">
        <f t="shared" si="23"/>
        <v>23</v>
      </c>
      <c r="H93" s="97">
        <f t="shared" si="24"/>
        <v>25</v>
      </c>
      <c r="I93" s="101">
        <f t="shared" si="25"/>
        <v>10</v>
      </c>
      <c r="J93" s="97">
        <f t="shared" si="26"/>
        <v>6103.04</v>
      </c>
      <c r="K93" s="101">
        <f t="shared" si="27"/>
        <v>1768.04</v>
      </c>
      <c r="L93" s="101">
        <f t="shared" si="28"/>
        <v>1042.3555555555556</v>
      </c>
      <c r="M93" s="97">
        <f t="shared" si="29"/>
        <v>464.11111111111086</v>
      </c>
      <c r="N93" s="33"/>
      <c r="O93" s="33"/>
      <c r="P93" s="33"/>
      <c r="Q93" s="33"/>
      <c r="R93" s="40"/>
      <c r="S93" s="40"/>
      <c r="T93" s="40"/>
      <c r="U93" s="40"/>
      <c r="V93" s="40"/>
      <c r="W93" s="40"/>
      <c r="X93" s="40"/>
      <c r="Y93" s="40"/>
      <c r="Z93" s="40"/>
      <c r="AA93" s="40"/>
    </row>
    <row r="94" spans="1:27" s="28" customFormat="1" ht="21.6" customHeight="1" x14ac:dyDescent="0.3">
      <c r="A94" s="71"/>
      <c r="B94" s="95">
        <f t="shared" si="20"/>
        <v>9</v>
      </c>
      <c r="C94" s="96">
        <v>36</v>
      </c>
      <c r="D94" s="67">
        <f t="shared" si="21"/>
        <v>6</v>
      </c>
      <c r="E94" s="103">
        <f t="shared" si="22"/>
        <v>75</v>
      </c>
      <c r="F94" s="99">
        <v>12</v>
      </c>
      <c r="G94" s="67">
        <f t="shared" si="23"/>
        <v>16</v>
      </c>
      <c r="H94" s="97">
        <f t="shared" si="24"/>
        <v>25</v>
      </c>
      <c r="I94" s="101">
        <f t="shared" si="25"/>
        <v>10</v>
      </c>
      <c r="J94" s="97">
        <f t="shared" si="26"/>
        <v>6103.04</v>
      </c>
      <c r="K94" s="101">
        <f t="shared" si="27"/>
        <v>1768.04</v>
      </c>
      <c r="L94" s="101">
        <f t="shared" si="28"/>
        <v>1042.3555555555556</v>
      </c>
      <c r="M94" s="97">
        <f t="shared" si="29"/>
        <v>464.11111111111086</v>
      </c>
      <c r="N94" s="33"/>
      <c r="O94" s="33"/>
      <c r="P94" s="33"/>
      <c r="Q94" s="33"/>
      <c r="R94" s="40"/>
      <c r="S94" s="40"/>
      <c r="T94" s="40"/>
      <c r="U94" s="40"/>
      <c r="V94" s="40"/>
      <c r="W94" s="40"/>
      <c r="X94" s="40"/>
      <c r="Y94" s="40"/>
      <c r="Z94" s="40"/>
      <c r="AA94" s="40"/>
    </row>
    <row r="95" spans="1:27" s="28" customFormat="1" ht="21.6" customHeight="1" x14ac:dyDescent="0.3">
      <c r="A95" s="71"/>
      <c r="B95" s="95">
        <f t="shared" si="20"/>
        <v>9</v>
      </c>
      <c r="C95" s="96">
        <v>36</v>
      </c>
      <c r="D95" s="67">
        <f t="shared" si="21"/>
        <v>6</v>
      </c>
      <c r="E95" s="103">
        <f t="shared" si="22"/>
        <v>75</v>
      </c>
      <c r="F95" s="99">
        <v>16</v>
      </c>
      <c r="G95" s="67">
        <f t="shared" si="23"/>
        <v>9</v>
      </c>
      <c r="H95" s="97">
        <f t="shared" si="24"/>
        <v>50</v>
      </c>
      <c r="I95" s="101">
        <f t="shared" si="25"/>
        <v>10</v>
      </c>
      <c r="J95" s="97">
        <f t="shared" si="26"/>
        <v>6103.04</v>
      </c>
      <c r="K95" s="101">
        <f t="shared" si="27"/>
        <v>1768.04</v>
      </c>
      <c r="L95" s="101">
        <f t="shared" si="28"/>
        <v>1042.3555555555556</v>
      </c>
      <c r="M95" s="97">
        <f t="shared" si="29"/>
        <v>464.11111111111086</v>
      </c>
      <c r="N95" s="33"/>
      <c r="O95" s="33"/>
      <c r="P95" s="33"/>
      <c r="Q95" s="33"/>
      <c r="R95" s="40"/>
      <c r="S95" s="40"/>
      <c r="T95" s="40"/>
      <c r="U95" s="40"/>
      <c r="V95" s="40"/>
      <c r="W95" s="40"/>
      <c r="X95" s="40"/>
      <c r="Y95" s="40"/>
      <c r="Z95" s="40"/>
      <c r="AA95" s="40"/>
    </row>
    <row r="96" spans="1:27" s="28" customFormat="1" ht="21.6" customHeight="1" x14ac:dyDescent="0.3">
      <c r="A96" s="71"/>
      <c r="B96" s="95">
        <f t="shared" si="20"/>
        <v>9</v>
      </c>
      <c r="C96" s="96">
        <v>36</v>
      </c>
      <c r="D96" s="67">
        <f t="shared" si="21"/>
        <v>6</v>
      </c>
      <c r="E96" s="103">
        <f t="shared" si="22"/>
        <v>75</v>
      </c>
      <c r="F96" s="99">
        <v>20</v>
      </c>
      <c r="G96" s="67">
        <f t="shared" si="23"/>
        <v>6</v>
      </c>
      <c r="H96" s="97">
        <f t="shared" si="24"/>
        <v>75</v>
      </c>
      <c r="I96" s="101">
        <f t="shared" si="25"/>
        <v>10</v>
      </c>
      <c r="J96" s="97">
        <f t="shared" si="26"/>
        <v>6103.04</v>
      </c>
      <c r="K96" s="101">
        <f t="shared" si="27"/>
        <v>1768.04</v>
      </c>
      <c r="L96" s="101">
        <f t="shared" si="28"/>
        <v>1042.3555555555556</v>
      </c>
      <c r="M96" s="97">
        <f t="shared" si="29"/>
        <v>464.11111111111086</v>
      </c>
      <c r="N96" s="33"/>
      <c r="O96" s="33"/>
      <c r="P96" s="33"/>
      <c r="Q96" s="33"/>
      <c r="R96" s="40"/>
      <c r="S96" s="40"/>
      <c r="T96" s="40"/>
      <c r="U96" s="40"/>
      <c r="V96" s="40"/>
      <c r="W96" s="40"/>
      <c r="X96" s="40"/>
      <c r="Y96" s="40"/>
      <c r="Z96" s="40"/>
      <c r="AA96" s="40"/>
    </row>
    <row r="97" spans="1:27" s="28" customFormat="1" ht="21.6" customHeight="1" x14ac:dyDescent="0.3">
      <c r="A97" s="71"/>
      <c r="B97" s="95">
        <f t="shared" si="20"/>
        <v>9</v>
      </c>
      <c r="C97" s="96">
        <v>36</v>
      </c>
      <c r="D97" s="67">
        <f t="shared" si="21"/>
        <v>6</v>
      </c>
      <c r="E97" s="103">
        <f t="shared" si="22"/>
        <v>75</v>
      </c>
      <c r="F97" s="99">
        <v>25</v>
      </c>
      <c r="G97" s="67">
        <f t="shared" si="23"/>
        <v>4</v>
      </c>
      <c r="H97" s="97">
        <f t="shared" si="24"/>
        <v>100</v>
      </c>
      <c r="I97" s="101">
        <f t="shared" si="25"/>
        <v>10</v>
      </c>
      <c r="J97" s="97">
        <f t="shared" si="26"/>
        <v>6103.04</v>
      </c>
      <c r="K97" s="101">
        <f t="shared" si="27"/>
        <v>1768.04</v>
      </c>
      <c r="L97" s="101">
        <f t="shared" si="28"/>
        <v>1042.3555555555556</v>
      </c>
      <c r="M97" s="97">
        <f t="shared" si="29"/>
        <v>464.11111111111086</v>
      </c>
      <c r="N97" s="33"/>
      <c r="O97" s="33"/>
      <c r="P97" s="33"/>
      <c r="Q97" s="33"/>
      <c r="R97" s="40"/>
      <c r="S97" s="40"/>
      <c r="T97" s="40"/>
      <c r="U97" s="40"/>
      <c r="V97" s="40"/>
      <c r="W97" s="40"/>
      <c r="X97" s="40"/>
      <c r="Y97" s="40"/>
      <c r="Z97" s="40"/>
      <c r="AA97" s="40"/>
    </row>
    <row r="98" spans="1:27" s="28" customFormat="1" ht="21.6" customHeight="1" x14ac:dyDescent="0.3">
      <c r="A98" s="71"/>
      <c r="B98" s="95">
        <f t="shared" si="20"/>
        <v>9</v>
      </c>
      <c r="C98" s="96">
        <v>36</v>
      </c>
      <c r="D98" s="67">
        <f t="shared" si="21"/>
        <v>6</v>
      </c>
      <c r="E98" s="103">
        <f t="shared" si="22"/>
        <v>75</v>
      </c>
      <c r="F98" s="99">
        <v>28</v>
      </c>
      <c r="G98" s="67">
        <f t="shared" si="23"/>
        <v>3</v>
      </c>
      <c r="H98" s="97">
        <f t="shared" si="24"/>
        <v>125</v>
      </c>
      <c r="I98" s="101">
        <f t="shared" si="25"/>
        <v>10</v>
      </c>
      <c r="J98" s="97">
        <f t="shared" si="26"/>
        <v>6103.04</v>
      </c>
      <c r="K98" s="101">
        <f t="shared" si="27"/>
        <v>1768.04</v>
      </c>
      <c r="L98" s="101">
        <f t="shared" si="28"/>
        <v>1042.3555555555556</v>
      </c>
      <c r="M98" s="97">
        <f t="shared" si="29"/>
        <v>464.11111111111086</v>
      </c>
      <c r="N98" s="33"/>
      <c r="O98" s="33"/>
      <c r="P98" s="33"/>
      <c r="Q98" s="33"/>
      <c r="R98" s="40"/>
      <c r="S98" s="40"/>
      <c r="T98" s="40"/>
      <c r="U98" s="40"/>
      <c r="V98" s="40"/>
      <c r="W98" s="40"/>
      <c r="X98" s="40"/>
      <c r="Y98" s="40"/>
      <c r="Z98" s="40"/>
      <c r="AA98" s="40"/>
    </row>
    <row r="99" spans="1:27" s="28" customFormat="1" ht="21.6" customHeight="1" x14ac:dyDescent="0.3">
      <c r="A99" s="71"/>
      <c r="B99" s="95">
        <f t="shared" si="20"/>
        <v>9</v>
      </c>
      <c r="C99" s="96">
        <v>36</v>
      </c>
      <c r="D99" s="67">
        <f t="shared" si="21"/>
        <v>6</v>
      </c>
      <c r="E99" s="103">
        <f t="shared" si="22"/>
        <v>75</v>
      </c>
      <c r="F99" s="99">
        <v>32</v>
      </c>
      <c r="G99" s="67">
        <f t="shared" si="23"/>
        <v>3</v>
      </c>
      <c r="H99" s="97">
        <f t="shared" si="24"/>
        <v>150</v>
      </c>
      <c r="I99" s="101">
        <f t="shared" si="25"/>
        <v>10</v>
      </c>
      <c r="J99" s="97">
        <f t="shared" si="26"/>
        <v>6103.04</v>
      </c>
      <c r="K99" s="101">
        <f t="shared" si="27"/>
        <v>1768.04</v>
      </c>
      <c r="L99" s="101">
        <f t="shared" si="28"/>
        <v>1042.3555555555556</v>
      </c>
      <c r="M99" s="97">
        <f t="shared" si="29"/>
        <v>464.11111111111086</v>
      </c>
      <c r="N99" s="33"/>
      <c r="O99" s="33"/>
      <c r="P99" s="33"/>
      <c r="Q99" s="33"/>
      <c r="R99" s="40"/>
      <c r="S99" s="40"/>
      <c r="T99" s="40"/>
      <c r="U99" s="40"/>
      <c r="V99" s="40"/>
      <c r="W99" s="40"/>
      <c r="X99" s="40"/>
      <c r="Y99" s="40"/>
      <c r="Z99" s="40"/>
      <c r="AA99" s="40"/>
    </row>
    <row r="100" spans="1:27" s="28" customFormat="1" ht="21.6" customHeight="1" x14ac:dyDescent="0.3">
      <c r="A100" s="71"/>
      <c r="B100" s="95">
        <f t="shared" si="20"/>
        <v>9</v>
      </c>
      <c r="C100" s="96">
        <v>36</v>
      </c>
      <c r="D100" s="67">
        <f t="shared" si="21"/>
        <v>6</v>
      </c>
      <c r="E100" s="103">
        <f t="shared" si="22"/>
        <v>75</v>
      </c>
      <c r="F100" s="99">
        <v>36</v>
      </c>
      <c r="G100" s="67">
        <f t="shared" si="23"/>
        <v>2</v>
      </c>
      <c r="H100" s="97">
        <f t="shared" si="24"/>
        <v>175</v>
      </c>
      <c r="I100" s="101">
        <f t="shared" si="25"/>
        <v>10</v>
      </c>
      <c r="J100" s="97">
        <f t="shared" si="26"/>
        <v>6103.04</v>
      </c>
      <c r="K100" s="101">
        <f t="shared" si="27"/>
        <v>1768.04</v>
      </c>
      <c r="L100" s="101">
        <f t="shared" si="28"/>
        <v>1042.3555555555556</v>
      </c>
      <c r="M100" s="97">
        <f t="shared" si="29"/>
        <v>464.11111111111086</v>
      </c>
      <c r="N100" s="33"/>
      <c r="O100" s="33"/>
      <c r="P100" s="33"/>
      <c r="Q100" s="33"/>
      <c r="R100" s="40"/>
      <c r="S100" s="40"/>
      <c r="T100" s="40"/>
      <c r="U100" s="40"/>
      <c r="V100" s="40"/>
      <c r="W100" s="40"/>
      <c r="X100" s="40"/>
      <c r="Y100" s="40"/>
      <c r="Z100" s="40"/>
      <c r="AA100" s="40"/>
    </row>
    <row r="101" spans="1:27" s="28" customFormat="1" ht="21.6" customHeight="1" x14ac:dyDescent="0.3">
      <c r="A101" s="71"/>
      <c r="B101" s="95">
        <f t="shared" si="20"/>
        <v>9</v>
      </c>
      <c r="C101" s="96">
        <v>36</v>
      </c>
      <c r="D101" s="67">
        <f t="shared" si="21"/>
        <v>6</v>
      </c>
      <c r="E101" s="103">
        <f t="shared" si="22"/>
        <v>75</v>
      </c>
      <c r="F101" s="99">
        <v>40</v>
      </c>
      <c r="G101" s="67">
        <f t="shared" si="23"/>
        <v>2</v>
      </c>
      <c r="H101" s="97">
        <f t="shared" si="24"/>
        <v>225</v>
      </c>
      <c r="I101" s="101">
        <f t="shared" si="25"/>
        <v>10</v>
      </c>
      <c r="J101" s="97">
        <f t="shared" si="26"/>
        <v>6103.04</v>
      </c>
      <c r="K101" s="101">
        <f t="shared" si="27"/>
        <v>1768.04</v>
      </c>
      <c r="L101" s="101">
        <f t="shared" si="28"/>
        <v>1042.3555555555556</v>
      </c>
      <c r="M101" s="97">
        <f t="shared" si="29"/>
        <v>464.11111111111086</v>
      </c>
      <c r="N101" s="33"/>
      <c r="O101" s="33"/>
      <c r="P101" s="33"/>
      <c r="Q101" s="33"/>
      <c r="R101" s="40"/>
      <c r="S101" s="40"/>
      <c r="T101" s="40"/>
      <c r="U101" s="40"/>
      <c r="V101" s="40"/>
      <c r="W101" s="40"/>
      <c r="X101" s="40"/>
      <c r="Y101" s="40"/>
      <c r="Z101" s="40"/>
      <c r="AA101" s="40"/>
    </row>
    <row r="102" spans="1:27" s="28" customFormat="1" ht="21.6" customHeight="1" x14ac:dyDescent="0.3">
      <c r="A102" s="71"/>
      <c r="B102" s="95">
        <f t="shared" si="20"/>
        <v>9</v>
      </c>
      <c r="C102" s="96">
        <v>36</v>
      </c>
      <c r="D102" s="67">
        <f t="shared" si="21"/>
        <v>6</v>
      </c>
      <c r="E102" s="103">
        <f t="shared" si="22"/>
        <v>75</v>
      </c>
      <c r="F102" s="99">
        <v>50</v>
      </c>
      <c r="G102" s="67">
        <f t="shared" si="23"/>
        <v>1</v>
      </c>
      <c r="H102" s="97">
        <f t="shared" si="24"/>
        <v>350</v>
      </c>
      <c r="I102" s="101">
        <f t="shared" si="25"/>
        <v>10</v>
      </c>
      <c r="J102" s="97">
        <f t="shared" si="26"/>
        <v>6103.04</v>
      </c>
      <c r="K102" s="101">
        <f t="shared" si="27"/>
        <v>1768.04</v>
      </c>
      <c r="L102" s="101">
        <f t="shared" si="28"/>
        <v>1042.3555555555556</v>
      </c>
      <c r="M102" s="97">
        <f t="shared" si="29"/>
        <v>464.11111111111086</v>
      </c>
      <c r="N102" s="33"/>
      <c r="O102" s="33"/>
      <c r="P102" s="33"/>
      <c r="Q102" s="33"/>
      <c r="R102" s="40"/>
      <c r="S102" s="40"/>
      <c r="T102" s="40"/>
      <c r="U102" s="40"/>
      <c r="V102" s="40"/>
      <c r="W102" s="40"/>
      <c r="X102" s="40"/>
      <c r="Y102" s="40"/>
      <c r="Z102" s="40"/>
      <c r="AA102" s="40"/>
    </row>
    <row r="103" spans="1:27" s="28" customFormat="1" ht="21.6" customHeight="1" x14ac:dyDescent="0.3">
      <c r="A103" s="71"/>
      <c r="B103" s="95">
        <f t="shared" si="20"/>
        <v>9</v>
      </c>
      <c r="C103" s="96">
        <v>40</v>
      </c>
      <c r="D103" s="67">
        <f t="shared" si="21"/>
        <v>5</v>
      </c>
      <c r="E103" s="103">
        <f t="shared" si="22"/>
        <v>75</v>
      </c>
      <c r="F103" s="99">
        <v>10</v>
      </c>
      <c r="G103" s="67">
        <f t="shared" si="23"/>
        <v>23</v>
      </c>
      <c r="H103" s="97">
        <f t="shared" si="24"/>
        <v>25</v>
      </c>
      <c r="I103" s="101">
        <f t="shared" si="25"/>
        <v>10</v>
      </c>
      <c r="J103" s="97">
        <f t="shared" si="26"/>
        <v>6103.04</v>
      </c>
      <c r="K103" s="101">
        <f t="shared" si="27"/>
        <v>1768.04</v>
      </c>
      <c r="L103" s="101">
        <f t="shared" si="28"/>
        <v>1042.3555555555556</v>
      </c>
      <c r="M103" s="97">
        <f t="shared" si="29"/>
        <v>464.11111111111086</v>
      </c>
      <c r="N103" s="33"/>
      <c r="O103" s="33"/>
      <c r="P103" s="33"/>
      <c r="Q103" s="33"/>
      <c r="R103" s="40"/>
      <c r="S103" s="40"/>
      <c r="T103" s="40"/>
      <c r="U103" s="40"/>
      <c r="V103" s="40"/>
      <c r="W103" s="40"/>
      <c r="X103" s="40"/>
      <c r="Y103" s="40"/>
      <c r="Z103" s="40"/>
      <c r="AA103" s="40"/>
    </row>
    <row r="104" spans="1:27" s="28" customFormat="1" ht="21.6" customHeight="1" x14ac:dyDescent="0.3">
      <c r="A104" s="71"/>
      <c r="B104" s="95">
        <f t="shared" si="20"/>
        <v>9</v>
      </c>
      <c r="C104" s="96">
        <v>40</v>
      </c>
      <c r="D104" s="67">
        <f t="shared" si="21"/>
        <v>5</v>
      </c>
      <c r="E104" s="103">
        <f t="shared" si="22"/>
        <v>75</v>
      </c>
      <c r="F104" s="99">
        <v>12</v>
      </c>
      <c r="G104" s="67">
        <f t="shared" si="23"/>
        <v>16</v>
      </c>
      <c r="H104" s="97">
        <f t="shared" si="24"/>
        <v>25</v>
      </c>
      <c r="I104" s="101">
        <f t="shared" si="25"/>
        <v>10</v>
      </c>
      <c r="J104" s="97">
        <f t="shared" si="26"/>
        <v>6103.04</v>
      </c>
      <c r="K104" s="101">
        <f t="shared" si="27"/>
        <v>1768.04</v>
      </c>
      <c r="L104" s="101">
        <f t="shared" si="28"/>
        <v>1042.3555555555556</v>
      </c>
      <c r="M104" s="97">
        <f t="shared" si="29"/>
        <v>464.11111111111086</v>
      </c>
      <c r="N104" s="33"/>
      <c r="O104" s="33"/>
      <c r="P104" s="33"/>
      <c r="Q104" s="33"/>
      <c r="R104" s="40"/>
      <c r="S104" s="40"/>
      <c r="T104" s="40"/>
      <c r="U104" s="40"/>
      <c r="V104" s="40"/>
      <c r="W104" s="40"/>
      <c r="X104" s="40"/>
      <c r="Y104" s="40"/>
      <c r="Z104" s="40"/>
      <c r="AA104" s="40"/>
    </row>
    <row r="105" spans="1:27" s="28" customFormat="1" ht="21.6" customHeight="1" x14ac:dyDescent="0.3">
      <c r="A105" s="71"/>
      <c r="B105" s="95">
        <f t="shared" si="20"/>
        <v>9</v>
      </c>
      <c r="C105" s="96">
        <v>40</v>
      </c>
      <c r="D105" s="67">
        <f t="shared" si="21"/>
        <v>5</v>
      </c>
      <c r="E105" s="103">
        <f t="shared" si="22"/>
        <v>75</v>
      </c>
      <c r="F105" s="99">
        <v>16</v>
      </c>
      <c r="G105" s="67">
        <f t="shared" si="23"/>
        <v>9</v>
      </c>
      <c r="H105" s="97">
        <f t="shared" si="24"/>
        <v>50</v>
      </c>
      <c r="I105" s="101">
        <f t="shared" si="25"/>
        <v>10</v>
      </c>
      <c r="J105" s="97">
        <f t="shared" si="26"/>
        <v>6103.04</v>
      </c>
      <c r="K105" s="101">
        <f t="shared" si="27"/>
        <v>1768.04</v>
      </c>
      <c r="L105" s="101">
        <f t="shared" si="28"/>
        <v>1042.3555555555556</v>
      </c>
      <c r="M105" s="97">
        <f t="shared" si="29"/>
        <v>464.11111111111086</v>
      </c>
      <c r="N105" s="33"/>
      <c r="O105" s="33"/>
      <c r="P105" s="33"/>
      <c r="Q105" s="33"/>
      <c r="R105" s="40"/>
      <c r="S105" s="40"/>
      <c r="T105" s="40"/>
      <c r="U105" s="40"/>
      <c r="V105" s="40"/>
      <c r="W105" s="40"/>
      <c r="X105" s="40"/>
      <c r="Y105" s="40"/>
      <c r="Z105" s="40"/>
      <c r="AA105" s="40"/>
    </row>
    <row r="106" spans="1:27" s="28" customFormat="1" ht="21.6" customHeight="1" x14ac:dyDescent="0.3">
      <c r="A106" s="71"/>
      <c r="B106" s="95">
        <f t="shared" si="20"/>
        <v>9</v>
      </c>
      <c r="C106" s="96">
        <v>40</v>
      </c>
      <c r="D106" s="67">
        <f t="shared" si="21"/>
        <v>5</v>
      </c>
      <c r="E106" s="103">
        <f t="shared" si="22"/>
        <v>75</v>
      </c>
      <c r="F106" s="99">
        <v>20</v>
      </c>
      <c r="G106" s="67">
        <f t="shared" si="23"/>
        <v>6</v>
      </c>
      <c r="H106" s="97">
        <f t="shared" si="24"/>
        <v>75</v>
      </c>
      <c r="I106" s="101">
        <f t="shared" si="25"/>
        <v>10</v>
      </c>
      <c r="J106" s="97">
        <f t="shared" si="26"/>
        <v>6103.04</v>
      </c>
      <c r="K106" s="101">
        <f t="shared" si="27"/>
        <v>1768.04</v>
      </c>
      <c r="L106" s="101">
        <f t="shared" si="28"/>
        <v>1042.3555555555556</v>
      </c>
      <c r="M106" s="97">
        <f t="shared" si="29"/>
        <v>464.11111111111086</v>
      </c>
      <c r="N106" s="33"/>
      <c r="O106" s="33"/>
      <c r="P106" s="33"/>
      <c r="Q106" s="33"/>
      <c r="R106" s="40"/>
      <c r="S106" s="40"/>
      <c r="T106" s="40"/>
      <c r="U106" s="40"/>
      <c r="V106" s="40"/>
      <c r="W106" s="40"/>
      <c r="X106" s="40"/>
      <c r="Y106" s="40"/>
      <c r="Z106" s="40"/>
      <c r="AA106" s="40"/>
    </row>
    <row r="107" spans="1:27" s="28" customFormat="1" ht="21.6" customHeight="1" x14ac:dyDescent="0.3">
      <c r="A107" s="71"/>
      <c r="B107" s="95">
        <f t="shared" si="20"/>
        <v>9</v>
      </c>
      <c r="C107" s="96">
        <v>40</v>
      </c>
      <c r="D107" s="67">
        <f t="shared" si="21"/>
        <v>5</v>
      </c>
      <c r="E107" s="103">
        <f t="shared" si="22"/>
        <v>75</v>
      </c>
      <c r="F107" s="99">
        <v>25</v>
      </c>
      <c r="G107" s="67">
        <f t="shared" si="23"/>
        <v>4</v>
      </c>
      <c r="H107" s="97">
        <f t="shared" si="24"/>
        <v>100</v>
      </c>
      <c r="I107" s="101">
        <f t="shared" si="25"/>
        <v>10</v>
      </c>
      <c r="J107" s="97">
        <f t="shared" si="26"/>
        <v>6103.04</v>
      </c>
      <c r="K107" s="101">
        <f t="shared" si="27"/>
        <v>1768.04</v>
      </c>
      <c r="L107" s="101">
        <f t="shared" si="28"/>
        <v>1042.3555555555556</v>
      </c>
      <c r="M107" s="97">
        <f t="shared" si="29"/>
        <v>464.11111111111086</v>
      </c>
      <c r="N107" s="33"/>
      <c r="O107" s="33"/>
      <c r="P107" s="33"/>
      <c r="Q107" s="33"/>
      <c r="R107" s="40"/>
      <c r="S107" s="40"/>
      <c r="T107" s="40"/>
      <c r="U107" s="40"/>
      <c r="V107" s="40"/>
      <c r="W107" s="40"/>
      <c r="X107" s="40"/>
      <c r="Y107" s="40"/>
      <c r="Z107" s="40"/>
      <c r="AA107" s="40"/>
    </row>
    <row r="108" spans="1:27" s="28" customFormat="1" ht="21.6" customHeight="1" x14ac:dyDescent="0.3">
      <c r="A108" s="71"/>
      <c r="B108" s="95">
        <f t="shared" si="20"/>
        <v>9</v>
      </c>
      <c r="C108" s="96">
        <v>40</v>
      </c>
      <c r="D108" s="67">
        <f t="shared" si="21"/>
        <v>5</v>
      </c>
      <c r="E108" s="103">
        <f t="shared" si="22"/>
        <v>75</v>
      </c>
      <c r="F108" s="99">
        <v>28</v>
      </c>
      <c r="G108" s="67">
        <f t="shared" si="23"/>
        <v>3</v>
      </c>
      <c r="H108" s="97">
        <f t="shared" si="24"/>
        <v>125</v>
      </c>
      <c r="I108" s="101">
        <f t="shared" si="25"/>
        <v>10</v>
      </c>
      <c r="J108" s="97">
        <f t="shared" si="26"/>
        <v>6103.04</v>
      </c>
      <c r="K108" s="101">
        <f t="shared" si="27"/>
        <v>1768.04</v>
      </c>
      <c r="L108" s="101">
        <f t="shared" si="28"/>
        <v>1042.3555555555556</v>
      </c>
      <c r="M108" s="97">
        <f t="shared" si="29"/>
        <v>464.11111111111086</v>
      </c>
      <c r="N108" s="33"/>
      <c r="O108" s="33"/>
      <c r="P108" s="33"/>
      <c r="Q108" s="33"/>
      <c r="R108" s="40"/>
      <c r="S108" s="40"/>
      <c r="T108" s="40"/>
      <c r="U108" s="40"/>
      <c r="V108" s="40"/>
      <c r="W108" s="40"/>
      <c r="X108" s="40"/>
      <c r="Y108" s="40"/>
      <c r="Z108" s="40"/>
      <c r="AA108" s="40"/>
    </row>
    <row r="109" spans="1:27" s="28" customFormat="1" ht="21.6" customHeight="1" x14ac:dyDescent="0.3">
      <c r="A109" s="71"/>
      <c r="B109" s="95">
        <f t="shared" si="20"/>
        <v>9</v>
      </c>
      <c r="C109" s="96">
        <v>40</v>
      </c>
      <c r="D109" s="67">
        <f t="shared" si="21"/>
        <v>5</v>
      </c>
      <c r="E109" s="103">
        <f t="shared" si="22"/>
        <v>75</v>
      </c>
      <c r="F109" s="99">
        <v>32</v>
      </c>
      <c r="G109" s="67">
        <f t="shared" si="23"/>
        <v>3</v>
      </c>
      <c r="H109" s="97">
        <f t="shared" si="24"/>
        <v>150</v>
      </c>
      <c r="I109" s="101">
        <f t="shared" si="25"/>
        <v>10</v>
      </c>
      <c r="J109" s="97">
        <f t="shared" si="26"/>
        <v>6103.04</v>
      </c>
      <c r="K109" s="101">
        <f t="shared" si="27"/>
        <v>1768.04</v>
      </c>
      <c r="L109" s="101">
        <f t="shared" si="28"/>
        <v>1042.3555555555556</v>
      </c>
      <c r="M109" s="97">
        <f t="shared" si="29"/>
        <v>464.11111111111086</v>
      </c>
      <c r="N109" s="33"/>
      <c r="O109" s="33"/>
      <c r="P109" s="33"/>
      <c r="Q109" s="33"/>
      <c r="R109" s="40"/>
      <c r="S109" s="40"/>
      <c r="T109" s="40"/>
      <c r="U109" s="40"/>
      <c r="V109" s="40"/>
      <c r="W109" s="40"/>
      <c r="X109" s="40"/>
      <c r="Y109" s="40"/>
      <c r="Z109" s="40"/>
      <c r="AA109" s="40"/>
    </row>
    <row r="110" spans="1:27" s="28" customFormat="1" ht="21.6" customHeight="1" x14ac:dyDescent="0.3">
      <c r="A110" s="71"/>
      <c r="B110" s="95">
        <f t="shared" si="20"/>
        <v>9</v>
      </c>
      <c r="C110" s="96">
        <v>40</v>
      </c>
      <c r="D110" s="67">
        <f t="shared" si="21"/>
        <v>5</v>
      </c>
      <c r="E110" s="103">
        <f t="shared" si="22"/>
        <v>75</v>
      </c>
      <c r="F110" s="99">
        <v>36</v>
      </c>
      <c r="G110" s="67">
        <f t="shared" si="23"/>
        <v>2</v>
      </c>
      <c r="H110" s="97">
        <f t="shared" si="24"/>
        <v>175</v>
      </c>
      <c r="I110" s="101">
        <f t="shared" si="25"/>
        <v>10</v>
      </c>
      <c r="J110" s="97">
        <f t="shared" si="26"/>
        <v>6103.04</v>
      </c>
      <c r="K110" s="101">
        <f t="shared" si="27"/>
        <v>1768.04</v>
      </c>
      <c r="L110" s="101">
        <f t="shared" si="28"/>
        <v>1042.3555555555556</v>
      </c>
      <c r="M110" s="97">
        <f t="shared" si="29"/>
        <v>464.11111111111086</v>
      </c>
      <c r="N110" s="33"/>
      <c r="O110" s="33"/>
      <c r="P110" s="33"/>
      <c r="Q110" s="33"/>
      <c r="R110" s="40"/>
      <c r="S110" s="40"/>
      <c r="T110" s="40"/>
      <c r="U110" s="40"/>
      <c r="V110" s="40"/>
      <c r="W110" s="40"/>
      <c r="X110" s="40"/>
      <c r="Y110" s="40"/>
      <c r="Z110" s="40"/>
      <c r="AA110" s="40"/>
    </row>
    <row r="111" spans="1:27" s="28" customFormat="1" ht="21.6" customHeight="1" x14ac:dyDescent="0.3">
      <c r="A111" s="71"/>
      <c r="B111" s="95">
        <f t="shared" si="20"/>
        <v>9</v>
      </c>
      <c r="C111" s="96">
        <v>40</v>
      </c>
      <c r="D111" s="67">
        <f t="shared" si="21"/>
        <v>5</v>
      </c>
      <c r="E111" s="103">
        <f t="shared" si="22"/>
        <v>75</v>
      </c>
      <c r="F111" s="99">
        <v>40</v>
      </c>
      <c r="G111" s="67">
        <f t="shared" si="23"/>
        <v>2</v>
      </c>
      <c r="H111" s="97">
        <f t="shared" si="24"/>
        <v>225</v>
      </c>
      <c r="I111" s="101">
        <f t="shared" si="25"/>
        <v>10</v>
      </c>
      <c r="J111" s="97">
        <f t="shared" si="26"/>
        <v>6103.04</v>
      </c>
      <c r="K111" s="101">
        <f t="shared" si="27"/>
        <v>1768.04</v>
      </c>
      <c r="L111" s="101">
        <f t="shared" si="28"/>
        <v>1042.3555555555556</v>
      </c>
      <c r="M111" s="97">
        <f t="shared" si="29"/>
        <v>464.11111111111086</v>
      </c>
      <c r="N111" s="33"/>
      <c r="O111" s="33"/>
      <c r="P111" s="33"/>
      <c r="Q111" s="33"/>
      <c r="R111" s="40"/>
      <c r="S111" s="40"/>
      <c r="T111" s="40"/>
      <c r="U111" s="40"/>
      <c r="V111" s="40"/>
      <c r="W111" s="40"/>
      <c r="X111" s="40"/>
      <c r="Y111" s="40"/>
      <c r="Z111" s="40"/>
      <c r="AA111" s="40"/>
    </row>
    <row r="112" spans="1:27" s="28" customFormat="1" ht="21.6" customHeight="1" x14ac:dyDescent="0.3">
      <c r="A112" s="71"/>
      <c r="B112" s="95">
        <f t="shared" si="20"/>
        <v>9</v>
      </c>
      <c r="C112" s="96">
        <v>40</v>
      </c>
      <c r="D112" s="67">
        <f t="shared" si="21"/>
        <v>5</v>
      </c>
      <c r="E112" s="103">
        <f t="shared" si="22"/>
        <v>75</v>
      </c>
      <c r="F112" s="99">
        <v>50</v>
      </c>
      <c r="G112" s="67">
        <f t="shared" si="23"/>
        <v>1</v>
      </c>
      <c r="H112" s="97">
        <f t="shared" si="24"/>
        <v>350</v>
      </c>
      <c r="I112" s="101">
        <f t="shared" si="25"/>
        <v>10</v>
      </c>
      <c r="J112" s="97">
        <f t="shared" si="26"/>
        <v>6103.04</v>
      </c>
      <c r="K112" s="101">
        <f t="shared" si="27"/>
        <v>1768.04</v>
      </c>
      <c r="L112" s="101">
        <f t="shared" si="28"/>
        <v>1042.3555555555556</v>
      </c>
      <c r="M112" s="97">
        <f t="shared" si="29"/>
        <v>464.11111111111086</v>
      </c>
      <c r="N112" s="33"/>
      <c r="O112" s="33"/>
      <c r="P112" s="33"/>
      <c r="Q112" s="33"/>
      <c r="R112" s="40"/>
      <c r="S112" s="40"/>
      <c r="T112" s="40"/>
      <c r="U112" s="40"/>
      <c r="V112" s="40"/>
      <c r="W112" s="40"/>
      <c r="X112" s="40"/>
      <c r="Y112" s="40"/>
      <c r="Z112" s="40"/>
      <c r="AA112" s="40"/>
    </row>
    <row r="113" spans="1:27" s="28" customFormat="1" ht="21.6" customHeight="1" x14ac:dyDescent="0.3">
      <c r="A113" s="71"/>
      <c r="B113" s="95">
        <f t="shared" si="20"/>
        <v>9</v>
      </c>
      <c r="C113" s="96">
        <v>50</v>
      </c>
      <c r="D113" s="67">
        <f t="shared" si="21"/>
        <v>4</v>
      </c>
      <c r="E113" s="103">
        <f t="shared" si="22"/>
        <v>100</v>
      </c>
      <c r="F113" s="99">
        <v>10</v>
      </c>
      <c r="G113" s="67">
        <f t="shared" si="23"/>
        <v>23</v>
      </c>
      <c r="H113" s="97">
        <f t="shared" si="24"/>
        <v>25</v>
      </c>
      <c r="I113" s="101">
        <f t="shared" si="25"/>
        <v>10</v>
      </c>
      <c r="J113" s="97">
        <f t="shared" si="26"/>
        <v>6103.04</v>
      </c>
      <c r="K113" s="101">
        <f t="shared" si="27"/>
        <v>1768.04</v>
      </c>
      <c r="L113" s="101">
        <f t="shared" si="28"/>
        <v>1042.3555555555556</v>
      </c>
      <c r="M113" s="97">
        <f t="shared" si="29"/>
        <v>464.11111111111086</v>
      </c>
      <c r="N113" s="33"/>
      <c r="O113" s="33"/>
      <c r="P113" s="33"/>
      <c r="Q113" s="33"/>
      <c r="R113" s="40"/>
      <c r="S113" s="40"/>
      <c r="T113" s="40"/>
      <c r="U113" s="40"/>
      <c r="V113" s="40"/>
      <c r="W113" s="40"/>
      <c r="X113" s="40"/>
      <c r="Y113" s="40"/>
      <c r="Z113" s="40"/>
      <c r="AA113" s="40"/>
    </row>
    <row r="114" spans="1:27" s="28" customFormat="1" ht="21.6" customHeight="1" x14ac:dyDescent="0.3">
      <c r="A114" s="71"/>
      <c r="B114" s="95">
        <f t="shared" si="20"/>
        <v>9</v>
      </c>
      <c r="C114" s="96">
        <v>50</v>
      </c>
      <c r="D114" s="67">
        <f t="shared" si="21"/>
        <v>4</v>
      </c>
      <c r="E114" s="103">
        <f t="shared" si="22"/>
        <v>100</v>
      </c>
      <c r="F114" s="99">
        <v>12</v>
      </c>
      <c r="G114" s="67">
        <f t="shared" si="23"/>
        <v>16</v>
      </c>
      <c r="H114" s="97">
        <f t="shared" si="24"/>
        <v>25</v>
      </c>
      <c r="I114" s="101">
        <f t="shared" si="25"/>
        <v>10</v>
      </c>
      <c r="J114" s="97">
        <f t="shared" si="26"/>
        <v>6103.04</v>
      </c>
      <c r="K114" s="101">
        <f t="shared" si="27"/>
        <v>1768.04</v>
      </c>
      <c r="L114" s="101">
        <f t="shared" si="28"/>
        <v>1042.3555555555556</v>
      </c>
      <c r="M114" s="97">
        <f t="shared" si="29"/>
        <v>464.11111111111086</v>
      </c>
      <c r="N114" s="33"/>
      <c r="O114" s="33"/>
      <c r="P114" s="33"/>
      <c r="Q114" s="33"/>
      <c r="R114" s="40"/>
      <c r="S114" s="40"/>
      <c r="T114" s="40"/>
      <c r="U114" s="40"/>
      <c r="V114" s="40"/>
      <c r="W114" s="40"/>
      <c r="X114" s="40"/>
      <c r="Y114" s="40"/>
      <c r="Z114" s="40"/>
      <c r="AA114" s="40"/>
    </row>
    <row r="115" spans="1:27" s="28" customFormat="1" ht="21.6" customHeight="1" x14ac:dyDescent="0.3">
      <c r="A115" s="71"/>
      <c r="B115" s="95">
        <f t="shared" si="20"/>
        <v>9</v>
      </c>
      <c r="C115" s="96">
        <v>50</v>
      </c>
      <c r="D115" s="67">
        <f t="shared" si="21"/>
        <v>4</v>
      </c>
      <c r="E115" s="103">
        <f t="shared" si="22"/>
        <v>100</v>
      </c>
      <c r="F115" s="99">
        <v>16</v>
      </c>
      <c r="G115" s="67">
        <f t="shared" si="23"/>
        <v>9</v>
      </c>
      <c r="H115" s="97">
        <f t="shared" si="24"/>
        <v>50</v>
      </c>
      <c r="I115" s="101">
        <f t="shared" si="25"/>
        <v>10</v>
      </c>
      <c r="J115" s="97">
        <f t="shared" si="26"/>
        <v>6103.04</v>
      </c>
      <c r="K115" s="101">
        <f t="shared" si="27"/>
        <v>1768.04</v>
      </c>
      <c r="L115" s="101">
        <f t="shared" si="28"/>
        <v>1042.3555555555556</v>
      </c>
      <c r="M115" s="97">
        <f t="shared" si="29"/>
        <v>464.11111111111086</v>
      </c>
      <c r="N115" s="33"/>
      <c r="O115" s="33"/>
      <c r="P115" s="33"/>
      <c r="Q115" s="33"/>
      <c r="R115" s="40"/>
      <c r="S115" s="40"/>
      <c r="T115" s="40"/>
      <c r="U115" s="40"/>
      <c r="V115" s="40"/>
      <c r="W115" s="40"/>
      <c r="X115" s="40"/>
      <c r="Y115" s="40"/>
      <c r="Z115" s="40"/>
      <c r="AA115" s="40"/>
    </row>
    <row r="116" spans="1:27" s="28" customFormat="1" ht="21.6" customHeight="1" x14ac:dyDescent="0.3">
      <c r="A116" s="71"/>
      <c r="B116" s="95">
        <f t="shared" si="20"/>
        <v>9</v>
      </c>
      <c r="C116" s="96">
        <v>50</v>
      </c>
      <c r="D116" s="67">
        <f t="shared" si="21"/>
        <v>4</v>
      </c>
      <c r="E116" s="103">
        <f t="shared" si="22"/>
        <v>100</v>
      </c>
      <c r="F116" s="99">
        <v>20</v>
      </c>
      <c r="G116" s="67">
        <f t="shared" si="23"/>
        <v>6</v>
      </c>
      <c r="H116" s="97">
        <f t="shared" si="24"/>
        <v>75</v>
      </c>
      <c r="I116" s="101">
        <f t="shared" si="25"/>
        <v>10</v>
      </c>
      <c r="J116" s="97">
        <f t="shared" si="26"/>
        <v>6103.04</v>
      </c>
      <c r="K116" s="101">
        <f t="shared" si="27"/>
        <v>1768.04</v>
      </c>
      <c r="L116" s="101">
        <f t="shared" si="28"/>
        <v>1042.3555555555556</v>
      </c>
      <c r="M116" s="97">
        <f t="shared" si="29"/>
        <v>464.11111111111086</v>
      </c>
      <c r="N116" s="33"/>
      <c r="O116" s="33"/>
      <c r="P116" s="33"/>
      <c r="Q116" s="33"/>
      <c r="R116" s="40"/>
      <c r="S116" s="40"/>
      <c r="T116" s="40"/>
      <c r="U116" s="40"/>
      <c r="V116" s="40"/>
      <c r="W116" s="40"/>
      <c r="X116" s="40"/>
      <c r="Y116" s="40"/>
      <c r="Z116" s="40"/>
      <c r="AA116" s="40"/>
    </row>
    <row r="117" spans="1:27" s="28" customFormat="1" ht="21.6" customHeight="1" x14ac:dyDescent="0.3">
      <c r="A117" s="71"/>
      <c r="B117" s="95">
        <f t="shared" si="20"/>
        <v>9</v>
      </c>
      <c r="C117" s="96">
        <v>50</v>
      </c>
      <c r="D117" s="67">
        <f t="shared" si="21"/>
        <v>4</v>
      </c>
      <c r="E117" s="103">
        <f t="shared" si="22"/>
        <v>100</v>
      </c>
      <c r="F117" s="99">
        <v>25</v>
      </c>
      <c r="G117" s="67">
        <f t="shared" si="23"/>
        <v>4</v>
      </c>
      <c r="H117" s="97">
        <f t="shared" si="24"/>
        <v>100</v>
      </c>
      <c r="I117" s="101">
        <f t="shared" si="25"/>
        <v>10</v>
      </c>
      <c r="J117" s="97">
        <f t="shared" si="26"/>
        <v>6103.04</v>
      </c>
      <c r="K117" s="101">
        <f t="shared" si="27"/>
        <v>1768.04</v>
      </c>
      <c r="L117" s="101">
        <f t="shared" si="28"/>
        <v>1042.3555555555556</v>
      </c>
      <c r="M117" s="97">
        <f t="shared" si="29"/>
        <v>464.11111111111086</v>
      </c>
      <c r="N117" s="33"/>
      <c r="O117" s="33"/>
      <c r="P117" s="33"/>
      <c r="Q117" s="33"/>
      <c r="R117" s="40"/>
      <c r="S117" s="40"/>
      <c r="T117" s="40"/>
      <c r="U117" s="40"/>
      <c r="V117" s="40"/>
      <c r="W117" s="40"/>
      <c r="X117" s="40"/>
      <c r="Y117" s="40"/>
      <c r="Z117" s="40"/>
      <c r="AA117" s="40"/>
    </row>
    <row r="118" spans="1:27" s="28" customFormat="1" ht="21.6" customHeight="1" x14ac:dyDescent="0.3">
      <c r="A118" s="71"/>
      <c r="B118" s="95">
        <f t="shared" si="20"/>
        <v>9</v>
      </c>
      <c r="C118" s="96">
        <v>50</v>
      </c>
      <c r="D118" s="67">
        <f t="shared" si="21"/>
        <v>4</v>
      </c>
      <c r="E118" s="103">
        <f t="shared" si="22"/>
        <v>100</v>
      </c>
      <c r="F118" s="99">
        <v>28</v>
      </c>
      <c r="G118" s="67">
        <f t="shared" si="23"/>
        <v>3</v>
      </c>
      <c r="H118" s="97">
        <f t="shared" si="24"/>
        <v>125</v>
      </c>
      <c r="I118" s="101">
        <f t="shared" si="25"/>
        <v>10</v>
      </c>
      <c r="J118" s="97">
        <f t="shared" si="26"/>
        <v>6103.04</v>
      </c>
      <c r="K118" s="101">
        <f t="shared" si="27"/>
        <v>1768.04</v>
      </c>
      <c r="L118" s="101">
        <f t="shared" si="28"/>
        <v>1042.3555555555556</v>
      </c>
      <c r="M118" s="97">
        <f t="shared" si="29"/>
        <v>464.11111111111086</v>
      </c>
      <c r="N118" s="33"/>
      <c r="O118" s="33"/>
      <c r="P118" s="33"/>
      <c r="Q118" s="33"/>
      <c r="R118" s="40"/>
      <c r="S118" s="40"/>
      <c r="T118" s="40"/>
      <c r="U118" s="40"/>
      <c r="V118" s="40"/>
      <c r="W118" s="40"/>
      <c r="X118" s="40"/>
      <c r="Y118" s="40"/>
      <c r="Z118" s="40"/>
      <c r="AA118" s="40"/>
    </row>
    <row r="119" spans="1:27" s="28" customFormat="1" ht="21.6" customHeight="1" x14ac:dyDescent="0.3">
      <c r="A119" s="71"/>
      <c r="B119" s="95">
        <f t="shared" si="20"/>
        <v>9</v>
      </c>
      <c r="C119" s="96">
        <v>50</v>
      </c>
      <c r="D119" s="67">
        <f t="shared" ref="D119:D150" si="30">_xlfn.CEILING.MATH(J119/((PI()/4)*(C119^2)))</f>
        <v>4</v>
      </c>
      <c r="E119" s="103">
        <f t="shared" si="22"/>
        <v>100</v>
      </c>
      <c r="F119" s="99">
        <v>32</v>
      </c>
      <c r="G119" s="67">
        <f t="shared" ref="G119:G150" si="31">_xlfn.CEILING.MATH(K119/((PI()/4)*(F119^2)))</f>
        <v>3</v>
      </c>
      <c r="H119" s="97">
        <f t="shared" si="24"/>
        <v>150</v>
      </c>
      <c r="I119" s="101">
        <f t="shared" si="25"/>
        <v>10</v>
      </c>
      <c r="J119" s="97">
        <f t="shared" ref="J119:J150" si="32">ROUND($K$14+K119,$K$9)</f>
        <v>6103.04</v>
      </c>
      <c r="K119" s="101">
        <f t="shared" si="27"/>
        <v>1768.04</v>
      </c>
      <c r="L119" s="101">
        <f t="shared" si="28"/>
        <v>1042.3555555555556</v>
      </c>
      <c r="M119" s="97">
        <f t="shared" ref="M119:M150" si="33">$F$16-L119</f>
        <v>464.11111111111086</v>
      </c>
      <c r="N119" s="33"/>
      <c r="O119" s="33"/>
      <c r="P119" s="33"/>
      <c r="Q119" s="33"/>
      <c r="R119" s="40"/>
      <c r="S119" s="40"/>
      <c r="T119" s="40"/>
      <c r="U119" s="40"/>
      <c r="V119" s="40"/>
      <c r="W119" s="40"/>
      <c r="X119" s="40"/>
      <c r="Y119" s="40"/>
      <c r="Z119" s="40"/>
      <c r="AA119" s="40"/>
    </row>
    <row r="120" spans="1:27" s="28" customFormat="1" ht="21.6" customHeight="1" x14ac:dyDescent="0.3">
      <c r="A120" s="71"/>
      <c r="B120" s="95">
        <f t="shared" si="20"/>
        <v>9</v>
      </c>
      <c r="C120" s="96">
        <v>50</v>
      </c>
      <c r="D120" s="67">
        <f t="shared" si="30"/>
        <v>4</v>
      </c>
      <c r="E120" s="103">
        <f t="shared" si="22"/>
        <v>100</v>
      </c>
      <c r="F120" s="99">
        <v>36</v>
      </c>
      <c r="G120" s="67">
        <f t="shared" si="31"/>
        <v>2</v>
      </c>
      <c r="H120" s="97">
        <f t="shared" si="24"/>
        <v>175</v>
      </c>
      <c r="I120" s="101">
        <f t="shared" si="25"/>
        <v>10</v>
      </c>
      <c r="J120" s="97">
        <f t="shared" si="32"/>
        <v>6103.04</v>
      </c>
      <c r="K120" s="101">
        <f t="shared" si="27"/>
        <v>1768.04</v>
      </c>
      <c r="L120" s="101">
        <f t="shared" si="28"/>
        <v>1042.3555555555556</v>
      </c>
      <c r="M120" s="97">
        <f t="shared" si="33"/>
        <v>464.11111111111086</v>
      </c>
      <c r="N120" s="33"/>
      <c r="O120" s="33"/>
      <c r="P120" s="33"/>
      <c r="Q120" s="33"/>
      <c r="R120" s="40"/>
      <c r="S120" s="40"/>
      <c r="T120" s="40"/>
      <c r="U120" s="40"/>
      <c r="V120" s="40"/>
      <c r="W120" s="40"/>
      <c r="X120" s="40"/>
      <c r="Y120" s="40"/>
      <c r="Z120" s="40"/>
      <c r="AA120" s="40"/>
    </row>
    <row r="121" spans="1:27" s="28" customFormat="1" ht="21.6" customHeight="1" x14ac:dyDescent="0.3">
      <c r="A121" s="71"/>
      <c r="B121" s="95">
        <f t="shared" si="20"/>
        <v>9</v>
      </c>
      <c r="C121" s="96">
        <v>50</v>
      </c>
      <c r="D121" s="67">
        <f t="shared" si="30"/>
        <v>4</v>
      </c>
      <c r="E121" s="103">
        <f t="shared" si="22"/>
        <v>100</v>
      </c>
      <c r="F121" s="99">
        <v>40</v>
      </c>
      <c r="G121" s="67">
        <f t="shared" si="31"/>
        <v>2</v>
      </c>
      <c r="H121" s="97">
        <f t="shared" si="24"/>
        <v>225</v>
      </c>
      <c r="I121" s="101">
        <f t="shared" si="25"/>
        <v>10</v>
      </c>
      <c r="J121" s="97">
        <f t="shared" si="32"/>
        <v>6103.04</v>
      </c>
      <c r="K121" s="101">
        <f t="shared" si="27"/>
        <v>1768.04</v>
      </c>
      <c r="L121" s="101">
        <f t="shared" si="28"/>
        <v>1042.3555555555556</v>
      </c>
      <c r="M121" s="97">
        <f t="shared" si="33"/>
        <v>464.11111111111086</v>
      </c>
      <c r="N121" s="33"/>
      <c r="O121" s="33"/>
      <c r="P121" s="33"/>
      <c r="Q121" s="33"/>
      <c r="R121" s="40"/>
      <c r="S121" s="40"/>
      <c r="T121" s="40"/>
      <c r="U121" s="40"/>
      <c r="V121" s="40"/>
      <c r="W121" s="40"/>
      <c r="X121" s="40"/>
      <c r="Y121" s="40"/>
      <c r="Z121" s="40"/>
      <c r="AA121" s="40"/>
    </row>
    <row r="122" spans="1:27" s="28" customFormat="1" ht="21.6" customHeight="1" x14ac:dyDescent="0.3">
      <c r="A122" s="71"/>
      <c r="B122" s="95">
        <f t="shared" si="20"/>
        <v>9</v>
      </c>
      <c r="C122" s="96">
        <v>50</v>
      </c>
      <c r="D122" s="67">
        <f t="shared" si="30"/>
        <v>4</v>
      </c>
      <c r="E122" s="104">
        <f t="shared" si="22"/>
        <v>100</v>
      </c>
      <c r="F122" s="99">
        <v>50</v>
      </c>
      <c r="G122" s="68">
        <f t="shared" si="31"/>
        <v>1</v>
      </c>
      <c r="H122" s="105">
        <f t="shared" si="24"/>
        <v>350</v>
      </c>
      <c r="I122" s="101">
        <f t="shared" si="25"/>
        <v>10</v>
      </c>
      <c r="J122" s="105">
        <f t="shared" si="32"/>
        <v>6103.04</v>
      </c>
      <c r="K122" s="106">
        <f t="shared" si="27"/>
        <v>1768.04</v>
      </c>
      <c r="L122" s="106">
        <f t="shared" si="28"/>
        <v>1042.3555555555556</v>
      </c>
      <c r="M122" s="105">
        <f t="shared" si="33"/>
        <v>464.11111111111086</v>
      </c>
      <c r="N122" s="33"/>
      <c r="O122" s="33"/>
      <c r="P122" s="33"/>
      <c r="Q122" s="33"/>
      <c r="R122" s="40"/>
      <c r="S122" s="40"/>
      <c r="T122" s="40"/>
      <c r="U122" s="40"/>
      <c r="V122" s="40"/>
      <c r="W122" s="40"/>
      <c r="X122" s="40"/>
      <c r="Y122" s="40"/>
      <c r="Z122" s="40"/>
      <c r="AA122" s="40"/>
    </row>
    <row r="123" spans="1:27" s="28" customFormat="1" ht="21.6" customHeight="1" x14ac:dyDescent="0.3">
      <c r="A123" s="71"/>
      <c r="B123" s="71"/>
      <c r="C123" s="71"/>
      <c r="D123" s="71"/>
      <c r="E123" s="71"/>
      <c r="F123" s="71"/>
      <c r="G123" s="71"/>
      <c r="H123" s="71"/>
      <c r="I123" s="89"/>
      <c r="J123" s="71"/>
      <c r="K123" s="71"/>
      <c r="L123" s="71"/>
      <c r="M123" s="87"/>
      <c r="N123" s="33"/>
      <c r="O123" s="33"/>
      <c r="P123" s="33"/>
      <c r="Q123" s="33"/>
      <c r="R123" s="40"/>
      <c r="S123" s="40"/>
      <c r="T123" s="40"/>
      <c r="U123" s="40"/>
      <c r="V123" s="40"/>
      <c r="W123" s="40"/>
      <c r="X123" s="40"/>
      <c r="Y123" s="40"/>
      <c r="Z123" s="40"/>
      <c r="AA123" s="40"/>
    </row>
    <row r="124" spans="1:27" s="28" customFormat="1" ht="21.6" customHeight="1" x14ac:dyDescent="0.3">
      <c r="A124" s="71"/>
      <c r="B124" s="71"/>
      <c r="C124" s="71"/>
      <c r="D124" s="71"/>
      <c r="E124" s="71"/>
      <c r="F124" s="71"/>
      <c r="G124" s="71"/>
      <c r="H124" s="71"/>
      <c r="I124" s="71"/>
      <c r="J124" s="71"/>
      <c r="K124" s="71"/>
      <c r="L124" s="71"/>
      <c r="M124" s="71"/>
      <c r="N124" s="33"/>
      <c r="O124" s="33"/>
      <c r="P124" s="33"/>
      <c r="Q124" s="33"/>
      <c r="R124" s="40"/>
      <c r="S124" s="40"/>
      <c r="T124" s="40"/>
      <c r="U124" s="40"/>
      <c r="V124" s="40"/>
      <c r="W124" s="40"/>
      <c r="X124" s="40"/>
      <c r="Y124" s="40"/>
      <c r="Z124" s="40"/>
      <c r="AA124" s="40"/>
    </row>
    <row r="125" spans="1:27" s="40" customFormat="1" ht="21.6" customHeight="1" x14ac:dyDescent="0.3"/>
    <row r="126" spans="1:27" s="40" customFormat="1" ht="21.6" customHeight="1" x14ac:dyDescent="0.3"/>
    <row r="127" spans="1:27" s="40" customFormat="1" ht="21.6" customHeight="1" x14ac:dyDescent="0.3"/>
    <row r="128" spans="1:27" s="40" customFormat="1" ht="21.6" customHeight="1" x14ac:dyDescent="0.3"/>
    <row r="129" s="40" customFormat="1" ht="21.6" customHeight="1" x14ac:dyDescent="0.3"/>
    <row r="130" s="40" customFormat="1" ht="21.6" customHeight="1" x14ac:dyDescent="0.3"/>
  </sheetData>
  <mergeCells count="23">
    <mergeCell ref="F16:G16"/>
    <mergeCell ref="K13:L13"/>
    <mergeCell ref="K14:L14"/>
    <mergeCell ref="K15:L15"/>
    <mergeCell ref="J16:L17"/>
    <mergeCell ref="F5:G5"/>
    <mergeCell ref="F6:G6"/>
    <mergeCell ref="F7:G7"/>
    <mergeCell ref="F8:G8"/>
    <mergeCell ref="K6:L6"/>
    <mergeCell ref="K7:L7"/>
    <mergeCell ref="K8:L8"/>
    <mergeCell ref="K5:L5"/>
    <mergeCell ref="I5:J5"/>
    <mergeCell ref="I6:J6"/>
    <mergeCell ref="I7:J7"/>
    <mergeCell ref="I8:J8"/>
    <mergeCell ref="K9:L9"/>
    <mergeCell ref="F9:G9"/>
    <mergeCell ref="F13:G13"/>
    <mergeCell ref="F14:G14"/>
    <mergeCell ref="F15:G15"/>
    <mergeCell ref="I9:J9"/>
  </mergeCells>
  <conditionalFormatting sqref="F15">
    <cfRule type="expression" dxfId="1" priority="1">
      <formula>#REF!</formula>
    </cfRule>
  </conditionalFormatting>
  <conditionalFormatting sqref="F16">
    <cfRule type="expression" dxfId="0" priority="9">
      <formula>#REF!</formula>
    </cfRule>
  </conditionalFormatting>
  <pageMargins left="0.7" right="0.7" top="0.75" bottom="0.75" header="0.3" footer="0.3"/>
  <pageSetup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F3C53-1F60-4AE4-988B-A87D6FE2818A}">
  <sheetPr codeName="Sheet4"/>
  <dimension ref="A1"/>
  <sheetViews>
    <sheetView view="pageLayout" zoomScaleNormal="132" workbookViewId="0"/>
  </sheetViews>
  <sheetFormatPr defaultRowHeight="14.4" x14ac:dyDescent="0.3"/>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DC87F-F162-4A41-A5A9-28183F6F802E}">
  <sheetPr codeName="Sheet5">
    <tabColor theme="1" tint="0.499984740745262"/>
    <pageSetUpPr fitToPage="1"/>
  </sheetPr>
  <dimension ref="B1:D28"/>
  <sheetViews>
    <sheetView showGridLines="0" view="pageLayout" zoomScaleNormal="100" workbookViewId="0">
      <selection activeCell="B22" sqref="B22"/>
    </sheetView>
  </sheetViews>
  <sheetFormatPr defaultColWidth="9.5546875" defaultRowHeight="30" customHeight="1" x14ac:dyDescent="0.3"/>
  <cols>
    <col min="1" max="1" width="5.33203125" style="2" customWidth="1"/>
    <col min="2" max="2" width="61.88671875" style="2" customWidth="1"/>
    <col min="3" max="3" width="17.44140625" style="2" customWidth="1"/>
    <col min="4" max="4" width="28.5546875" style="2" customWidth="1"/>
    <col min="5" max="5" width="5.33203125" style="2" customWidth="1"/>
    <col min="6" max="16384" width="9.5546875" style="2"/>
  </cols>
  <sheetData>
    <row r="1" spans="2:4" ht="19.95" customHeight="1" x14ac:dyDescent="0.3"/>
    <row r="2" spans="2:4" ht="70.5" customHeight="1" x14ac:dyDescent="0.3">
      <c r="B2" s="129" t="s">
        <v>29</v>
      </c>
      <c r="C2" s="129"/>
      <c r="D2" s="129"/>
    </row>
    <row r="3" spans="2:4" ht="49.95" customHeight="1" x14ac:dyDescent="0.3">
      <c r="B3" s="130" t="s">
        <v>28</v>
      </c>
      <c r="C3" s="130"/>
      <c r="D3" s="130"/>
    </row>
    <row r="4" spans="2:4" ht="18" customHeight="1" x14ac:dyDescent="0.3">
      <c r="B4" s="2" t="s">
        <v>27</v>
      </c>
      <c r="C4" s="24" t="s">
        <v>26</v>
      </c>
      <c r="D4" s="25">
        <f ca="1">TODAY()</f>
        <v>45617</v>
      </c>
    </row>
    <row r="5" spans="2:4" ht="18" customHeight="1" x14ac:dyDescent="0.3">
      <c r="B5" s="2" t="s">
        <v>25</v>
      </c>
      <c r="C5" s="24" t="s">
        <v>24</v>
      </c>
      <c r="D5" s="12">
        <v>100</v>
      </c>
    </row>
    <row r="6" spans="2:4" ht="18" customHeight="1" x14ac:dyDescent="0.3">
      <c r="B6" s="21" t="s">
        <v>23</v>
      </c>
      <c r="C6" s="24" t="s">
        <v>22</v>
      </c>
      <c r="D6" s="2" t="s">
        <v>21</v>
      </c>
    </row>
    <row r="7" spans="2:4" ht="18" customHeight="1" x14ac:dyDescent="0.3">
      <c r="B7" s="23" t="s">
        <v>20</v>
      </c>
      <c r="D7" s="2" t="s">
        <v>19</v>
      </c>
    </row>
    <row r="8" spans="2:4" ht="18" customHeight="1" x14ac:dyDescent="0.3">
      <c r="C8" s="22"/>
      <c r="D8" s="2" t="s">
        <v>18</v>
      </c>
    </row>
    <row r="9" spans="2:4" ht="18" customHeight="1" x14ac:dyDescent="0.3">
      <c r="D9" s="2" t="s">
        <v>17</v>
      </c>
    </row>
    <row r="10" spans="2:4" ht="18" customHeight="1" x14ac:dyDescent="0.3">
      <c r="D10" s="21" t="s">
        <v>16</v>
      </c>
    </row>
    <row r="11" spans="2:4" ht="40.049999999999997" customHeight="1" x14ac:dyDescent="0.4">
      <c r="B11" s="131" t="s">
        <v>15</v>
      </c>
      <c r="C11" s="131"/>
      <c r="D11" s="20"/>
    </row>
    <row r="12" spans="2:4" ht="10.050000000000001" customHeight="1" x14ac:dyDescent="0.3">
      <c r="B12" s="19"/>
      <c r="C12" s="19"/>
      <c r="D12" s="19"/>
    </row>
    <row r="13" spans="2:4" ht="30" customHeight="1" x14ac:dyDescent="0.3">
      <c r="B13" s="17" t="s">
        <v>14</v>
      </c>
      <c r="C13" s="18" t="s">
        <v>13</v>
      </c>
      <c r="D13" s="17" t="s">
        <v>12</v>
      </c>
    </row>
    <row r="14" spans="2:4" ht="30" customHeight="1" x14ac:dyDescent="0.3">
      <c r="B14" s="15" t="s">
        <v>11</v>
      </c>
      <c r="C14" s="16"/>
      <c r="D14" s="13">
        <v>2250</v>
      </c>
    </row>
    <row r="15" spans="2:4" ht="30" customHeight="1" x14ac:dyDescent="0.3">
      <c r="B15" s="15" t="s">
        <v>10</v>
      </c>
      <c r="C15" s="14"/>
      <c r="D15" s="13">
        <v>1250</v>
      </c>
    </row>
    <row r="16" spans="2:4" ht="30" customHeight="1" x14ac:dyDescent="0.3">
      <c r="B16" s="15" t="s">
        <v>9</v>
      </c>
      <c r="C16" s="14"/>
      <c r="D16" s="13">
        <v>3000</v>
      </c>
    </row>
    <row r="17" spans="2:4" ht="30" customHeight="1" x14ac:dyDescent="0.3">
      <c r="B17" s="15" t="s">
        <v>8</v>
      </c>
      <c r="C17" s="14"/>
      <c r="D17" s="13">
        <v>4500</v>
      </c>
    </row>
    <row r="18" spans="2:4" ht="30" customHeight="1" x14ac:dyDescent="0.3">
      <c r="B18" s="15" t="s">
        <v>7</v>
      </c>
      <c r="C18" s="14"/>
      <c r="D18" s="13">
        <v>250</v>
      </c>
    </row>
    <row r="19" spans="2:4" ht="30" customHeight="1" x14ac:dyDescent="0.3">
      <c r="B19" s="15"/>
      <c r="C19" s="14"/>
      <c r="D19" s="13"/>
    </row>
    <row r="20" spans="2:4" ht="30" customHeight="1" x14ac:dyDescent="0.3">
      <c r="B20" s="15"/>
      <c r="C20" s="14"/>
      <c r="D20" s="13"/>
    </row>
    <row r="21" spans="2:4" ht="30" customHeight="1" x14ac:dyDescent="0.3">
      <c r="B21" s="15"/>
      <c r="C21" s="14"/>
      <c r="D21" s="13"/>
    </row>
    <row r="22" spans="2:4" ht="30" customHeight="1" x14ac:dyDescent="0.3">
      <c r="B22" s="15"/>
      <c r="C22" s="14"/>
      <c r="D22" s="13"/>
    </row>
    <row r="23" spans="2:4" ht="30" customHeight="1" x14ac:dyDescent="0.3">
      <c r="B23" s="15"/>
      <c r="C23" s="14"/>
      <c r="D23" s="13"/>
    </row>
    <row r="24" spans="2:4" ht="30" customHeight="1" x14ac:dyDescent="0.3">
      <c r="B24" s="12"/>
      <c r="C24" s="11" t="s">
        <v>6</v>
      </c>
      <c r="D24" s="10">
        <f>SUM(D14:D23)</f>
        <v>11250</v>
      </c>
    </row>
    <row r="25" spans="2:4" ht="30" customHeight="1" x14ac:dyDescent="0.3">
      <c r="C25" s="7" t="s">
        <v>5</v>
      </c>
      <c r="D25" s="9">
        <v>0</v>
      </c>
    </row>
    <row r="26" spans="2:4" ht="30" customHeight="1" x14ac:dyDescent="0.3">
      <c r="B26" s="2" t="str">
        <f>"Make all checks payable to "&amp;Company_Name&amp;"."</f>
        <v>Make all checks payable to HLP Manufacturing INC.</v>
      </c>
      <c r="C26" s="7" t="s">
        <v>4</v>
      </c>
      <c r="D26" s="8">
        <f>IFERROR(D24*D25, "")</f>
        <v>0</v>
      </c>
    </row>
    <row r="27" spans="2:4" ht="30" customHeight="1" x14ac:dyDescent="0.3">
      <c r="B27" s="2" t="s">
        <v>3</v>
      </c>
      <c r="C27" s="7" t="s">
        <v>2</v>
      </c>
      <c r="D27" s="6">
        <v>0</v>
      </c>
    </row>
    <row r="28" spans="2:4" ht="30" customHeight="1" x14ac:dyDescent="0.3">
      <c r="B28" s="5" t="s">
        <v>1</v>
      </c>
      <c r="C28" s="4" t="s">
        <v>0</v>
      </c>
      <c r="D28" s="3">
        <f>IFERROR(D24+D26+D27, "")</f>
        <v>11250</v>
      </c>
    </row>
  </sheetData>
  <mergeCells count="3">
    <mergeCell ref="B2:D2"/>
    <mergeCell ref="B3:D3"/>
    <mergeCell ref="B11:C11"/>
  </mergeCells>
  <dataValidations count="30">
    <dataValidation allowBlank="1" showInputMessage="1" showErrorMessage="1" prompt="Enter customer Name, Company Name, Street Address, City, State, Zip Code, and Phone number in cells D6 through D10" sqref="C6" xr:uid="{AA0745F4-9A2F-4A8B-9348-313F1973C0D7}"/>
    <dataValidation allowBlank="1" showInputMessage="1" showErrorMessage="1" prompt="Enter invoicing Company Name in this cell" sqref="B3:D3" xr:uid="{A14F29D6-8262-451C-BAAA-A61ACEC88CAD}"/>
    <dataValidation allowBlank="1" showInputMessage="1" showErrorMessage="1" prompt="Enter customer Phone number in this cell" sqref="D10" xr:uid="{00000000-0002-0000-0000-00000F000000}"/>
    <dataValidation allowBlank="1" showInputMessage="1" showErrorMessage="1" prompt="Enter invoicing company email address in this cell" sqref="B7" xr:uid="{00000000-0002-0000-0000-000005000000}"/>
    <dataValidation allowBlank="1" showInputMessage="1" showErrorMessage="1" prompt="Enter Project or Service Description in this cell, invoice details in table below, and Tax Rate &amp; Other in cells below the table. Sales Tax &amp; Total due are automatically calculated" sqref="B11" xr:uid="{00000000-0002-0000-0000-00001E000000}"/>
    <dataValidation allowBlank="1" showInputMessage="1" showErrorMessage="1" prompt="Create an Invoice with tax calculation in this worksheet. Enter company details in cells B3 through B7 and customer details in cells D6 through D10. Enter invoice details in Invoice table. Total due is automatically calculated" sqref="A1" xr:uid="{00000000-0002-0000-0000-00001D000000}"/>
    <dataValidation allowBlank="1" showInputMessage="1" showErrorMessage="1" prompt="Company name is automatically appended in this cell" sqref="B26" xr:uid="{00000000-0002-0000-0000-00001C000000}"/>
    <dataValidation allowBlank="1" showInputMessage="1" showErrorMessage="1" prompt="Enter invoicing company Contact Name, Phone Number, and Email address in this cell" sqref="B27" xr:uid="{00000000-0002-0000-0000-00001B000000}"/>
    <dataValidation allowBlank="1" showInputMessage="1" showErrorMessage="1" prompt="Total due is automatically calculated in cell at right" sqref="C28" xr:uid="{00000000-0002-0000-0000-00001A000000}"/>
    <dataValidation allowBlank="1" showInputMessage="1" showErrorMessage="1" prompt="Total due is automatically calculated in this cell" sqref="C28:D28" xr:uid="{00000000-0002-0000-0000-000019000000}"/>
    <dataValidation allowBlank="1" showInputMessage="1" showErrorMessage="1" prompt="Enter Other amount in this cell" sqref="D27" xr:uid="{00000000-0002-0000-0000-000018000000}"/>
    <dataValidation allowBlank="1" showInputMessage="1" showErrorMessage="1" prompt="Enter Other amount in cell at right" sqref="C27" xr:uid="{00000000-0002-0000-0000-000017000000}"/>
    <dataValidation allowBlank="1" showInputMessage="1" showErrorMessage="1" prompt="Sales Tax amount is automatically calculated in cell at right" sqref="C26" xr:uid="{00000000-0002-0000-0000-000016000000}"/>
    <dataValidation allowBlank="1" showInputMessage="1" showErrorMessage="1" prompt="Sales Tax amount is automatically calculated in this cell" sqref="D26" xr:uid="{00000000-0002-0000-0000-000015000000}"/>
    <dataValidation allowBlank="1" showInputMessage="1" showErrorMessage="1" prompt="Enter Tax Rate in this cell" sqref="D25" xr:uid="{00000000-0002-0000-0000-000014000000}"/>
    <dataValidation allowBlank="1" showInputMessage="1" showErrorMessage="1" prompt="Enter Tax Rate in cell at right" sqref="C25" xr:uid="{00000000-0002-0000-0000-000013000000}"/>
    <dataValidation allowBlank="1" showInputMessage="1" showErrorMessage="1" prompt="Enter Amount in this column under this heading for each description in column B. Subtotal is automatically calculated at the end of the table" sqref="D13" xr:uid="{00000000-0002-0000-0000-000012000000}"/>
    <dataValidation allowBlank="1" showInputMessage="1" showErrorMessage="1" prompt="Enter Description in this column under this heading" sqref="B13" xr:uid="{00000000-0002-0000-0000-000010000000}"/>
    <dataValidation allowBlank="1" showInputMessage="1" showErrorMessage="1" prompt="Enter customer City, State, and Zip Code in this cell" sqref="D9" xr:uid="{00000000-0002-0000-0000-00000E000000}"/>
    <dataValidation allowBlank="1" showInputMessage="1" showErrorMessage="1" prompt="Enter customer Street Address in this cell" sqref="D8" xr:uid="{00000000-0002-0000-0000-00000D000000}"/>
    <dataValidation allowBlank="1" showInputMessage="1" showErrorMessage="1" prompt="Enter customer Company Name in this cell" sqref="D7" xr:uid="{00000000-0002-0000-0000-00000C000000}"/>
    <dataValidation allowBlank="1" showInputMessage="1" showErrorMessage="1" prompt="Enter customer Name in this cell" sqref="D6" xr:uid="{00000000-0002-0000-0000-00000B000000}"/>
    <dataValidation allowBlank="1" showInputMessage="1" showErrorMessage="1" prompt="Enter Invoice Number in this cell" sqref="D5" xr:uid="{00000000-0002-0000-0000-00000A000000}"/>
    <dataValidation allowBlank="1" showInputMessage="1" showErrorMessage="1" prompt="Enter Invoice Number in cell at right" sqref="C5" xr:uid="{00000000-0002-0000-0000-000009000000}"/>
    <dataValidation allowBlank="1" showInputMessage="1" showErrorMessage="1" prompt="Enter invoice Date in this cell" sqref="D4" xr:uid="{00000000-0002-0000-0000-000008000000}"/>
    <dataValidation allowBlank="1" showInputMessage="1" showErrorMessage="1" prompt="Enter invoice Date in cell at right" sqref="C4" xr:uid="{00000000-0002-0000-0000-000007000000}"/>
    <dataValidation allowBlank="1" showInputMessage="1" showErrorMessage="1" prompt="Enter invoicing company Phone number in this cell" sqref="B6" xr:uid="{00000000-0002-0000-0000-000006000000}"/>
    <dataValidation allowBlank="1" showInputMessage="1" showErrorMessage="1" prompt="Enter invoicing company City, State, and Zip Code in this cell" sqref="B5" xr:uid="{00000000-0002-0000-0000-000004000000}"/>
    <dataValidation allowBlank="1" showInputMessage="1" showErrorMessage="1" prompt="Enter invoicing company Street Address in this cell" sqref="B4" xr:uid="{00000000-0002-0000-0000-000003000000}"/>
    <dataValidation allowBlank="1" showInputMessage="1" showErrorMessage="1" prompt="Title of this worksheet is in this cell. Enter Invoice details in cells D4 through D10" sqref="B2:D2" xr:uid="{00000000-0002-0000-0000-000001000000}"/>
  </dataValidations>
  <hyperlinks>
    <hyperlink ref="B7" r:id="rId1" xr:uid="{A375F1B4-8D42-4CB6-9B6E-5E3BC21FCA4D}"/>
  </hyperlinks>
  <printOptions horizontalCentered="1"/>
  <pageMargins left="0.5" right="0.5" top="0.5" bottom="0.5" header="0.5" footer="0.5"/>
  <pageSetup scale="84" fitToHeight="0" orientation="portrait" r:id="rId2"/>
  <headerFooter differentFirst="1"/>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Intro</vt:lpstr>
      <vt:lpstr>Web View Mode</vt:lpstr>
      <vt:lpstr>Tabular Mode</vt:lpstr>
      <vt:lpstr>Printed Summary</vt:lpstr>
      <vt:lpstr>PrintedSummary</vt:lpstr>
      <vt:lpstr>'Tabular Mode'!ColumnTitle1</vt:lpstr>
      <vt:lpstr>ColumnTitle1</vt:lpstr>
      <vt:lpstr>Company_Name</vt:lpstr>
      <vt:lpstr>Email</vt:lpstr>
      <vt:lpstr>Phone</vt:lpstr>
      <vt:lpstr>'Tabular Mode'!Print_Area</vt:lpstr>
      <vt:lpstr>'Web View Mode'!Print_Area</vt:lpstr>
      <vt:lpstr>PrintedSummary!Print_Titles</vt:lpstr>
      <vt:lpstr>RowTitleRegion1..D8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C</dc:creator>
  <cp:lastModifiedBy>K C</cp:lastModifiedBy>
  <cp:lastPrinted>2024-11-12T16:47:28Z</cp:lastPrinted>
  <dcterms:created xsi:type="dcterms:W3CDTF">2024-11-12T16:20:26Z</dcterms:created>
  <dcterms:modified xsi:type="dcterms:W3CDTF">2024-11-21T15:26:32Z</dcterms:modified>
</cp:coreProperties>
</file>