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oogle Drive\Doutorado\DSC\"/>
    </mc:Choice>
  </mc:AlternateContent>
  <bookViews>
    <workbookView xWindow="0" yWindow="0" windowWidth="20460" windowHeight="7575" activeTab="4"/>
  </bookViews>
  <sheets>
    <sheet name="2018 06 07" sheetId="1" r:id="rId1"/>
    <sheet name="2018 01 23" sheetId="2" r:id="rId2"/>
    <sheet name="2017 08 16" sheetId="3" r:id="rId3"/>
    <sheet name="2018 09 18" sheetId="5" r:id="rId4"/>
    <sheet name="Tudo" sheetId="4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M3" i="5" s="1"/>
  <c r="L3" i="5"/>
  <c r="N3" i="5" s="1"/>
  <c r="K4" i="5"/>
  <c r="M4" i="5" s="1"/>
  <c r="L4" i="5"/>
  <c r="N4" i="5" s="1"/>
  <c r="K5" i="5"/>
  <c r="M5" i="5" s="1"/>
  <c r="L5" i="5"/>
  <c r="N5" i="5" s="1"/>
  <c r="K6" i="5"/>
  <c r="M6" i="5" s="1"/>
  <c r="L6" i="5"/>
  <c r="N6" i="5" s="1"/>
  <c r="K7" i="5"/>
  <c r="M7" i="5" s="1"/>
  <c r="L7" i="5"/>
  <c r="N7" i="5" s="1"/>
  <c r="K8" i="5"/>
  <c r="M8" i="5" s="1"/>
  <c r="L8" i="5"/>
  <c r="N8" i="5" s="1"/>
  <c r="K9" i="5"/>
  <c r="M9" i="5" s="1"/>
  <c r="L9" i="5"/>
  <c r="N9" i="5" s="1"/>
  <c r="L11" i="3" l="1"/>
  <c r="N11" i="3" s="1"/>
  <c r="L8" i="3"/>
  <c r="N8" i="3" s="1"/>
  <c r="L5" i="3"/>
  <c r="N5" i="3" s="1"/>
  <c r="L7" i="3"/>
  <c r="N7" i="3" s="1"/>
  <c r="L4" i="3"/>
  <c r="N4" i="3" s="1"/>
  <c r="L9" i="3"/>
  <c r="N9" i="3" s="1"/>
  <c r="L6" i="3"/>
  <c r="N6" i="3" s="1"/>
  <c r="L3" i="3"/>
  <c r="N3" i="3" s="1"/>
  <c r="L12" i="3"/>
  <c r="N12" i="3" s="1"/>
  <c r="L10" i="3"/>
  <c r="N10" i="3" s="1"/>
  <c r="L15" i="3"/>
  <c r="N15" i="3" s="1"/>
  <c r="L14" i="3"/>
  <c r="N14" i="3" s="1"/>
  <c r="L13" i="3"/>
  <c r="N13" i="3" s="1"/>
  <c r="K11" i="3"/>
  <c r="M11" i="3" s="1"/>
  <c r="K8" i="3"/>
  <c r="M8" i="3" s="1"/>
  <c r="K5" i="3"/>
  <c r="M5" i="3" s="1"/>
  <c r="K7" i="3"/>
  <c r="M7" i="3" s="1"/>
  <c r="K4" i="3"/>
  <c r="M4" i="3" s="1"/>
  <c r="K9" i="3"/>
  <c r="M9" i="3" s="1"/>
  <c r="K6" i="3"/>
  <c r="M6" i="3" s="1"/>
  <c r="K3" i="3"/>
  <c r="M3" i="3" s="1"/>
  <c r="K12" i="3"/>
  <c r="M12" i="3" s="1"/>
  <c r="K10" i="3"/>
  <c r="M10" i="3" s="1"/>
  <c r="K15" i="3"/>
  <c r="M15" i="3" s="1"/>
  <c r="K14" i="3"/>
  <c r="M14" i="3" s="1"/>
  <c r="K13" i="3"/>
  <c r="M13" i="3" s="1"/>
  <c r="K11" i="2"/>
  <c r="M11" i="2" s="1"/>
  <c r="J11" i="2"/>
  <c r="L11" i="2" s="1"/>
  <c r="K10" i="2"/>
  <c r="M10" i="2" s="1"/>
  <c r="J10" i="2"/>
  <c r="L10" i="2" s="1"/>
  <c r="K9" i="2"/>
  <c r="M9" i="2" s="1"/>
  <c r="J9" i="2"/>
  <c r="L9" i="2" s="1"/>
  <c r="K8" i="2"/>
  <c r="M8" i="2" s="1"/>
  <c r="J8" i="2"/>
  <c r="L8" i="2" s="1"/>
  <c r="K7" i="2"/>
  <c r="M7" i="2" s="1"/>
  <c r="J7" i="2"/>
  <c r="L7" i="2" s="1"/>
  <c r="K6" i="2"/>
  <c r="M6" i="2" s="1"/>
  <c r="J6" i="2"/>
  <c r="L6" i="2" s="1"/>
  <c r="K5" i="2"/>
  <c r="M5" i="2" s="1"/>
  <c r="J5" i="2"/>
  <c r="L5" i="2" s="1"/>
  <c r="K4" i="2"/>
  <c r="M4" i="2" s="1"/>
  <c r="J4" i="2"/>
  <c r="L4" i="2" s="1"/>
  <c r="K3" i="2"/>
  <c r="M3" i="2" s="1"/>
  <c r="J3" i="2"/>
  <c r="L3" i="2" s="1"/>
  <c r="K3" i="1" l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</calcChain>
</file>

<file path=xl/sharedStrings.xml><?xml version="1.0" encoding="utf-8"?>
<sst xmlns="http://schemas.openxmlformats.org/spreadsheetml/2006/main" count="161" uniqueCount="34">
  <si>
    <t>% Ureia</t>
  </si>
  <si>
    <t>C Surf</t>
  </si>
  <si>
    <t>Surf</t>
  </si>
  <si>
    <t>TTAB</t>
  </si>
  <si>
    <t>CTAB</t>
  </si>
  <si>
    <t>DTAB</t>
  </si>
  <si>
    <t>Taq</t>
  </si>
  <si>
    <t>Tres</t>
  </si>
  <si>
    <t>As / J.g-1</t>
  </si>
  <si>
    <t>Ad / J.g-1</t>
  </si>
  <si>
    <t>massa (mg)</t>
  </si>
  <si>
    <t>As / J</t>
  </si>
  <si>
    <t>Ad / J</t>
  </si>
  <si>
    <t>As / J.mol-1</t>
  </si>
  <si>
    <t>Ad / J.mol-1</t>
  </si>
  <si>
    <t>Ls/°C</t>
  </si>
  <si>
    <t>Ld/°C</t>
  </si>
  <si>
    <t>NaSal</t>
  </si>
  <si>
    <t>-</t>
  </si>
  <si>
    <t>T_aq</t>
  </si>
  <si>
    <t>T_res</t>
  </si>
  <si>
    <t>A_aq / J.g-1</t>
  </si>
  <si>
    <t>A_ref / J.g-1</t>
  </si>
  <si>
    <t>Aaq / J</t>
  </si>
  <si>
    <t>Ares / J</t>
  </si>
  <si>
    <t>Aaq / J.mol-1</t>
  </si>
  <si>
    <t>Ares / J.mol-1</t>
  </si>
  <si>
    <t>Laq/°C</t>
  </si>
  <si>
    <t>Lres/°C</t>
  </si>
  <si>
    <t>C NaSal</t>
  </si>
  <si>
    <t>Amostras com largura ruim</t>
  </si>
  <si>
    <t>resfr</t>
  </si>
  <si>
    <t>Ares / J.g-1</t>
  </si>
  <si>
    <t>Aaq / J.g-1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</si>
</sst>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1" xfId="0" applyFont="1" applyFill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0" fontId="0" fillId="2" borderId="0" xfId="0" applyFill="1" applyBorder="1"/>
    <xf numFmtId="164" fontId="0" fillId="2" borderId="0" xfId="0" applyNumberFormat="1" applyFill="1" applyBorder="1"/>
    <xf numFmtId="2" fontId="0" fillId="2" borderId="0" xfId="0" applyNumberFormat="1" applyFill="1" applyBorder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0" fontId="0" fillId="4" borderId="0" xfId="0" applyFill="1" applyBorder="1"/>
    <xf numFmtId="164" fontId="0" fillId="4" borderId="0" xfId="0" applyNumberFormat="1" applyFill="1" applyBorder="1"/>
    <xf numFmtId="2" fontId="0" fillId="4" borderId="0" xfId="0" applyNumberFormat="1" applyFill="1" applyBorder="1"/>
    <xf numFmtId="0" fontId="0" fillId="4" borderId="0" xfId="0" applyFill="1"/>
    <xf numFmtId="2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3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O17" totalsRowShown="0">
  <autoFilter ref="B2:O17"/>
  <sortState ref="B3:H17">
    <sortCondition ref="C2:C17"/>
  </sortState>
  <tableColumns count="14">
    <tableColumn id="1" name="% Ureia"/>
    <tableColumn id="2" name="Surf"/>
    <tableColumn id="3" name="C Surf"/>
    <tableColumn id="4" name="Taq"/>
    <tableColumn id="5" name="Tres"/>
    <tableColumn id="6" name="As / J.g-1"/>
    <tableColumn id="7" name="Ad / J.g-1"/>
    <tableColumn id="8" name="massa (mg)"/>
    <tableColumn id="9" name="As / J" dataDxfId="36">
      <calculatedColumnFormula>Table1[[#This Row],[As / J.g-1]]*Table1[[#This Row],[massa (mg)]]*0.001</calculatedColumnFormula>
    </tableColumn>
    <tableColumn id="10" name="Ad / J" dataDxfId="35">
      <calculatedColumnFormula>Table1[[#This Row],[Ad / J.g-1]]*Table1[[#This Row],[massa (mg)]]*0.001</calculatedColumnFormula>
    </tableColumn>
    <tableColumn id="11" name="As / J.mol-1" dataDxfId="34">
      <calculatedColumnFormula>Table1[[#This Row],[As / J]]/(Table1[[#This Row],[C Surf]]*0.001)</calculatedColumnFormula>
    </tableColumn>
    <tableColumn id="12" name="Ad / J.mol-1" dataDxfId="33">
      <calculatedColumnFormula>Table1[[#This Row],[Ad / J]]/(Table1[[#This Row],[C Surf]]*0.001)</calculatedColumnFormula>
    </tableColumn>
    <tableColumn id="13" name="Ls/°C" dataDxfId="32"/>
    <tableColumn id="14" name="Ld/°C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O11" totalsRowShown="0">
  <autoFilter ref="B2:O11"/>
  <sortState ref="B3:H17">
    <sortCondition ref="C2:C17"/>
  </sortState>
  <tableColumns count="14">
    <tableColumn id="1" name="% Ureia"/>
    <tableColumn id="2" name="Surf"/>
    <tableColumn id="3" name="C Surf"/>
    <tableColumn id="4" name="Taq"/>
    <tableColumn id="5" name="Tres"/>
    <tableColumn id="6" name="As / J.g-1"/>
    <tableColumn id="7" name="Ad / J.g-1"/>
    <tableColumn id="8" name="massa (mg)"/>
    <tableColumn id="9" name="As / J" dataDxfId="30">
      <calculatedColumnFormula>Table13[[#This Row],[As / J.g-1]]*Table13[[#This Row],[massa (mg)]]*0.001</calculatedColumnFormula>
    </tableColumn>
    <tableColumn id="10" name="Ad / J" dataDxfId="29">
      <calculatedColumnFormula>Table13[[#This Row],[Ad / J.g-1]]*Table13[[#This Row],[massa (mg)]]*0.001</calculatedColumnFormula>
    </tableColumn>
    <tableColumn id="11" name="As / J.mol-1" dataDxfId="28">
      <calculatedColumnFormula>Table13[[#This Row],[As / J]]/(Table13[[#This Row],[C Surf]]*0.001)</calculatedColumnFormula>
    </tableColumn>
    <tableColumn id="12" name="Ad / J.mol-1" dataDxfId="27">
      <calculatedColumnFormula>Table13[[#This Row],[Ad / J]]/(Table13[[#This Row],[C Surf]]*0.001)</calculatedColumnFormula>
    </tableColumn>
    <tableColumn id="13" name="Ls/°C" dataDxfId="26"/>
    <tableColumn id="14" name="Ld/°C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2:P15" totalsRowShown="0">
  <autoFilter ref="B2:P15"/>
  <sortState ref="B3:P15">
    <sortCondition ref="D2:D15"/>
  </sortState>
  <tableColumns count="15">
    <tableColumn id="1" name="% Ureia"/>
    <tableColumn id="2" name="Surf"/>
    <tableColumn id="3" name="C Surf"/>
    <tableColumn id="15" name="NaSal"/>
    <tableColumn id="4" name="T_aq"/>
    <tableColumn id="5" name="T_res"/>
    <tableColumn id="6" name="A_aq / J.g-1"/>
    <tableColumn id="7" name="A_ref / J.g-1"/>
    <tableColumn id="8" name="massa (mg)"/>
    <tableColumn id="9" name="Aaq / J" dataDxfId="24">
      <calculatedColumnFormula>Table134[[#This Row],[A_aq / J.g-1]]*Table134[[#This Row],[massa (mg)]]*0.001</calculatedColumnFormula>
    </tableColumn>
    <tableColumn id="10" name="Ares / J" dataDxfId="23">
      <calculatedColumnFormula>Table134[[#This Row],[A_ref / J.g-1]]*Table134[[#This Row],[massa (mg)]]*0.001</calculatedColumnFormula>
    </tableColumn>
    <tableColumn id="11" name="Aaq / J.mol-1" dataDxfId="22">
      <calculatedColumnFormula>Table134[[#This Row],[Aaq / J]]/(Table134[[#This Row],[C Surf]]*0.001)</calculatedColumnFormula>
    </tableColumn>
    <tableColumn id="12" name="Ares / J.mol-1" dataDxfId="21">
      <calculatedColumnFormula>Table134[[#This Row],[Ares / J]]/(Table134[[#This Row],[C Surf]]*0.001)</calculatedColumnFormula>
    </tableColumn>
    <tableColumn id="13" name="Laq/°C" dataDxfId="20"/>
    <tableColumn id="14" name="Lres/°C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46" displayName="Table1346" ref="B2:P9" totalsRowShown="0">
  <autoFilter ref="B2:P9"/>
  <sortState ref="B3:P15">
    <sortCondition ref="D2:D15"/>
  </sortState>
  <tableColumns count="15">
    <tableColumn id="1" name="% Ureia"/>
    <tableColumn id="2" name="Surf"/>
    <tableColumn id="3" name="C Surf"/>
    <tableColumn id="15" name="NaSal"/>
    <tableColumn id="4" name="T_aq"/>
    <tableColumn id="5" name="T_res"/>
    <tableColumn id="6" name="A_aq / J.g-1"/>
    <tableColumn id="7" name="A_ref / J.g-1"/>
    <tableColumn id="8" name="massa (mg)"/>
    <tableColumn id="9" name="Aaq / J" dataDxfId="18">
      <calculatedColumnFormula>Table1346[[#This Row],[A_aq / J.g-1]]*Table1346[[#This Row],[massa (mg)]]*0.001</calculatedColumnFormula>
    </tableColumn>
    <tableColumn id="10" name="Ares / J" dataDxfId="17">
      <calculatedColumnFormula>Table1346[[#This Row],[A_ref / J.g-1]]*Table1346[[#This Row],[massa (mg)]]*0.001</calculatedColumnFormula>
    </tableColumn>
    <tableColumn id="11" name="Aaq / J.mol-1" dataDxfId="16">
      <calculatedColumnFormula>Table1346[[#This Row],[Aaq / J]]/(Table1346[[#This Row],[C Surf]]*0.001)</calculatedColumnFormula>
    </tableColumn>
    <tableColumn id="12" name="Ares / J.mol-1" dataDxfId="15">
      <calculatedColumnFormula>Table1346[[#This Row],[Ares / J]]/(Table1346[[#This Row],[C Surf]]*0.001)</calculatedColumnFormula>
    </tableColumn>
    <tableColumn id="13" name="Laq/°C" dataDxfId="14"/>
    <tableColumn id="14" name="Lres/°C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B2:P42" totalsRowShown="0" headerRowDxfId="12" headerRowBorderDxfId="11" tableBorderDxfId="10">
  <autoFilter ref="B2:P42"/>
  <sortState ref="B3:P36">
    <sortCondition ref="E3:E36"/>
    <sortCondition ref="C3:C36"/>
    <sortCondition ref="D3:D36"/>
    <sortCondition ref="B3:B36"/>
  </sortState>
  <tableColumns count="15">
    <tableColumn id="1" name="% Ureia"/>
    <tableColumn id="2" name="Surf"/>
    <tableColumn id="3" name="C Surf"/>
    <tableColumn id="11" name="C NaSal"/>
    <tableColumn id="4" name="T_aq"/>
    <tableColumn id="5" name="T_res" dataDxfId="9"/>
    <tableColumn id="6" name="Aaq / J.g-1" dataDxfId="8"/>
    <tableColumn id="12" name="Ares / J.g-1" dataDxfId="7"/>
    <tableColumn id="13" name="massa (mg)" dataDxfId="6"/>
    <tableColumn id="14" name="Aaq / J" dataDxfId="5"/>
    <tableColumn id="15" name="Ares / J" dataDxfId="4"/>
    <tableColumn id="7" name="Aaq / J.mol-1" dataDxfId="3"/>
    <tableColumn id="8" name="Ares / J.mol-1" dataDxfId="2"/>
    <tableColumn id="9" name="Laq/°C" dataDxfId="1"/>
    <tableColumn id="10" name="Lres/°C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B9" sqref="B9"/>
    </sheetView>
  </sheetViews>
  <sheetFormatPr defaultRowHeight="15" x14ac:dyDescent="0.25"/>
  <cols>
    <col min="2" max="2" width="10" customWidth="1"/>
    <col min="9" max="9" width="13.28515625" bestFit="1" customWidth="1"/>
    <col min="12" max="12" width="13.5703125" bestFit="1" customWidth="1"/>
    <col min="13" max="13" width="13.85546875" bestFit="1" customWidth="1"/>
  </cols>
  <sheetData>
    <row r="2" spans="2:15" x14ac:dyDescent="0.25">
      <c r="B2" t="s">
        <v>0</v>
      </c>
      <c r="C2" t="s">
        <v>2</v>
      </c>
      <c r="D2" t="s">
        <v>1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2:15" x14ac:dyDescent="0.25">
      <c r="B3">
        <v>38</v>
      </c>
      <c r="C3" t="s">
        <v>4</v>
      </c>
      <c r="D3">
        <v>100</v>
      </c>
      <c r="E3">
        <v>30.48</v>
      </c>
      <c r="F3">
        <v>19.3</v>
      </c>
      <c r="G3">
        <v>19.39</v>
      </c>
      <c r="H3">
        <v>19.510000000000002</v>
      </c>
      <c r="I3">
        <v>13.75</v>
      </c>
      <c r="J3">
        <f>Table1[[#This Row],[As / J.g-1]]*Table1[[#This Row],[massa (mg)]]*0.001</f>
        <v>0.26661250000000003</v>
      </c>
      <c r="K3">
        <f>Table1[[#This Row],[Ad / J.g-1]]*Table1[[#This Row],[massa (mg)]]*0.001</f>
        <v>0.26826250000000007</v>
      </c>
      <c r="L3">
        <f>Table1[[#This Row],[As / J]]/(Table1[[#This Row],[C Surf]]*0.001)</f>
        <v>2.6661250000000001</v>
      </c>
      <c r="M3">
        <f>Table1[[#This Row],[Ad / J]]/(Table1[[#This Row],[C Surf]]*0.001)</f>
        <v>2.6826250000000007</v>
      </c>
      <c r="N3">
        <v>5.55933999999999</v>
      </c>
      <c r="O3">
        <v>2.9845000000000002</v>
      </c>
    </row>
    <row r="4" spans="2:15" x14ac:dyDescent="0.25">
      <c r="B4">
        <v>39</v>
      </c>
      <c r="C4" t="s">
        <v>4</v>
      </c>
      <c r="D4">
        <v>100</v>
      </c>
      <c r="E4">
        <v>32.53</v>
      </c>
      <c r="F4">
        <v>25.2</v>
      </c>
      <c r="G4">
        <v>22.64</v>
      </c>
      <c r="H4">
        <v>22.8</v>
      </c>
      <c r="I4">
        <v>10.09</v>
      </c>
      <c r="J4">
        <f>Table1[[#This Row],[As / J.g-1]]*Table1[[#This Row],[massa (mg)]]*0.001</f>
        <v>0.22843760000000002</v>
      </c>
      <c r="K4">
        <f>Table1[[#This Row],[Ad / J.g-1]]*Table1[[#This Row],[massa (mg)]]*0.001</f>
        <v>0.23005200000000001</v>
      </c>
      <c r="L4">
        <f>Table1[[#This Row],[As / J]]/(Table1[[#This Row],[C Surf]]*0.001)</f>
        <v>2.284376</v>
      </c>
      <c r="M4">
        <f>Table1[[#This Row],[Ad / J]]/(Table1[[#This Row],[C Surf]]*0.001)</f>
        <v>2.3005200000000001</v>
      </c>
      <c r="N4">
        <v>6.3959700000000002</v>
      </c>
      <c r="O4">
        <v>2.3622499999999902</v>
      </c>
    </row>
    <row r="5" spans="2:15" x14ac:dyDescent="0.25">
      <c r="B5">
        <v>41</v>
      </c>
      <c r="C5" t="s">
        <v>4</v>
      </c>
      <c r="D5">
        <v>100</v>
      </c>
      <c r="E5">
        <v>34.08</v>
      </c>
      <c r="F5">
        <v>27.24</v>
      </c>
      <c r="G5">
        <v>18.09</v>
      </c>
      <c r="H5">
        <v>18.37</v>
      </c>
      <c r="I5">
        <v>9.64</v>
      </c>
      <c r="J5">
        <f>Table1[[#This Row],[As / J.g-1]]*Table1[[#This Row],[massa (mg)]]*0.001</f>
        <v>0.17438760000000003</v>
      </c>
      <c r="K5">
        <f>Table1[[#This Row],[Ad / J.g-1]]*Table1[[#This Row],[massa (mg)]]*0.001</f>
        <v>0.17708680000000002</v>
      </c>
      <c r="L5">
        <f>Table1[[#This Row],[As / J]]/(Table1[[#This Row],[C Surf]]*0.001)</f>
        <v>1.7438760000000002</v>
      </c>
      <c r="M5">
        <f>Table1[[#This Row],[Ad / J]]/(Table1[[#This Row],[C Surf]]*0.001)</f>
        <v>1.7708680000000001</v>
      </c>
      <c r="N5">
        <v>5.2549599999999899</v>
      </c>
      <c r="O5">
        <v>1.5690900000000001</v>
      </c>
    </row>
    <row r="6" spans="2:15" x14ac:dyDescent="0.25">
      <c r="B6">
        <v>42</v>
      </c>
      <c r="C6" t="s">
        <v>4</v>
      </c>
      <c r="D6">
        <v>100</v>
      </c>
      <c r="E6">
        <v>37.51</v>
      </c>
      <c r="F6">
        <v>29.57</v>
      </c>
      <c r="G6">
        <v>19.739999999999998</v>
      </c>
      <c r="H6">
        <v>20</v>
      </c>
      <c r="I6">
        <v>13.74</v>
      </c>
      <c r="J6">
        <f>Table1[[#This Row],[As / J.g-1]]*Table1[[#This Row],[massa (mg)]]*0.001</f>
        <v>0.27122760000000001</v>
      </c>
      <c r="K6">
        <f>Table1[[#This Row],[Ad / J.g-1]]*Table1[[#This Row],[massa (mg)]]*0.001</f>
        <v>0.27480000000000004</v>
      </c>
      <c r="L6">
        <f>Table1[[#This Row],[As / J]]/(Table1[[#This Row],[C Surf]]*0.001)</f>
        <v>2.7122760000000001</v>
      </c>
      <c r="M6">
        <f>Table1[[#This Row],[Ad / J]]/(Table1[[#This Row],[C Surf]]*0.001)</f>
        <v>2.7480000000000002</v>
      </c>
      <c r="N6">
        <v>5.9648399999999997</v>
      </c>
      <c r="O6">
        <v>1.94304999999999</v>
      </c>
    </row>
    <row r="7" spans="2:15" x14ac:dyDescent="0.25">
      <c r="B7">
        <v>43</v>
      </c>
      <c r="C7" t="s">
        <v>4</v>
      </c>
      <c r="D7">
        <v>100</v>
      </c>
      <c r="E7">
        <v>38.65</v>
      </c>
      <c r="F7">
        <v>31.08</v>
      </c>
      <c r="G7">
        <v>19.72</v>
      </c>
      <c r="H7">
        <v>19.71</v>
      </c>
      <c r="I7">
        <v>10.64</v>
      </c>
      <c r="J7">
        <f>Table1[[#This Row],[As / J.g-1]]*Table1[[#This Row],[massa (mg)]]*0.001</f>
        <v>0.2098208</v>
      </c>
      <c r="K7">
        <f>Table1[[#This Row],[Ad / J.g-1]]*Table1[[#This Row],[massa (mg)]]*0.001</f>
        <v>0.20971440000000002</v>
      </c>
      <c r="L7">
        <f>Table1[[#This Row],[As / J]]/(Table1[[#This Row],[C Surf]]*0.001)</f>
        <v>2.0982080000000001</v>
      </c>
      <c r="M7">
        <f>Table1[[#This Row],[Ad / J]]/(Table1[[#This Row],[C Surf]]*0.001)</f>
        <v>2.0971440000000001</v>
      </c>
      <c r="N7">
        <v>5.3691999999999904</v>
      </c>
      <c r="O7">
        <v>1.8181799999999899</v>
      </c>
    </row>
    <row r="8" spans="2:15" x14ac:dyDescent="0.25">
      <c r="B8">
        <v>44</v>
      </c>
      <c r="C8" t="s">
        <v>4</v>
      </c>
      <c r="D8">
        <v>100</v>
      </c>
      <c r="E8">
        <v>40.21</v>
      </c>
      <c r="F8">
        <v>34.56</v>
      </c>
      <c r="G8">
        <v>19.739999999999998</v>
      </c>
      <c r="H8">
        <v>19.66</v>
      </c>
      <c r="I8">
        <v>9.42</v>
      </c>
      <c r="J8">
        <f>Table1[[#This Row],[As / J.g-1]]*Table1[[#This Row],[massa (mg)]]*0.001</f>
        <v>0.1859508</v>
      </c>
      <c r="K8">
        <f>Table1[[#This Row],[Ad / J.g-1]]*Table1[[#This Row],[massa (mg)]]*0.001</f>
        <v>0.18519720000000001</v>
      </c>
      <c r="L8">
        <f>Table1[[#This Row],[As / J]]/(Table1[[#This Row],[C Surf]]*0.001)</f>
        <v>1.8595079999999999</v>
      </c>
      <c r="M8">
        <f>Table1[[#This Row],[Ad / J]]/(Table1[[#This Row],[C Surf]]*0.001)</f>
        <v>1.851972</v>
      </c>
      <c r="N8">
        <v>4.8979799999999996</v>
      </c>
      <c r="O8">
        <v>1.5794599999999901</v>
      </c>
    </row>
    <row r="9" spans="2:15" x14ac:dyDescent="0.25">
      <c r="B9">
        <v>45</v>
      </c>
      <c r="C9" t="s">
        <v>4</v>
      </c>
      <c r="D9">
        <v>100</v>
      </c>
      <c r="E9">
        <v>40.99</v>
      </c>
      <c r="F9">
        <v>34.590000000000003</v>
      </c>
      <c r="G9">
        <v>20.399999999999999</v>
      </c>
      <c r="H9">
        <v>20.21</v>
      </c>
      <c r="I9">
        <v>10</v>
      </c>
      <c r="J9">
        <f>Table1[[#This Row],[As / J.g-1]]*Table1[[#This Row],[massa (mg)]]*0.001</f>
        <v>0.20400000000000001</v>
      </c>
      <c r="K9">
        <f>Table1[[#This Row],[Ad / J.g-1]]*Table1[[#This Row],[massa (mg)]]*0.001</f>
        <v>0.20210000000000003</v>
      </c>
      <c r="L9">
        <f>Table1[[#This Row],[As / J]]/(Table1[[#This Row],[C Surf]]*0.001)</f>
        <v>2.04</v>
      </c>
      <c r="M9">
        <f>Table1[[#This Row],[Ad / J]]/(Table1[[#This Row],[C Surf]]*0.001)</f>
        <v>2.0210000000000004</v>
      </c>
      <c r="N9">
        <v>4.5703100000000001</v>
      </c>
      <c r="O9">
        <v>1.54680999999999</v>
      </c>
    </row>
    <row r="10" spans="2:15" x14ac:dyDescent="0.25">
      <c r="B10">
        <v>45</v>
      </c>
      <c r="C10" t="s">
        <v>4</v>
      </c>
      <c r="D10">
        <v>200</v>
      </c>
      <c r="E10">
        <v>41.59</v>
      </c>
      <c r="F10">
        <v>34.880000000000003</v>
      </c>
      <c r="G10">
        <v>34.799999999999997</v>
      </c>
      <c r="H10">
        <v>38.950000000000003</v>
      </c>
      <c r="I10">
        <v>9.8800000000000008</v>
      </c>
      <c r="J10">
        <f>Table1[[#This Row],[As / J.g-1]]*Table1[[#This Row],[massa (mg)]]*0.001</f>
        <v>0.34382400000000002</v>
      </c>
      <c r="K10">
        <f>Table1[[#This Row],[Ad / J.g-1]]*Table1[[#This Row],[massa (mg)]]*0.001</f>
        <v>0.38482600000000011</v>
      </c>
      <c r="L10">
        <f>Table1[[#This Row],[As / J]]/(Table1[[#This Row],[C Surf]]*0.001)</f>
        <v>1.71912</v>
      </c>
      <c r="M10">
        <f>Table1[[#This Row],[Ad / J]]/(Table1[[#This Row],[C Surf]]*0.001)</f>
        <v>1.9241300000000006</v>
      </c>
      <c r="N10">
        <v>10.2821999999999</v>
      </c>
      <c r="O10">
        <v>3.4593499999999899</v>
      </c>
    </row>
    <row r="11" spans="2:15" x14ac:dyDescent="0.25">
      <c r="B11">
        <v>45</v>
      </c>
      <c r="C11" t="s">
        <v>4</v>
      </c>
      <c r="D11">
        <v>300</v>
      </c>
      <c r="E11">
        <v>41.43</v>
      </c>
      <c r="F11">
        <v>32.840000000000003</v>
      </c>
      <c r="G11">
        <v>54.36</v>
      </c>
      <c r="H11">
        <v>55.22</v>
      </c>
      <c r="I11">
        <v>13.27</v>
      </c>
      <c r="J11">
        <f>Table1[[#This Row],[As / J.g-1]]*Table1[[#This Row],[massa (mg)]]*0.001</f>
        <v>0.72135719999999992</v>
      </c>
      <c r="K11">
        <f>Table1[[#This Row],[Ad / J.g-1]]*Table1[[#This Row],[massa (mg)]]*0.001</f>
        <v>0.7327693999999999</v>
      </c>
      <c r="L11">
        <f>Table1[[#This Row],[As / J]]/(Table1[[#This Row],[C Surf]]*0.001)</f>
        <v>2.4045239999999999</v>
      </c>
      <c r="M11">
        <f>Table1[[#This Row],[Ad / J]]/(Table1[[#This Row],[C Surf]]*0.001)</f>
        <v>2.4425646666666663</v>
      </c>
      <c r="N11">
        <v>15.390229999999899</v>
      </c>
      <c r="O11">
        <v>5.7808599999999899</v>
      </c>
    </row>
    <row r="12" spans="2:15" x14ac:dyDescent="0.25">
      <c r="B12">
        <v>45</v>
      </c>
      <c r="C12" t="s">
        <v>5</v>
      </c>
      <c r="D12">
        <v>100</v>
      </c>
      <c r="E12">
        <v>33.01</v>
      </c>
      <c r="F12">
        <v>30.06</v>
      </c>
      <c r="G12">
        <v>11.17</v>
      </c>
      <c r="H12">
        <v>11.89</v>
      </c>
      <c r="I12">
        <v>12.47</v>
      </c>
      <c r="J12">
        <f>Table1[[#This Row],[As / J.g-1]]*Table1[[#This Row],[massa (mg)]]*0.001</f>
        <v>0.13928990000000002</v>
      </c>
      <c r="K12">
        <f>Table1[[#This Row],[Ad / J.g-1]]*Table1[[#This Row],[massa (mg)]]*0.001</f>
        <v>0.14826830000000002</v>
      </c>
      <c r="L12">
        <f>Table1[[#This Row],[As / J]]/(Table1[[#This Row],[C Surf]]*0.001)</f>
        <v>1.3928990000000001</v>
      </c>
      <c r="M12">
        <f>Table1[[#This Row],[Ad / J]]/(Table1[[#This Row],[C Surf]]*0.001)</f>
        <v>1.4826830000000002</v>
      </c>
      <c r="N12">
        <v>2.4925600000000001</v>
      </c>
      <c r="O12">
        <v>1.0537700000000001</v>
      </c>
    </row>
    <row r="13" spans="2:15" x14ac:dyDescent="0.25">
      <c r="B13">
        <v>45</v>
      </c>
      <c r="C13" t="s">
        <v>5</v>
      </c>
      <c r="D13">
        <v>200</v>
      </c>
      <c r="E13">
        <v>33.43</v>
      </c>
      <c r="F13">
        <v>30.04</v>
      </c>
      <c r="G13">
        <v>25.13</v>
      </c>
      <c r="H13">
        <v>25.9</v>
      </c>
      <c r="I13">
        <v>14.53</v>
      </c>
      <c r="J13">
        <f>Table1[[#This Row],[As / J.g-1]]*Table1[[#This Row],[massa (mg)]]*0.001</f>
        <v>0.36513889999999999</v>
      </c>
      <c r="K13">
        <f>Table1[[#This Row],[Ad / J.g-1]]*Table1[[#This Row],[massa (mg)]]*0.001</f>
        <v>0.37632699999999997</v>
      </c>
      <c r="L13">
        <f>Table1[[#This Row],[As / J]]/(Table1[[#This Row],[C Surf]]*0.001)</f>
        <v>1.8256944999999998</v>
      </c>
      <c r="M13">
        <f>Table1[[#This Row],[Ad / J]]/(Table1[[#This Row],[C Surf]]*0.001)</f>
        <v>1.8816349999999997</v>
      </c>
      <c r="N13">
        <v>6.3142499999999897</v>
      </c>
      <c r="O13">
        <v>2.7873800000000002</v>
      </c>
    </row>
    <row r="14" spans="2:15" x14ac:dyDescent="0.25">
      <c r="B14">
        <v>45</v>
      </c>
      <c r="C14" t="s">
        <v>5</v>
      </c>
      <c r="D14">
        <v>300</v>
      </c>
      <c r="E14">
        <v>33.54</v>
      </c>
      <c r="F14">
        <v>29.8</v>
      </c>
      <c r="G14">
        <v>38.21</v>
      </c>
      <c r="H14">
        <v>39.869999999999997</v>
      </c>
      <c r="I14">
        <v>16.010000000000002</v>
      </c>
      <c r="J14">
        <f>Table1[[#This Row],[As / J.g-1]]*Table1[[#This Row],[massa (mg)]]*0.001</f>
        <v>0.61174210000000007</v>
      </c>
      <c r="K14">
        <f>Table1[[#This Row],[Ad / J.g-1]]*Table1[[#This Row],[massa (mg)]]*0.001</f>
        <v>0.63831870000000002</v>
      </c>
      <c r="L14">
        <f>Table1[[#This Row],[As / J]]/(Table1[[#This Row],[C Surf]]*0.001)</f>
        <v>2.0391403333333336</v>
      </c>
      <c r="M14">
        <f>Table1[[#This Row],[Ad / J]]/(Table1[[#This Row],[C Surf]]*0.001)</f>
        <v>2.127729</v>
      </c>
      <c r="N14">
        <v>10.62899</v>
      </c>
      <c r="O14">
        <v>3.66614</v>
      </c>
    </row>
    <row r="15" spans="2:15" x14ac:dyDescent="0.25">
      <c r="B15">
        <v>45</v>
      </c>
      <c r="C15" t="s">
        <v>3</v>
      </c>
      <c r="D15">
        <v>100</v>
      </c>
      <c r="E15">
        <v>37.78</v>
      </c>
      <c r="F15">
        <v>34.659999999999997</v>
      </c>
      <c r="G15">
        <v>16.2</v>
      </c>
      <c r="H15">
        <v>16.48</v>
      </c>
      <c r="I15">
        <v>13.89</v>
      </c>
      <c r="J15">
        <f>Table1[[#This Row],[As / J.g-1]]*Table1[[#This Row],[massa (mg)]]*0.001</f>
        <v>0.225018</v>
      </c>
      <c r="K15">
        <f>Table1[[#This Row],[Ad / J.g-1]]*Table1[[#This Row],[massa (mg)]]*0.001</f>
        <v>0.22890720000000003</v>
      </c>
      <c r="L15">
        <f>Table1[[#This Row],[As / J]]/(Table1[[#This Row],[C Surf]]*0.001)</f>
        <v>2.2501799999999998</v>
      </c>
      <c r="M15">
        <f>Table1[[#This Row],[Ad / J]]/(Table1[[#This Row],[C Surf]]*0.001)</f>
        <v>2.289072</v>
      </c>
      <c r="N15">
        <v>4.6579799999999896</v>
      </c>
      <c r="O15">
        <v>1.61608999999998</v>
      </c>
    </row>
    <row r="16" spans="2:15" x14ac:dyDescent="0.25">
      <c r="B16">
        <v>45</v>
      </c>
      <c r="C16" t="s">
        <v>3</v>
      </c>
      <c r="D16">
        <v>200</v>
      </c>
      <c r="E16">
        <v>37.409999999999997</v>
      </c>
      <c r="F16">
        <v>33.82</v>
      </c>
      <c r="G16">
        <v>31.66</v>
      </c>
      <c r="H16">
        <v>32.450000000000003</v>
      </c>
      <c r="I16">
        <v>11.68</v>
      </c>
      <c r="J16">
        <f>Table1[[#This Row],[As / J.g-1]]*Table1[[#This Row],[massa (mg)]]*0.001</f>
        <v>0.36978879999999997</v>
      </c>
      <c r="K16">
        <f>Table1[[#This Row],[Ad / J.g-1]]*Table1[[#This Row],[massa (mg)]]*0.001</f>
        <v>0.37901600000000002</v>
      </c>
      <c r="L16">
        <f>Table1[[#This Row],[As / J]]/(Table1[[#This Row],[C Surf]]*0.001)</f>
        <v>1.8489439999999997</v>
      </c>
      <c r="M16">
        <f>Table1[[#This Row],[Ad / J]]/(Table1[[#This Row],[C Surf]]*0.001)</f>
        <v>1.8950800000000001</v>
      </c>
      <c r="N16">
        <v>8.8499099999999995</v>
      </c>
      <c r="O16">
        <v>2.6009600000000002</v>
      </c>
    </row>
    <row r="17" spans="2:15" x14ac:dyDescent="0.25">
      <c r="B17">
        <v>45</v>
      </c>
      <c r="C17" t="s">
        <v>3</v>
      </c>
      <c r="D17">
        <v>300</v>
      </c>
      <c r="E17">
        <v>37.799999999999997</v>
      </c>
      <c r="F17">
        <v>33.18</v>
      </c>
      <c r="G17">
        <v>49.19</v>
      </c>
      <c r="H17">
        <v>50.05</v>
      </c>
      <c r="I17">
        <v>12.36</v>
      </c>
      <c r="J17">
        <f>Table1[[#This Row],[As / J.g-1]]*Table1[[#This Row],[massa (mg)]]*0.001</f>
        <v>0.60798839999999998</v>
      </c>
      <c r="K17">
        <f>Table1[[#This Row],[Ad / J.g-1]]*Table1[[#This Row],[massa (mg)]]*0.001</f>
        <v>0.618618</v>
      </c>
      <c r="L17">
        <f>Table1[[#This Row],[As / J]]/(Table1[[#This Row],[C Surf]]*0.001)</f>
        <v>2.0266280000000001</v>
      </c>
      <c r="M17">
        <f>Table1[[#This Row],[Ad / J]]/(Table1[[#This Row],[C Surf]]*0.001)</f>
        <v>2.0620600000000002</v>
      </c>
      <c r="N17">
        <v>13.987</v>
      </c>
      <c r="O17">
        <v>4.14682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zoomScaleNormal="100" workbookViewId="0">
      <selection activeCell="B5" sqref="B5:O5"/>
    </sheetView>
  </sheetViews>
  <sheetFormatPr defaultRowHeight="15" x14ac:dyDescent="0.25"/>
  <sheetData>
    <row r="2" spans="2:15" x14ac:dyDescent="0.25">
      <c r="B2" t="s">
        <v>0</v>
      </c>
      <c r="C2" t="s">
        <v>2</v>
      </c>
      <c r="D2" t="s">
        <v>1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2:15" x14ac:dyDescent="0.25">
      <c r="B3">
        <v>40</v>
      </c>
      <c r="C3" t="s">
        <v>4</v>
      </c>
      <c r="D3">
        <v>100</v>
      </c>
      <c r="E3">
        <v>33.299999999999997</v>
      </c>
      <c r="F3">
        <v>25.08</v>
      </c>
      <c r="G3">
        <v>20.85</v>
      </c>
      <c r="H3">
        <v>19.440000000000001</v>
      </c>
      <c r="I3">
        <v>22.67</v>
      </c>
      <c r="J3">
        <f>Table13[[#This Row],[As / J.g-1]]*Table13[[#This Row],[massa (mg)]]*0.001</f>
        <v>0.47266950000000008</v>
      </c>
      <c r="K3">
        <f>Table13[[#This Row],[Ad / J.g-1]]*Table13[[#This Row],[massa (mg)]]*0.001</f>
        <v>0.44070480000000006</v>
      </c>
      <c r="L3">
        <f>Table13[[#This Row],[As / J]]/(Table13[[#This Row],[C Surf]]*0.001)</f>
        <v>4.7266950000000003</v>
      </c>
      <c r="M3">
        <f>Table13[[#This Row],[Ad / J]]/(Table13[[#This Row],[C Surf]]*0.001)</f>
        <v>4.4070480000000005</v>
      </c>
      <c r="N3">
        <v>5.55933999999999</v>
      </c>
      <c r="O3">
        <v>2.9845000000000002</v>
      </c>
    </row>
    <row r="4" spans="2:15" x14ac:dyDescent="0.25">
      <c r="B4">
        <v>40</v>
      </c>
      <c r="C4" t="s">
        <v>4</v>
      </c>
      <c r="D4">
        <v>200</v>
      </c>
      <c r="E4">
        <v>31.55</v>
      </c>
      <c r="F4">
        <v>23.55</v>
      </c>
      <c r="G4">
        <v>48.77</v>
      </c>
      <c r="H4">
        <v>49.35</v>
      </c>
      <c r="I4">
        <v>19.489999999999998</v>
      </c>
      <c r="J4">
        <f>Table13[[#This Row],[As / J.g-1]]*Table13[[#This Row],[massa (mg)]]*0.001</f>
        <v>0.95052729999999996</v>
      </c>
      <c r="K4">
        <f>Table13[[#This Row],[Ad / J.g-1]]*Table13[[#This Row],[massa (mg)]]*0.001</f>
        <v>0.96183150000000006</v>
      </c>
      <c r="L4">
        <f>Table13[[#This Row],[As / J]]/(Table13[[#This Row],[C Surf]]*0.001)</f>
        <v>4.7526364999999995</v>
      </c>
      <c r="M4">
        <f>Table13[[#This Row],[Ad / J]]/(Table13[[#This Row],[C Surf]]*0.001)</f>
        <v>4.8091575000000004</v>
      </c>
      <c r="N4">
        <v>6.3959700000000002</v>
      </c>
      <c r="O4">
        <v>2.3622499999999902</v>
      </c>
    </row>
    <row r="5" spans="2:15" x14ac:dyDescent="0.25">
      <c r="B5">
        <v>40</v>
      </c>
      <c r="C5" t="s">
        <v>4</v>
      </c>
      <c r="D5">
        <v>300</v>
      </c>
      <c r="E5">
        <v>31.71</v>
      </c>
      <c r="F5">
        <v>24.8</v>
      </c>
      <c r="G5">
        <v>58.75</v>
      </c>
      <c r="H5">
        <v>58.06</v>
      </c>
      <c r="I5">
        <v>24.73</v>
      </c>
      <c r="J5">
        <f>Table13[[#This Row],[As / J.g-1]]*Table13[[#This Row],[massa (mg)]]*0.001</f>
        <v>1.4528875000000001</v>
      </c>
      <c r="K5">
        <f>Table13[[#This Row],[Ad / J.g-1]]*Table13[[#This Row],[massa (mg)]]*0.001</f>
        <v>1.4358238000000001</v>
      </c>
      <c r="L5">
        <f>Table13[[#This Row],[As / J]]/(Table13[[#This Row],[C Surf]]*0.001)</f>
        <v>4.8429583333333337</v>
      </c>
      <c r="M5">
        <f>Table13[[#This Row],[Ad / J]]/(Table13[[#This Row],[C Surf]]*0.001)</f>
        <v>4.7860793333333342</v>
      </c>
      <c r="N5">
        <v>5.2549599999999899</v>
      </c>
      <c r="O5">
        <v>1.5690900000000001</v>
      </c>
    </row>
    <row r="6" spans="2:15" x14ac:dyDescent="0.25">
      <c r="B6">
        <v>40</v>
      </c>
      <c r="C6" t="s">
        <v>5</v>
      </c>
      <c r="D6">
        <v>100</v>
      </c>
      <c r="E6">
        <v>26.74</v>
      </c>
      <c r="F6">
        <v>22.48</v>
      </c>
      <c r="G6">
        <v>11.07</v>
      </c>
      <c r="H6">
        <v>10.69</v>
      </c>
      <c r="I6">
        <v>15.96</v>
      </c>
      <c r="J6">
        <f>Table13[[#This Row],[As / J.g-1]]*Table13[[#This Row],[massa (mg)]]*0.001</f>
        <v>0.17667720000000003</v>
      </c>
      <c r="K6">
        <f>Table13[[#This Row],[Ad / J.g-1]]*Table13[[#This Row],[massa (mg)]]*0.001</f>
        <v>0.17061240000000003</v>
      </c>
      <c r="L6">
        <f>Table13[[#This Row],[As / J]]/(Table13[[#This Row],[C Surf]]*0.001)</f>
        <v>1.7667720000000002</v>
      </c>
      <c r="M6">
        <f>Table13[[#This Row],[Ad / J]]/(Table13[[#This Row],[C Surf]]*0.001)</f>
        <v>1.7061240000000002</v>
      </c>
      <c r="N6">
        <v>5.9648399999999997</v>
      </c>
      <c r="O6">
        <v>1.94304999999999</v>
      </c>
    </row>
    <row r="7" spans="2:15" x14ac:dyDescent="0.25">
      <c r="B7">
        <v>40</v>
      </c>
      <c r="C7" t="s">
        <v>5</v>
      </c>
      <c r="D7">
        <v>200</v>
      </c>
      <c r="E7">
        <v>27.35</v>
      </c>
      <c r="F7">
        <v>22.79</v>
      </c>
      <c r="G7">
        <v>23.48</v>
      </c>
      <c r="H7">
        <v>22.76</v>
      </c>
      <c r="I7">
        <v>19.97</v>
      </c>
      <c r="J7">
        <f>Table13[[#This Row],[As / J.g-1]]*Table13[[#This Row],[massa (mg)]]*0.001</f>
        <v>0.46889560000000002</v>
      </c>
      <c r="K7">
        <f>Table13[[#This Row],[Ad / J.g-1]]*Table13[[#This Row],[massa (mg)]]*0.001</f>
        <v>0.45451720000000001</v>
      </c>
      <c r="L7">
        <f>Table13[[#This Row],[As / J]]/(Table13[[#This Row],[C Surf]]*0.001)</f>
        <v>2.3444780000000001</v>
      </c>
      <c r="M7">
        <f>Table13[[#This Row],[Ad / J]]/(Table13[[#This Row],[C Surf]]*0.001)</f>
        <v>2.272586</v>
      </c>
      <c r="N7">
        <v>5.3691999999999904</v>
      </c>
      <c r="O7">
        <v>1.8181799999999899</v>
      </c>
    </row>
    <row r="8" spans="2:15" x14ac:dyDescent="0.25">
      <c r="B8">
        <v>40</v>
      </c>
      <c r="C8" t="s">
        <v>5</v>
      </c>
      <c r="D8">
        <v>300</v>
      </c>
      <c r="E8">
        <v>26.15</v>
      </c>
      <c r="F8">
        <v>21.45</v>
      </c>
      <c r="G8">
        <v>33.979999999999997</v>
      </c>
      <c r="H8">
        <v>35.14</v>
      </c>
      <c r="I8">
        <v>16.48</v>
      </c>
      <c r="J8">
        <f>Table13[[#This Row],[As / J.g-1]]*Table13[[#This Row],[massa (mg)]]*0.001</f>
        <v>0.55999039999999989</v>
      </c>
      <c r="K8">
        <f>Table13[[#This Row],[Ad / J.g-1]]*Table13[[#This Row],[massa (mg)]]*0.001</f>
        <v>0.57910720000000004</v>
      </c>
      <c r="L8">
        <f>Table13[[#This Row],[As / J]]/(Table13[[#This Row],[C Surf]]*0.001)</f>
        <v>1.8666346666666664</v>
      </c>
      <c r="M8">
        <f>Table13[[#This Row],[Ad / J]]/(Table13[[#This Row],[C Surf]]*0.001)</f>
        <v>1.9303573333333335</v>
      </c>
      <c r="N8">
        <v>4.8979799999999996</v>
      </c>
      <c r="O8">
        <v>1.5794599999999901</v>
      </c>
    </row>
    <row r="9" spans="2:15" x14ac:dyDescent="0.25">
      <c r="B9">
        <v>40</v>
      </c>
      <c r="C9" t="s">
        <v>3</v>
      </c>
      <c r="D9">
        <v>100</v>
      </c>
      <c r="E9">
        <v>31.93</v>
      </c>
      <c r="F9">
        <v>26.43</v>
      </c>
      <c r="G9">
        <v>17.649999999999999</v>
      </c>
      <c r="H9">
        <v>18</v>
      </c>
      <c r="I9">
        <v>27.99</v>
      </c>
      <c r="J9">
        <f>Table13[[#This Row],[As / J.g-1]]*Table13[[#This Row],[massa (mg)]]*0.001</f>
        <v>0.49402349999999995</v>
      </c>
      <c r="K9">
        <f>Table13[[#This Row],[Ad / J.g-1]]*Table13[[#This Row],[massa (mg)]]*0.001</f>
        <v>0.50382000000000005</v>
      </c>
      <c r="L9">
        <f>Table13[[#This Row],[As / J]]/(Table13[[#This Row],[C Surf]]*0.001)</f>
        <v>4.9402349999999995</v>
      </c>
      <c r="M9">
        <f>Table13[[#This Row],[Ad / J]]/(Table13[[#This Row],[C Surf]]*0.001)</f>
        <v>5.0381999999999998</v>
      </c>
      <c r="N9">
        <v>4.5703100000000001</v>
      </c>
      <c r="O9">
        <v>1.54680999999999</v>
      </c>
    </row>
    <row r="10" spans="2:15" x14ac:dyDescent="0.25">
      <c r="B10">
        <v>40</v>
      </c>
      <c r="C10" t="s">
        <v>3</v>
      </c>
      <c r="D10">
        <v>200</v>
      </c>
      <c r="E10">
        <v>31.87</v>
      </c>
      <c r="F10">
        <v>25.28</v>
      </c>
      <c r="G10">
        <v>32.630000000000003</v>
      </c>
      <c r="H10">
        <v>33.159999999999997</v>
      </c>
      <c r="I10">
        <v>24.13</v>
      </c>
      <c r="J10">
        <f>Table13[[#This Row],[As / J.g-1]]*Table13[[#This Row],[massa (mg)]]*0.001</f>
        <v>0.78736190000000006</v>
      </c>
      <c r="K10">
        <f>Table13[[#This Row],[Ad / J.g-1]]*Table13[[#This Row],[massa (mg)]]*0.001</f>
        <v>0.80015079999999994</v>
      </c>
      <c r="L10">
        <f>Table13[[#This Row],[As / J]]/(Table13[[#This Row],[C Surf]]*0.001)</f>
        <v>3.9368095000000003</v>
      </c>
      <c r="M10">
        <f>Table13[[#This Row],[Ad / J]]/(Table13[[#This Row],[C Surf]]*0.001)</f>
        <v>4.0007539999999997</v>
      </c>
      <c r="N10">
        <v>10.2821999999999</v>
      </c>
      <c r="O10">
        <v>3.4593499999999899</v>
      </c>
    </row>
    <row r="11" spans="2:15" x14ac:dyDescent="0.25">
      <c r="B11">
        <v>40</v>
      </c>
      <c r="C11" t="s">
        <v>3</v>
      </c>
      <c r="D11">
        <v>300</v>
      </c>
      <c r="E11">
        <v>29.84</v>
      </c>
      <c r="F11">
        <v>26.47</v>
      </c>
      <c r="G11">
        <v>67.97</v>
      </c>
      <c r="H11">
        <v>65.09</v>
      </c>
      <c r="I11">
        <v>21.23</v>
      </c>
      <c r="J11">
        <f>Table13[[#This Row],[As / J.g-1]]*Table13[[#This Row],[massa (mg)]]*0.001</f>
        <v>1.4430030999999999</v>
      </c>
      <c r="K11">
        <f>Table13[[#This Row],[Ad / J.g-1]]*Table13[[#This Row],[massa (mg)]]*0.001</f>
        <v>1.3818607000000003</v>
      </c>
      <c r="L11">
        <f>Table13[[#This Row],[As / J]]/(Table13[[#This Row],[C Surf]]*0.001)</f>
        <v>4.8100103333333335</v>
      </c>
      <c r="M11">
        <f>Table13[[#This Row],[Ad / J]]/(Table13[[#This Row],[C Surf]]*0.001)</f>
        <v>4.6062023333333348</v>
      </c>
      <c r="N11">
        <v>15.390229999999899</v>
      </c>
      <c r="O11">
        <v>5.7808599999999899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zoomScale="85" zoomScaleNormal="85" workbookViewId="0">
      <selection activeCell="C11" sqref="C11"/>
    </sheetView>
  </sheetViews>
  <sheetFormatPr defaultRowHeight="15" x14ac:dyDescent="0.25"/>
  <sheetData>
    <row r="2" spans="2:16" x14ac:dyDescent="0.25">
      <c r="B2" t="s">
        <v>0</v>
      </c>
      <c r="C2" t="s">
        <v>2</v>
      </c>
      <c r="D2" t="s">
        <v>1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10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</row>
    <row r="3" spans="2:16" x14ac:dyDescent="0.25">
      <c r="B3">
        <v>35</v>
      </c>
      <c r="C3" t="s">
        <v>4</v>
      </c>
      <c r="D3">
        <v>100</v>
      </c>
      <c r="E3">
        <v>60</v>
      </c>
      <c r="F3">
        <v>22.04</v>
      </c>
      <c r="G3">
        <v>14.63</v>
      </c>
      <c r="H3">
        <v>16.489999999999998</v>
      </c>
      <c r="I3">
        <v>11.33</v>
      </c>
      <c r="J3">
        <v>30.72</v>
      </c>
      <c r="K3">
        <f>Table134[[#This Row],[A_aq / J.g-1]]*Table134[[#This Row],[massa (mg)]]*0.001</f>
        <v>0.50657279999999993</v>
      </c>
      <c r="L3">
        <f>Table134[[#This Row],[A_ref / J.g-1]]*Table134[[#This Row],[massa (mg)]]*0.001</f>
        <v>0.34805759999999997</v>
      </c>
      <c r="M3">
        <f>Table134[[#This Row],[Aaq / J]]/(Table134[[#This Row],[C Surf]]*0.001)</f>
        <v>5.0657279999999991</v>
      </c>
      <c r="N3">
        <f>Table134[[#This Row],[Ares / J]]/(Table134[[#This Row],[C Surf]]*0.001)</f>
        <v>3.4805759999999997</v>
      </c>
      <c r="O3">
        <v>35.798039999999901</v>
      </c>
      <c r="P3">
        <v>7.387378</v>
      </c>
    </row>
    <row r="4" spans="2:16" x14ac:dyDescent="0.25">
      <c r="B4">
        <v>35</v>
      </c>
      <c r="C4" t="s">
        <v>4</v>
      </c>
      <c r="D4">
        <v>100</v>
      </c>
      <c r="E4">
        <v>100</v>
      </c>
      <c r="F4">
        <v>20.67</v>
      </c>
      <c r="G4" t="s">
        <v>18</v>
      </c>
      <c r="H4">
        <v>19.649999999999999</v>
      </c>
      <c r="I4" t="s">
        <v>18</v>
      </c>
      <c r="J4">
        <v>25.47</v>
      </c>
      <c r="K4">
        <f>Table134[[#This Row],[A_aq / J.g-1]]*Table134[[#This Row],[massa (mg)]]*0.001</f>
        <v>0.50048549999999992</v>
      </c>
      <c r="L4" t="e">
        <f>Table134[[#This Row],[A_ref / J.g-1]]*Table134[[#This Row],[massa (mg)]]*0.001</f>
        <v>#VALUE!</v>
      </c>
      <c r="M4">
        <f>Table134[[#This Row],[Aaq / J]]/(Table134[[#This Row],[C Surf]]*0.001)</f>
        <v>5.0048549999999992</v>
      </c>
      <c r="N4" t="e">
        <f>Table134[[#This Row],[Ares / J]]/(Table134[[#This Row],[C Surf]]*0.001)</f>
        <v>#VALUE!</v>
      </c>
      <c r="O4">
        <v>10.9459199999999</v>
      </c>
      <c r="P4">
        <v>2.8603740000000002</v>
      </c>
    </row>
    <row r="5" spans="2:16" x14ac:dyDescent="0.25">
      <c r="B5">
        <v>35</v>
      </c>
      <c r="C5" t="s">
        <v>4</v>
      </c>
      <c r="D5">
        <v>100</v>
      </c>
      <c r="E5">
        <v>250</v>
      </c>
      <c r="F5">
        <v>22.78</v>
      </c>
      <c r="G5">
        <v>12.72</v>
      </c>
      <c r="H5">
        <v>25.08</v>
      </c>
      <c r="I5">
        <v>12.34</v>
      </c>
      <c r="J5">
        <v>24.11</v>
      </c>
      <c r="K5">
        <f>Table134[[#This Row],[A_aq / J.g-1]]*Table134[[#This Row],[massa (mg)]]*0.001</f>
        <v>0.60467879999999996</v>
      </c>
      <c r="L5">
        <f>Table134[[#This Row],[A_ref / J.g-1]]*Table134[[#This Row],[massa (mg)]]*0.001</f>
        <v>0.29751740000000004</v>
      </c>
      <c r="M5">
        <f>Table134[[#This Row],[Aaq / J]]/(Table134[[#This Row],[C Surf]]*0.001)</f>
        <v>6.0467879999999994</v>
      </c>
      <c r="N5">
        <f>Table134[[#This Row],[Ares / J]]/(Table134[[#This Row],[C Surf]]*0.001)</f>
        <v>2.9751740000000004</v>
      </c>
      <c r="O5">
        <v>8.5375899999999998</v>
      </c>
      <c r="P5">
        <v>8.6782950000000003</v>
      </c>
    </row>
    <row r="6" spans="2:16" x14ac:dyDescent="0.25">
      <c r="B6">
        <v>40</v>
      </c>
      <c r="C6" t="s">
        <v>4</v>
      </c>
      <c r="D6">
        <v>100</v>
      </c>
      <c r="E6">
        <v>60</v>
      </c>
      <c r="F6">
        <v>27.6</v>
      </c>
      <c r="G6">
        <v>21.99</v>
      </c>
      <c r="H6">
        <v>22.19</v>
      </c>
      <c r="I6">
        <v>20.56</v>
      </c>
      <c r="J6">
        <v>30.07</v>
      </c>
      <c r="K6">
        <f>Table134[[#This Row],[A_aq / J.g-1]]*Table134[[#This Row],[massa (mg)]]*0.001</f>
        <v>0.66725330000000005</v>
      </c>
      <c r="L6">
        <f>Table134[[#This Row],[A_ref / J.g-1]]*Table134[[#This Row],[massa (mg)]]*0.001</f>
        <v>0.61823919999999999</v>
      </c>
      <c r="M6">
        <f>Table134[[#This Row],[Aaq / J]]/(Table134[[#This Row],[C Surf]]*0.001)</f>
        <v>6.6725330000000005</v>
      </c>
      <c r="N6">
        <f>Table134[[#This Row],[Ares / J]]/(Table134[[#This Row],[C Surf]]*0.001)</f>
        <v>6.1823919999999992</v>
      </c>
      <c r="O6">
        <v>-0.50059000000000198</v>
      </c>
      <c r="P6">
        <v>3.8973499999999999</v>
      </c>
    </row>
    <row r="7" spans="2:16" x14ac:dyDescent="0.25">
      <c r="B7">
        <v>40</v>
      </c>
      <c r="C7" t="s">
        <v>4</v>
      </c>
      <c r="D7">
        <v>100</v>
      </c>
      <c r="E7">
        <v>100</v>
      </c>
      <c r="F7">
        <v>27.14</v>
      </c>
      <c r="G7">
        <v>22.9</v>
      </c>
      <c r="H7">
        <v>22.66</v>
      </c>
      <c r="I7">
        <v>18.75</v>
      </c>
      <c r="J7">
        <v>31.03</v>
      </c>
      <c r="K7">
        <f>Table134[[#This Row],[A_aq / J.g-1]]*Table134[[#This Row],[massa (mg)]]*0.001</f>
        <v>0.70313980000000009</v>
      </c>
      <c r="L7">
        <f>Table134[[#This Row],[A_ref / J.g-1]]*Table134[[#This Row],[massa (mg)]]*0.001</f>
        <v>0.58181250000000007</v>
      </c>
      <c r="M7">
        <f>Table134[[#This Row],[Aaq / J]]/(Table134[[#This Row],[C Surf]]*0.001)</f>
        <v>7.0313980000000003</v>
      </c>
      <c r="N7">
        <f>Table134[[#This Row],[Ares / J]]/(Table134[[#This Row],[C Surf]]*0.001)</f>
        <v>5.8181250000000002</v>
      </c>
      <c r="O7">
        <v>15.3372299999999</v>
      </c>
      <c r="P7">
        <v>9.0550999999999995</v>
      </c>
    </row>
    <row r="8" spans="2:16" x14ac:dyDescent="0.25">
      <c r="B8">
        <v>40</v>
      </c>
      <c r="C8" t="s">
        <v>4</v>
      </c>
      <c r="D8">
        <v>100</v>
      </c>
      <c r="E8">
        <v>250</v>
      </c>
      <c r="F8">
        <v>23.34</v>
      </c>
      <c r="G8">
        <v>11.75</v>
      </c>
      <c r="H8">
        <v>18.8</v>
      </c>
      <c r="I8">
        <v>10.74</v>
      </c>
      <c r="J8">
        <v>24.21</v>
      </c>
      <c r="K8">
        <f>Table134[[#This Row],[A_aq / J.g-1]]*Table134[[#This Row],[massa (mg)]]*0.001</f>
        <v>0.45514800000000005</v>
      </c>
      <c r="L8">
        <f>Table134[[#This Row],[A_ref / J.g-1]]*Table134[[#This Row],[massa (mg)]]*0.001</f>
        <v>0.26001540000000001</v>
      </c>
      <c r="M8">
        <f>Table134[[#This Row],[Aaq / J]]/(Table134[[#This Row],[C Surf]]*0.001)</f>
        <v>4.5514800000000006</v>
      </c>
      <c r="N8">
        <f>Table134[[#This Row],[Ares / J]]/(Table134[[#This Row],[C Surf]]*0.001)</f>
        <v>2.6001539999999999</v>
      </c>
      <c r="O8">
        <v>7.0985699999999898</v>
      </c>
      <c r="P8">
        <v>7.4843950000000001</v>
      </c>
    </row>
    <row r="9" spans="2:16" x14ac:dyDescent="0.25">
      <c r="B9">
        <v>45</v>
      </c>
      <c r="C9" t="s">
        <v>4</v>
      </c>
      <c r="D9">
        <v>100</v>
      </c>
      <c r="E9">
        <v>60</v>
      </c>
      <c r="F9">
        <v>41.99</v>
      </c>
      <c r="G9">
        <v>23.52</v>
      </c>
      <c r="H9">
        <v>30.27</v>
      </c>
      <c r="I9">
        <v>21.69</v>
      </c>
      <c r="J9">
        <v>18.71</v>
      </c>
      <c r="K9">
        <f>Table134[[#This Row],[A_aq / J.g-1]]*Table134[[#This Row],[massa (mg)]]*0.001</f>
        <v>0.56635170000000001</v>
      </c>
      <c r="L9">
        <f>Table134[[#This Row],[A_ref / J.g-1]]*Table134[[#This Row],[massa (mg)]]*0.001</f>
        <v>0.40581990000000001</v>
      </c>
      <c r="M9">
        <f>Table134[[#This Row],[Aaq / J]]/(Table134[[#This Row],[C Surf]]*0.001)</f>
        <v>5.6635169999999997</v>
      </c>
      <c r="N9">
        <f>Table134[[#This Row],[Ares / J]]/(Table134[[#This Row],[C Surf]]*0.001)</f>
        <v>4.0581990000000001</v>
      </c>
      <c r="O9">
        <v>14.98236</v>
      </c>
      <c r="P9">
        <v>3.0234200000000002</v>
      </c>
    </row>
    <row r="10" spans="2:16" x14ac:dyDescent="0.25">
      <c r="B10">
        <v>45</v>
      </c>
      <c r="C10" t="s">
        <v>4</v>
      </c>
      <c r="D10">
        <v>100</v>
      </c>
      <c r="E10">
        <v>100</v>
      </c>
      <c r="F10">
        <v>29.88</v>
      </c>
      <c r="G10">
        <v>25.95</v>
      </c>
      <c r="H10">
        <v>21.57</v>
      </c>
      <c r="I10">
        <v>19.079999999999998</v>
      </c>
      <c r="J10">
        <v>25.54</v>
      </c>
      <c r="K10" s="1">
        <f>Table134[[#This Row],[A_aq / J.g-1]]*Table134[[#This Row],[massa (mg)]]*0.001</f>
        <v>0.55089779999999999</v>
      </c>
      <c r="L10" s="1">
        <f>Table134[[#This Row],[A_ref / J.g-1]]*Table134[[#This Row],[massa (mg)]]*0.001</f>
        <v>0.48730319999999994</v>
      </c>
      <c r="M10">
        <f>Table134[[#This Row],[Aaq / J]]/(Table134[[#This Row],[C Surf]]*0.001)</f>
        <v>5.5089779999999999</v>
      </c>
      <c r="N10">
        <f>Table134[[#This Row],[Ares / J]]/(Table134[[#This Row],[C Surf]]*0.001)</f>
        <v>4.8730319999999994</v>
      </c>
      <c r="O10">
        <v>11.01554</v>
      </c>
      <c r="P10">
        <v>8.4690999999999992</v>
      </c>
    </row>
    <row r="11" spans="2:16" x14ac:dyDescent="0.25">
      <c r="B11">
        <v>45</v>
      </c>
      <c r="C11" t="s">
        <v>4</v>
      </c>
      <c r="D11">
        <v>100</v>
      </c>
      <c r="E11">
        <v>250</v>
      </c>
      <c r="F11">
        <v>29.06</v>
      </c>
      <c r="G11">
        <v>26.96</v>
      </c>
      <c r="H11">
        <v>48.62</v>
      </c>
      <c r="I11">
        <v>28.85</v>
      </c>
      <c r="J11">
        <v>20.55</v>
      </c>
      <c r="K11">
        <f>Table134[[#This Row],[A_aq / J.g-1]]*Table134[[#This Row],[massa (mg)]]*0.001</f>
        <v>0.99914099999999995</v>
      </c>
      <c r="L11">
        <f>Table134[[#This Row],[A_ref / J.g-1]]*Table134[[#This Row],[massa (mg)]]*0.001</f>
        <v>0.5928675000000001</v>
      </c>
      <c r="M11">
        <f>Table134[[#This Row],[Aaq / J]]/(Table134[[#This Row],[C Surf]]*0.001)</f>
        <v>9.9914099999999983</v>
      </c>
      <c r="N11">
        <f>Table134[[#This Row],[Ares / J]]/(Table134[[#This Row],[C Surf]]*0.001)</f>
        <v>5.928675000000001</v>
      </c>
      <c r="O11">
        <v>12.2831999999999</v>
      </c>
      <c r="P11">
        <v>6.9243100000000002</v>
      </c>
    </row>
    <row r="12" spans="2:16" x14ac:dyDescent="0.25">
      <c r="B12" s="2">
        <v>45</v>
      </c>
      <c r="C12" s="2" t="s">
        <v>4</v>
      </c>
      <c r="D12" s="2">
        <v>100</v>
      </c>
      <c r="E12" s="2">
        <v>250</v>
      </c>
      <c r="F12" s="2">
        <v>35.96</v>
      </c>
      <c r="G12" s="2">
        <v>22.05</v>
      </c>
      <c r="H12" s="2">
        <v>62.53</v>
      </c>
      <c r="I12" s="2">
        <v>21.54</v>
      </c>
      <c r="J12" s="2">
        <v>19.41</v>
      </c>
      <c r="K12" s="2">
        <f>Table134[[#This Row],[A_aq / J.g-1]]*Table134[[#This Row],[massa (mg)]]*0.001</f>
        <v>1.2137073</v>
      </c>
      <c r="L12" s="2">
        <f>Table134[[#This Row],[A_ref / J.g-1]]*Table134[[#This Row],[massa (mg)]]*0.001</f>
        <v>0.41809139999999995</v>
      </c>
      <c r="M12" s="2">
        <f>Table134[[#This Row],[Aaq / J]]/(Table134[[#This Row],[C Surf]]*0.001)</f>
        <v>12.137072999999999</v>
      </c>
      <c r="N12" s="2">
        <f>Table134[[#This Row],[Ares / J]]/(Table134[[#This Row],[C Surf]]*0.001)</f>
        <v>4.1809139999999996</v>
      </c>
    </row>
    <row r="13" spans="2:16" x14ac:dyDescent="0.25">
      <c r="B13">
        <v>35</v>
      </c>
      <c r="C13" t="s">
        <v>4</v>
      </c>
      <c r="D13">
        <v>400</v>
      </c>
      <c r="E13">
        <v>0</v>
      </c>
      <c r="F13">
        <v>21.91</v>
      </c>
      <c r="G13">
        <v>21.91</v>
      </c>
      <c r="H13">
        <v>58.23</v>
      </c>
      <c r="I13">
        <v>30.22</v>
      </c>
      <c r="J13">
        <v>20.12</v>
      </c>
      <c r="K13" s="1">
        <f>Table134[[#This Row],[A_aq / J.g-1]]*Table134[[#This Row],[massa (mg)]]*0.001</f>
        <v>1.1715876000000001</v>
      </c>
      <c r="L13" s="1">
        <f>Table134[[#This Row],[A_ref / J.g-1]]*Table134[[#This Row],[massa (mg)]]*0.001</f>
        <v>0.60802639999999997</v>
      </c>
      <c r="M13">
        <f>Table134[[#This Row],[Aaq / J]]/(Table134[[#This Row],[C Surf]]*0.001)</f>
        <v>2.9289689999999999</v>
      </c>
      <c r="N13">
        <f>Table134[[#This Row],[Ares / J]]/(Table134[[#This Row],[C Surf]]*0.001)</f>
        <v>1.5200659999999999</v>
      </c>
      <c r="O13">
        <v>24.033380000000001</v>
      </c>
      <c r="P13">
        <v>12.261729999999901</v>
      </c>
    </row>
    <row r="14" spans="2:16" x14ac:dyDescent="0.25">
      <c r="B14">
        <v>40</v>
      </c>
      <c r="C14" t="s">
        <v>4</v>
      </c>
      <c r="D14">
        <v>400</v>
      </c>
      <c r="E14">
        <v>0</v>
      </c>
      <c r="F14">
        <v>36.43</v>
      </c>
      <c r="G14">
        <v>26.48</v>
      </c>
      <c r="H14">
        <v>69.67</v>
      </c>
      <c r="I14">
        <v>41.51</v>
      </c>
      <c r="J14">
        <v>17.18</v>
      </c>
      <c r="K14" s="1">
        <f>Table134[[#This Row],[A_aq / J.g-1]]*Table134[[#This Row],[massa (mg)]]*0.001</f>
        <v>1.1969306</v>
      </c>
      <c r="L14" s="1">
        <f>Table134[[#This Row],[A_ref / J.g-1]]*Table134[[#This Row],[massa (mg)]]*0.001</f>
        <v>0.71314180000000005</v>
      </c>
      <c r="M14">
        <f>Table134[[#This Row],[Aaq / J]]/(Table134[[#This Row],[C Surf]]*0.001)</f>
        <v>2.9923264999999999</v>
      </c>
      <c r="N14">
        <f>Table134[[#This Row],[Ares / J]]/(Table134[[#This Row],[C Surf]]*0.001)</f>
        <v>1.7828545</v>
      </c>
      <c r="O14">
        <v>23.284749999999999</v>
      </c>
      <c r="P14">
        <v>7.4385999999999903</v>
      </c>
    </row>
    <row r="15" spans="2:16" x14ac:dyDescent="0.25">
      <c r="B15">
        <v>45</v>
      </c>
      <c r="C15" t="s">
        <v>4</v>
      </c>
      <c r="D15">
        <v>400</v>
      </c>
      <c r="E15">
        <v>0</v>
      </c>
      <c r="F15">
        <v>43.37</v>
      </c>
      <c r="G15">
        <v>33.56</v>
      </c>
      <c r="H15">
        <v>68.599999999999994</v>
      </c>
      <c r="I15">
        <v>67.599999999999994</v>
      </c>
      <c r="J15">
        <v>22.12</v>
      </c>
      <c r="K15" s="1">
        <f>Table134[[#This Row],[A_aq / J.g-1]]*Table134[[#This Row],[massa (mg)]]*0.001</f>
        <v>1.5174320000000001</v>
      </c>
      <c r="L15" s="1">
        <f>Table134[[#This Row],[A_ref / J.g-1]]*Table134[[#This Row],[massa (mg)]]*0.001</f>
        <v>1.495312</v>
      </c>
      <c r="M15">
        <f>Table134[[#This Row],[Aaq / J]]/(Table134[[#This Row],[C Surf]]*0.001)</f>
        <v>3.79358</v>
      </c>
      <c r="N15">
        <f>Table134[[#This Row],[Ares / J]]/(Table134[[#This Row],[C Surf]]*0.001)</f>
        <v>3.7382799999999996</v>
      </c>
      <c r="O15">
        <v>21.653089999999999</v>
      </c>
      <c r="P15">
        <v>7.3824699999999996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topLeftCell="B1" workbookViewId="0">
      <selection activeCell="B6" sqref="B6"/>
    </sheetView>
  </sheetViews>
  <sheetFormatPr defaultRowHeight="15" x14ac:dyDescent="0.25"/>
  <sheetData>
    <row r="2" spans="2:16" x14ac:dyDescent="0.25">
      <c r="B2" t="s">
        <v>0</v>
      </c>
      <c r="C2" t="s">
        <v>2</v>
      </c>
      <c r="D2" t="s">
        <v>1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10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</row>
    <row r="3" spans="2:16" x14ac:dyDescent="0.25">
      <c r="B3">
        <v>38</v>
      </c>
      <c r="C3" t="s">
        <v>4</v>
      </c>
      <c r="D3">
        <v>300</v>
      </c>
      <c r="E3">
        <v>0</v>
      </c>
      <c r="F3">
        <v>33.76</v>
      </c>
      <c r="G3">
        <v>26.2</v>
      </c>
      <c r="H3">
        <v>52.84</v>
      </c>
      <c r="I3">
        <v>54.33</v>
      </c>
      <c r="J3">
        <v>12.6</v>
      </c>
      <c r="K3">
        <f>Table1346[[#This Row],[A_aq / J.g-1]]*Table1346[[#This Row],[massa (mg)]]*0.001</f>
        <v>0.66578400000000004</v>
      </c>
      <c r="L3">
        <f>Table1346[[#This Row],[A_ref / J.g-1]]*Table1346[[#This Row],[massa (mg)]]*0.001</f>
        <v>0.684558</v>
      </c>
      <c r="M3">
        <f>Table1346[[#This Row],[Aaq / J]]/(Table1346[[#This Row],[C Surf]]*0.001)</f>
        <v>2.2192800000000004</v>
      </c>
      <c r="N3">
        <f>Table1346[[#This Row],[Ares / J]]/(Table1346[[#This Row],[C Surf]]*0.001)</f>
        <v>2.28186</v>
      </c>
      <c r="O3">
        <v>17.079840000000001</v>
      </c>
      <c r="P3">
        <v>5.8276000000000003</v>
      </c>
    </row>
    <row r="4" spans="2:16" x14ac:dyDescent="0.25">
      <c r="B4">
        <v>39</v>
      </c>
      <c r="C4" t="s">
        <v>4</v>
      </c>
      <c r="D4">
        <v>300</v>
      </c>
      <c r="E4">
        <v>0</v>
      </c>
      <c r="F4">
        <v>38.25</v>
      </c>
      <c r="G4">
        <v>28.33</v>
      </c>
      <c r="H4">
        <v>55.85</v>
      </c>
      <c r="I4">
        <v>56.63</v>
      </c>
      <c r="J4">
        <v>14.94</v>
      </c>
      <c r="K4">
        <f>Table1346[[#This Row],[A_aq / J.g-1]]*Table1346[[#This Row],[massa (mg)]]*0.001</f>
        <v>0.834399</v>
      </c>
      <c r="L4">
        <f>Table1346[[#This Row],[A_ref / J.g-1]]*Table1346[[#This Row],[massa (mg)]]*0.001</f>
        <v>0.84605220000000003</v>
      </c>
      <c r="M4">
        <f>Table1346[[#This Row],[Aaq / J]]/(Table1346[[#This Row],[C Surf]]*0.001)</f>
        <v>2.7813300000000001</v>
      </c>
      <c r="N4">
        <f>Table1346[[#This Row],[Ares / J]]/(Table1346[[#This Row],[C Surf]]*0.001)</f>
        <v>2.8201740000000002</v>
      </c>
      <c r="O4">
        <v>17.201450000000001</v>
      </c>
      <c r="P4">
        <v>5.1389299999999896</v>
      </c>
    </row>
    <row r="5" spans="2:16" x14ac:dyDescent="0.25">
      <c r="B5">
        <v>40</v>
      </c>
      <c r="C5" t="s">
        <v>4</v>
      </c>
      <c r="D5">
        <v>300</v>
      </c>
      <c r="E5">
        <v>0</v>
      </c>
      <c r="F5">
        <v>40.08</v>
      </c>
      <c r="G5">
        <v>29.79</v>
      </c>
      <c r="H5">
        <v>52.52</v>
      </c>
      <c r="I5">
        <v>54.06</v>
      </c>
      <c r="J5">
        <v>19.34</v>
      </c>
      <c r="K5">
        <f>Table1346[[#This Row],[A_aq / J.g-1]]*Table1346[[#This Row],[massa (mg)]]*0.001</f>
        <v>1.0157368</v>
      </c>
      <c r="L5">
        <f>Table1346[[#This Row],[A_ref / J.g-1]]*Table1346[[#This Row],[massa (mg)]]*0.001</f>
        <v>1.0455204000000002</v>
      </c>
      <c r="M5">
        <f>Table1346[[#This Row],[Aaq / J]]/(Table1346[[#This Row],[C Surf]]*0.001)</f>
        <v>3.3857893333333333</v>
      </c>
      <c r="N5">
        <f>Table1346[[#This Row],[Ares / J]]/(Table1346[[#This Row],[C Surf]]*0.001)</f>
        <v>3.4850680000000009</v>
      </c>
      <c r="O5">
        <v>15.698319999999899</v>
      </c>
      <c r="P5">
        <v>5.5144900000000003</v>
      </c>
    </row>
    <row r="6" spans="2:16" x14ac:dyDescent="0.25">
      <c r="B6">
        <v>41</v>
      </c>
      <c r="C6" t="s">
        <v>4</v>
      </c>
      <c r="D6">
        <v>300</v>
      </c>
      <c r="E6">
        <v>0</v>
      </c>
      <c r="F6">
        <v>41.76</v>
      </c>
      <c r="G6">
        <v>31.94</v>
      </c>
      <c r="H6">
        <v>52.78</v>
      </c>
      <c r="I6">
        <v>53.03</v>
      </c>
      <c r="J6">
        <v>15.33</v>
      </c>
      <c r="K6">
        <f>Table1346[[#This Row],[A_aq / J.g-1]]*Table1346[[#This Row],[massa (mg)]]*0.001</f>
        <v>0.80911739999999999</v>
      </c>
      <c r="L6">
        <f>Table1346[[#This Row],[A_ref / J.g-1]]*Table1346[[#This Row],[massa (mg)]]*0.001</f>
        <v>0.81294990000000011</v>
      </c>
      <c r="M6">
        <f>Table1346[[#This Row],[Aaq / J]]/(Table1346[[#This Row],[C Surf]]*0.001)</f>
        <v>2.6970580000000002</v>
      </c>
      <c r="N6">
        <f>Table1346[[#This Row],[Ares / J]]/(Table1346[[#This Row],[C Surf]]*0.001)</f>
        <v>2.7098330000000006</v>
      </c>
      <c r="O6">
        <v>14.7678499999999</v>
      </c>
      <c r="P6">
        <v>5.40857999999999</v>
      </c>
    </row>
    <row r="7" spans="2:16" x14ac:dyDescent="0.25">
      <c r="B7">
        <v>42</v>
      </c>
      <c r="C7" t="s">
        <v>4</v>
      </c>
      <c r="D7">
        <v>300</v>
      </c>
      <c r="E7">
        <v>0</v>
      </c>
      <c r="F7">
        <v>42.94</v>
      </c>
      <c r="G7">
        <v>32.880000000000003</v>
      </c>
      <c r="H7">
        <v>53.77</v>
      </c>
      <c r="I7">
        <v>53.24</v>
      </c>
      <c r="J7">
        <v>20.059999999999999</v>
      </c>
      <c r="K7">
        <f>Table1346[[#This Row],[A_aq / J.g-1]]*Table1346[[#This Row],[massa (mg)]]*0.001</f>
        <v>1.0786262</v>
      </c>
      <c r="L7">
        <f>Table1346[[#This Row],[A_ref / J.g-1]]*Table1346[[#This Row],[massa (mg)]]*0.001</f>
        <v>1.0679944000000001</v>
      </c>
      <c r="M7">
        <f>Table1346[[#This Row],[Aaq / J]]/(Table1346[[#This Row],[C Surf]]*0.001)</f>
        <v>3.5954206666666666</v>
      </c>
      <c r="N7">
        <f>Table1346[[#This Row],[Ares / J]]/(Table1346[[#This Row],[C Surf]]*0.001)</f>
        <v>3.5599813333333339</v>
      </c>
      <c r="O7">
        <v>14.10487</v>
      </c>
      <c r="P7">
        <v>6.2683499999999901</v>
      </c>
    </row>
    <row r="8" spans="2:16" x14ac:dyDescent="0.25">
      <c r="B8">
        <v>43</v>
      </c>
      <c r="C8" t="s">
        <v>4</v>
      </c>
      <c r="D8">
        <v>300</v>
      </c>
      <c r="E8">
        <v>0</v>
      </c>
      <c r="F8">
        <v>44.76</v>
      </c>
      <c r="G8">
        <v>35.4</v>
      </c>
      <c r="H8">
        <v>53.27</v>
      </c>
      <c r="I8">
        <v>52.93</v>
      </c>
      <c r="J8">
        <v>15.21</v>
      </c>
      <c r="K8">
        <f>Table1346[[#This Row],[A_aq / J.g-1]]*Table1346[[#This Row],[massa (mg)]]*0.001</f>
        <v>0.81023670000000003</v>
      </c>
      <c r="L8">
        <f>Table1346[[#This Row],[A_ref / J.g-1]]*Table1346[[#This Row],[massa (mg)]]*0.001</f>
        <v>0.80506530000000009</v>
      </c>
      <c r="M8">
        <f>Table1346[[#This Row],[Aaq / J]]/(Table1346[[#This Row],[C Surf]]*0.001)</f>
        <v>2.7007890000000003</v>
      </c>
      <c r="N8">
        <f>Table1346[[#This Row],[Ares / J]]/(Table1346[[#This Row],[C Surf]]*0.001)</f>
        <v>2.6835510000000005</v>
      </c>
      <c r="O8">
        <v>13.78065</v>
      </c>
      <c r="P8">
        <v>6.8431600000000001</v>
      </c>
    </row>
    <row r="9" spans="2:16" x14ac:dyDescent="0.25">
      <c r="B9">
        <v>44</v>
      </c>
      <c r="C9" t="s">
        <v>4</v>
      </c>
      <c r="D9">
        <v>300</v>
      </c>
      <c r="E9">
        <v>0</v>
      </c>
      <c r="F9">
        <v>46.85</v>
      </c>
      <c r="G9">
        <v>37.51</v>
      </c>
      <c r="H9">
        <v>52.69</v>
      </c>
      <c r="I9">
        <v>50.98</v>
      </c>
      <c r="J9">
        <v>18.87</v>
      </c>
      <c r="K9">
        <f>Table1346[[#This Row],[A_aq / J.g-1]]*Table1346[[#This Row],[massa (mg)]]*0.001</f>
        <v>0.9942603000000001</v>
      </c>
      <c r="L9">
        <f>Table1346[[#This Row],[A_ref / J.g-1]]*Table1346[[#This Row],[massa (mg)]]*0.001</f>
        <v>0.96199260000000009</v>
      </c>
      <c r="M9">
        <f>Table1346[[#This Row],[Aaq / J]]/(Table1346[[#This Row],[C Surf]]*0.001)</f>
        <v>3.3142010000000006</v>
      </c>
      <c r="N9">
        <f>Table1346[[#This Row],[Ares / J]]/(Table1346[[#This Row],[C Surf]]*0.001)</f>
        <v>3.2066420000000004</v>
      </c>
      <c r="O9">
        <v>13.17024</v>
      </c>
      <c r="P9">
        <v>6.9368699999999901</v>
      </c>
    </row>
    <row r="10" spans="2:16" x14ac:dyDescent="0.25">
      <c r="K10" s="1"/>
      <c r="L10" s="1"/>
    </row>
    <row r="12" spans="2:16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6" x14ac:dyDescent="0.25">
      <c r="K13" s="1"/>
      <c r="L13" s="1"/>
    </row>
    <row r="14" spans="2:16" x14ac:dyDescent="0.25">
      <c r="K14" s="1"/>
      <c r="L14" s="1"/>
    </row>
    <row r="15" spans="2:16" x14ac:dyDescent="0.25">
      <c r="K15" s="1"/>
      <c r="L15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"/>
  <sheetViews>
    <sheetView tabSelected="1" zoomScale="85" zoomScaleNormal="85" workbookViewId="0">
      <selection activeCell="E13" sqref="E13"/>
    </sheetView>
  </sheetViews>
  <sheetFormatPr defaultRowHeight="15" x14ac:dyDescent="0.25"/>
  <cols>
    <col min="2" max="2" width="10" customWidth="1"/>
    <col min="8" max="8" width="13.140625" bestFit="1" customWidth="1"/>
    <col min="9" max="9" width="13.5703125" bestFit="1" customWidth="1"/>
    <col min="10" max="10" width="15.28515625" customWidth="1"/>
    <col min="11" max="11" width="9.7109375" bestFit="1" customWidth="1"/>
    <col min="12" max="12" width="9.42578125" customWidth="1"/>
    <col min="13" max="14" width="9.7109375" bestFit="1" customWidth="1"/>
  </cols>
  <sheetData>
    <row r="2" spans="1:22" x14ac:dyDescent="0.25">
      <c r="B2" t="s">
        <v>0</v>
      </c>
      <c r="C2" t="s">
        <v>2</v>
      </c>
      <c r="D2" t="s">
        <v>1</v>
      </c>
      <c r="E2" t="s">
        <v>29</v>
      </c>
      <c r="F2" t="s">
        <v>19</v>
      </c>
      <c r="G2" t="s">
        <v>20</v>
      </c>
      <c r="H2" t="s">
        <v>33</v>
      </c>
      <c r="I2" t="s">
        <v>32</v>
      </c>
      <c r="J2" t="s">
        <v>10</v>
      </c>
      <c r="K2" t="s">
        <v>23</v>
      </c>
      <c r="L2" t="s">
        <v>24</v>
      </c>
      <c r="M2" t="s">
        <v>25</v>
      </c>
      <c r="N2" t="s">
        <v>26</v>
      </c>
      <c r="O2" s="5" t="s">
        <v>27</v>
      </c>
      <c r="P2" s="5" t="s">
        <v>28</v>
      </c>
      <c r="R2" t="s">
        <v>30</v>
      </c>
    </row>
    <row r="3" spans="1:22" x14ac:dyDescent="0.25">
      <c r="B3" s="21">
        <v>38</v>
      </c>
      <c r="C3" s="21" t="s">
        <v>4</v>
      </c>
      <c r="D3" s="21">
        <v>100</v>
      </c>
      <c r="E3" s="21">
        <v>0</v>
      </c>
      <c r="F3" s="21">
        <v>30.48</v>
      </c>
      <c r="G3" s="21">
        <v>19.3</v>
      </c>
      <c r="H3" s="23">
        <v>19.39</v>
      </c>
      <c r="I3" s="23">
        <v>19.510000000000002</v>
      </c>
      <c r="J3" s="21">
        <v>13.75</v>
      </c>
      <c r="K3" s="22">
        <v>0.26661250000000003</v>
      </c>
      <c r="L3" s="22">
        <v>0.26826250000000007</v>
      </c>
      <c r="M3" s="22">
        <v>2.6661250000000001</v>
      </c>
      <c r="N3" s="22">
        <v>2.6826250000000007</v>
      </c>
      <c r="O3" s="23">
        <v>5.55933999999999</v>
      </c>
      <c r="P3" s="23">
        <v>2.9845000000000002</v>
      </c>
      <c r="R3">
        <v>35</v>
      </c>
      <c r="S3" t="s">
        <v>4</v>
      </c>
      <c r="T3">
        <v>100</v>
      </c>
      <c r="U3">
        <v>60</v>
      </c>
    </row>
    <row r="4" spans="1:22" x14ac:dyDescent="0.25">
      <c r="B4" s="21">
        <v>39</v>
      </c>
      <c r="C4" s="21" t="s">
        <v>4</v>
      </c>
      <c r="D4" s="21">
        <v>100</v>
      </c>
      <c r="E4" s="21">
        <v>0</v>
      </c>
      <c r="F4" s="21">
        <v>32.53</v>
      </c>
      <c r="G4" s="21">
        <v>25.2</v>
      </c>
      <c r="H4" s="23">
        <v>22.64</v>
      </c>
      <c r="I4" s="23">
        <v>22.8</v>
      </c>
      <c r="J4" s="21">
        <v>10.09</v>
      </c>
      <c r="K4" s="22">
        <v>0.22843760000000002</v>
      </c>
      <c r="L4" s="22">
        <v>0.23005200000000001</v>
      </c>
      <c r="M4" s="22">
        <v>2.284376</v>
      </c>
      <c r="N4" s="22">
        <v>2.3005200000000001</v>
      </c>
      <c r="O4" s="23">
        <v>6.3959700000000002</v>
      </c>
      <c r="P4" s="23">
        <v>2.3622499999999902</v>
      </c>
      <c r="R4">
        <v>40</v>
      </c>
      <c r="S4" t="s">
        <v>4</v>
      </c>
      <c r="T4">
        <v>100</v>
      </c>
      <c r="U4">
        <v>60</v>
      </c>
    </row>
    <row r="5" spans="1:22" x14ac:dyDescent="0.25">
      <c r="B5" s="18">
        <v>40</v>
      </c>
      <c r="C5" s="18" t="s">
        <v>4</v>
      </c>
      <c r="D5" s="18">
        <v>100</v>
      </c>
      <c r="E5" s="18">
        <v>0</v>
      </c>
      <c r="F5" s="18">
        <v>33.299999999999997</v>
      </c>
      <c r="G5" s="19">
        <v>25.08</v>
      </c>
      <c r="H5" s="19">
        <v>20.85</v>
      </c>
      <c r="I5" s="19">
        <v>19.440000000000001</v>
      </c>
      <c r="J5" s="20">
        <v>22.67</v>
      </c>
      <c r="K5" s="20">
        <v>0.47266950000000008</v>
      </c>
      <c r="L5" s="20">
        <v>0.44070480000000006</v>
      </c>
      <c r="M5" s="20">
        <v>4.7266950000000003</v>
      </c>
      <c r="N5" s="20">
        <v>4.4070480000000005</v>
      </c>
      <c r="O5" s="19">
        <v>5.55933999999999</v>
      </c>
      <c r="P5" s="19">
        <v>2.9845000000000002</v>
      </c>
      <c r="R5">
        <v>35</v>
      </c>
      <c r="S5" t="s">
        <v>4</v>
      </c>
      <c r="T5">
        <v>100</v>
      </c>
      <c r="U5">
        <v>100</v>
      </c>
      <c r="V5" t="s">
        <v>31</v>
      </c>
    </row>
    <row r="6" spans="1:22" x14ac:dyDescent="0.25">
      <c r="B6" s="21">
        <v>41</v>
      </c>
      <c r="C6" s="21" t="s">
        <v>4</v>
      </c>
      <c r="D6" s="21">
        <v>100</v>
      </c>
      <c r="E6" s="21">
        <v>0</v>
      </c>
      <c r="F6" s="21">
        <v>34.08</v>
      </c>
      <c r="G6" s="21">
        <v>27.24</v>
      </c>
      <c r="H6" s="23">
        <v>18.09</v>
      </c>
      <c r="I6" s="23">
        <v>18.37</v>
      </c>
      <c r="J6" s="21">
        <v>9.64</v>
      </c>
      <c r="K6" s="22">
        <v>0.17438760000000003</v>
      </c>
      <c r="L6" s="22">
        <v>0.17708680000000002</v>
      </c>
      <c r="M6" s="22">
        <v>1.7438760000000002</v>
      </c>
      <c r="N6" s="22">
        <v>1.7708680000000001</v>
      </c>
      <c r="O6" s="23">
        <v>5.2549599999999899</v>
      </c>
      <c r="P6" s="23">
        <v>1.5690900000000001</v>
      </c>
    </row>
    <row r="7" spans="1:22" x14ac:dyDescent="0.25">
      <c r="B7" s="21">
        <v>42</v>
      </c>
      <c r="C7" s="21" t="s">
        <v>4</v>
      </c>
      <c r="D7" s="21">
        <v>100</v>
      </c>
      <c r="E7" s="21">
        <v>0</v>
      </c>
      <c r="F7" s="21">
        <v>37.51</v>
      </c>
      <c r="G7" s="21">
        <v>29.57</v>
      </c>
      <c r="H7" s="23">
        <v>19.739999999999998</v>
      </c>
      <c r="I7" s="23">
        <v>20</v>
      </c>
      <c r="J7" s="21">
        <v>13.74</v>
      </c>
      <c r="K7" s="22">
        <v>0.27122760000000001</v>
      </c>
      <c r="L7" s="22">
        <v>0.27480000000000004</v>
      </c>
      <c r="M7" s="22">
        <v>2.7122760000000001</v>
      </c>
      <c r="N7" s="22">
        <v>2.7480000000000002</v>
      </c>
      <c r="O7" s="23">
        <v>5.9648399999999997</v>
      </c>
      <c r="P7" s="23">
        <v>1.94304999999999</v>
      </c>
    </row>
    <row r="8" spans="1:22" x14ac:dyDescent="0.25">
      <c r="B8" s="21">
        <v>43</v>
      </c>
      <c r="C8" s="21" t="s">
        <v>4</v>
      </c>
      <c r="D8" s="21">
        <v>100</v>
      </c>
      <c r="E8" s="21">
        <v>0</v>
      </c>
      <c r="F8" s="21">
        <v>38.65</v>
      </c>
      <c r="G8" s="21">
        <v>31.08</v>
      </c>
      <c r="H8" s="23">
        <v>19.72</v>
      </c>
      <c r="I8" s="23">
        <v>19.71</v>
      </c>
      <c r="J8" s="21">
        <v>10.64</v>
      </c>
      <c r="K8" s="22">
        <v>0.2098208</v>
      </c>
      <c r="L8" s="22">
        <v>0.20971440000000002</v>
      </c>
      <c r="M8" s="22">
        <v>2.0982080000000001</v>
      </c>
      <c r="N8" s="22">
        <v>2.0971440000000001</v>
      </c>
      <c r="O8" s="23">
        <v>5.3691999999999904</v>
      </c>
      <c r="P8" s="23">
        <v>1.8181799999999899</v>
      </c>
    </row>
    <row r="9" spans="1:22" x14ac:dyDescent="0.25">
      <c r="B9" s="21">
        <v>44</v>
      </c>
      <c r="C9" s="21" t="s">
        <v>4</v>
      </c>
      <c r="D9" s="21">
        <v>100</v>
      </c>
      <c r="E9" s="21">
        <v>0</v>
      </c>
      <c r="F9" s="21">
        <v>40.21</v>
      </c>
      <c r="G9" s="21">
        <v>34.56</v>
      </c>
      <c r="H9" s="23">
        <v>19.739999999999998</v>
      </c>
      <c r="I9" s="23">
        <v>19.66</v>
      </c>
      <c r="J9" s="21">
        <v>9.42</v>
      </c>
      <c r="K9" s="22">
        <v>0.1859508</v>
      </c>
      <c r="L9" s="22">
        <v>0.18519720000000001</v>
      </c>
      <c r="M9" s="22">
        <v>1.8595079999999999</v>
      </c>
      <c r="N9" s="22">
        <v>1.851972</v>
      </c>
      <c r="O9" s="23">
        <v>4.8979799999999996</v>
      </c>
      <c r="P9" s="23">
        <v>1.5794599999999901</v>
      </c>
    </row>
    <row r="10" spans="1:22" x14ac:dyDescent="0.25">
      <c r="B10" s="21">
        <v>45</v>
      </c>
      <c r="C10" s="21" t="s">
        <v>4</v>
      </c>
      <c r="D10" s="21">
        <v>100</v>
      </c>
      <c r="E10" s="21">
        <v>0</v>
      </c>
      <c r="F10" s="21">
        <v>40.99</v>
      </c>
      <c r="G10" s="21">
        <v>34.590000000000003</v>
      </c>
      <c r="H10" s="23">
        <v>20.399999999999999</v>
      </c>
      <c r="I10" s="23">
        <v>20.21</v>
      </c>
      <c r="J10" s="21">
        <v>10</v>
      </c>
      <c r="K10" s="22">
        <v>0.20400000000000001</v>
      </c>
      <c r="L10" s="22">
        <v>0.20210000000000003</v>
      </c>
      <c r="M10" s="22">
        <v>2.04</v>
      </c>
      <c r="N10" s="22">
        <v>2.0210000000000004</v>
      </c>
      <c r="O10" s="23">
        <v>4.5703100000000001</v>
      </c>
      <c r="P10" s="23">
        <v>1.54680999999999</v>
      </c>
    </row>
    <row r="11" spans="1:22" x14ac:dyDescent="0.25">
      <c r="B11" s="6">
        <v>40</v>
      </c>
      <c r="C11" s="6" t="s">
        <v>4</v>
      </c>
      <c r="D11" s="6">
        <v>200</v>
      </c>
      <c r="E11" s="6">
        <v>0</v>
      </c>
      <c r="F11" s="6">
        <v>31.55</v>
      </c>
      <c r="G11" s="7">
        <v>23.55</v>
      </c>
      <c r="H11" s="7">
        <v>48.77</v>
      </c>
      <c r="I11" s="7">
        <v>49.35</v>
      </c>
      <c r="J11" s="8">
        <v>19.489999999999998</v>
      </c>
      <c r="K11" s="8">
        <v>0.95052729999999996</v>
      </c>
      <c r="L11" s="8">
        <v>0.96183150000000006</v>
      </c>
      <c r="M11" s="8">
        <v>4.7526364999999995</v>
      </c>
      <c r="N11" s="8">
        <v>4.8091575000000004</v>
      </c>
      <c r="O11" s="7">
        <v>6.3959700000000002</v>
      </c>
      <c r="P11" s="7">
        <v>2.3622499999999902</v>
      </c>
    </row>
    <row r="12" spans="1:22" x14ac:dyDescent="0.25">
      <c r="B12">
        <v>45</v>
      </c>
      <c r="C12" t="s">
        <v>4</v>
      </c>
      <c r="D12">
        <v>200</v>
      </c>
      <c r="E12">
        <v>0</v>
      </c>
      <c r="F12">
        <v>41.59</v>
      </c>
      <c r="G12">
        <v>34.880000000000003</v>
      </c>
      <c r="H12" s="4">
        <v>34.799999999999997</v>
      </c>
      <c r="I12" s="4">
        <v>38.950000000000003</v>
      </c>
      <c r="J12">
        <v>9.8800000000000008</v>
      </c>
      <c r="K12" s="3">
        <v>0.34382400000000002</v>
      </c>
      <c r="L12" s="3">
        <v>0.38482600000000011</v>
      </c>
      <c r="M12" s="3">
        <v>1.71912</v>
      </c>
      <c r="N12" s="3">
        <v>1.9241300000000006</v>
      </c>
      <c r="O12" s="4">
        <v>10.2821999999999</v>
      </c>
      <c r="P12" s="4">
        <v>3.4593499999999899</v>
      </c>
    </row>
    <row r="13" spans="1:22" x14ac:dyDescent="0.25">
      <c r="B13">
        <v>40</v>
      </c>
      <c r="C13" t="s">
        <v>4</v>
      </c>
      <c r="D13">
        <v>300</v>
      </c>
      <c r="E13">
        <v>0</v>
      </c>
      <c r="F13">
        <v>31.71</v>
      </c>
      <c r="G13" s="4">
        <v>24.8</v>
      </c>
      <c r="H13" s="4">
        <v>58.75</v>
      </c>
      <c r="I13" s="3">
        <v>58.06</v>
      </c>
      <c r="J13" s="3">
        <v>24.73</v>
      </c>
      <c r="K13" s="4">
        <v>1.4528875000000001</v>
      </c>
      <c r="L13" s="4">
        <v>1.4358238000000001</v>
      </c>
      <c r="M13" s="4">
        <v>4.8429583333333337</v>
      </c>
      <c r="N13" s="4">
        <v>4.7860793333333342</v>
      </c>
      <c r="O13" s="4">
        <v>5.2549599999999899</v>
      </c>
      <c r="P13" s="4">
        <v>1.5690900000000001</v>
      </c>
    </row>
    <row r="14" spans="1:22" x14ac:dyDescent="0.25">
      <c r="A14" s="6"/>
      <c r="B14">
        <v>45</v>
      </c>
      <c r="C14" t="s">
        <v>4</v>
      </c>
      <c r="D14">
        <v>300</v>
      </c>
      <c r="E14">
        <v>0</v>
      </c>
      <c r="F14">
        <v>41.43</v>
      </c>
      <c r="G14">
        <v>32.840000000000003</v>
      </c>
      <c r="H14" s="4">
        <v>54.36</v>
      </c>
      <c r="I14" s="4">
        <v>55.22</v>
      </c>
      <c r="J14">
        <v>13.27</v>
      </c>
      <c r="K14" s="3">
        <v>0.72135719999999992</v>
      </c>
      <c r="L14" s="3">
        <v>0.7327693999999999</v>
      </c>
      <c r="M14" s="3">
        <v>2.4045239999999999</v>
      </c>
      <c r="N14" s="3">
        <v>2.4425646666666663</v>
      </c>
      <c r="O14" s="4">
        <v>15.390229999999899</v>
      </c>
      <c r="P14" s="4">
        <v>5.7808599999999899</v>
      </c>
      <c r="Q14" s="6"/>
    </row>
    <row r="15" spans="1:22" x14ac:dyDescent="0.25">
      <c r="A15" s="6"/>
      <c r="B15" s="15">
        <v>40</v>
      </c>
      <c r="C15" s="15" t="s">
        <v>3</v>
      </c>
      <c r="D15" s="15">
        <v>100</v>
      </c>
      <c r="E15" s="15">
        <v>0</v>
      </c>
      <c r="F15" s="15">
        <v>31.93</v>
      </c>
      <c r="G15" s="16">
        <v>26.43</v>
      </c>
      <c r="H15" s="16">
        <v>17.649999999999999</v>
      </c>
      <c r="I15" s="16">
        <v>18</v>
      </c>
      <c r="J15" s="17">
        <v>27.99</v>
      </c>
      <c r="K15" s="17">
        <v>0.49402349999999995</v>
      </c>
      <c r="L15" s="17">
        <v>0.50382000000000005</v>
      </c>
      <c r="M15" s="17">
        <v>4.9402349999999995</v>
      </c>
      <c r="N15" s="17">
        <v>5.0381999999999998</v>
      </c>
      <c r="O15" s="16">
        <v>4.5703100000000001</v>
      </c>
      <c r="P15" s="16">
        <v>1.54680999999999</v>
      </c>
      <c r="Q15" s="6"/>
    </row>
    <row r="16" spans="1:22" x14ac:dyDescent="0.25">
      <c r="A16" s="6"/>
      <c r="B16" s="15">
        <v>45</v>
      </c>
      <c r="C16" s="15" t="s">
        <v>3</v>
      </c>
      <c r="D16" s="15">
        <v>100</v>
      </c>
      <c r="E16" s="15">
        <v>0</v>
      </c>
      <c r="F16" s="15">
        <v>37.78</v>
      </c>
      <c r="G16" s="15">
        <v>34.659999999999997</v>
      </c>
      <c r="H16" s="16">
        <v>16.2</v>
      </c>
      <c r="I16" s="16">
        <v>16.48</v>
      </c>
      <c r="J16" s="15">
        <v>13.89</v>
      </c>
      <c r="K16" s="17">
        <v>0.225018</v>
      </c>
      <c r="L16" s="17">
        <v>0.22890720000000003</v>
      </c>
      <c r="M16" s="17">
        <v>2.2501799999999998</v>
      </c>
      <c r="N16" s="17">
        <v>2.289072</v>
      </c>
      <c r="O16" s="16">
        <v>4.6579799999999896</v>
      </c>
      <c r="P16" s="16">
        <v>1.61608999999998</v>
      </c>
      <c r="Q16" s="6"/>
    </row>
    <row r="17" spans="1:17" x14ac:dyDescent="0.25">
      <c r="A17" s="6"/>
      <c r="B17" s="15">
        <v>40</v>
      </c>
      <c r="C17" s="15" t="s">
        <v>3</v>
      </c>
      <c r="D17" s="15">
        <v>200</v>
      </c>
      <c r="E17" s="15">
        <v>0</v>
      </c>
      <c r="F17" s="15">
        <v>31.87</v>
      </c>
      <c r="G17" s="16">
        <v>25.28</v>
      </c>
      <c r="H17" s="16">
        <v>32.630000000000003</v>
      </c>
      <c r="I17" s="16">
        <v>33.159999999999997</v>
      </c>
      <c r="J17" s="17">
        <v>24.13</v>
      </c>
      <c r="K17" s="17">
        <v>0.78736190000000006</v>
      </c>
      <c r="L17" s="17">
        <v>0.80015079999999994</v>
      </c>
      <c r="M17" s="17">
        <v>3.9368095000000003</v>
      </c>
      <c r="N17" s="17">
        <v>4.0007539999999997</v>
      </c>
      <c r="O17" s="16">
        <v>10.2821999999999</v>
      </c>
      <c r="P17" s="16">
        <v>3.4593499999999899</v>
      </c>
      <c r="Q17" s="6"/>
    </row>
    <row r="18" spans="1:17" x14ac:dyDescent="0.25">
      <c r="A18" s="6"/>
      <c r="B18" s="15">
        <v>45</v>
      </c>
      <c r="C18" s="15" t="s">
        <v>3</v>
      </c>
      <c r="D18" s="15">
        <v>200</v>
      </c>
      <c r="E18" s="15">
        <v>0</v>
      </c>
      <c r="F18" s="15">
        <v>37.409999999999997</v>
      </c>
      <c r="G18" s="15">
        <v>33.82</v>
      </c>
      <c r="H18" s="16">
        <v>31.66</v>
      </c>
      <c r="I18" s="16">
        <v>32.450000000000003</v>
      </c>
      <c r="J18" s="15">
        <v>11.68</v>
      </c>
      <c r="K18" s="17">
        <v>0.36978879999999997</v>
      </c>
      <c r="L18" s="17">
        <v>0.37901600000000002</v>
      </c>
      <c r="M18" s="17">
        <v>1.8489439999999997</v>
      </c>
      <c r="N18" s="17">
        <v>1.8950800000000001</v>
      </c>
      <c r="O18" s="16">
        <v>8.8499099999999995</v>
      </c>
      <c r="P18" s="16">
        <v>2.6009600000000002</v>
      </c>
      <c r="Q18" s="6"/>
    </row>
    <row r="19" spans="1:17" x14ac:dyDescent="0.25">
      <c r="A19" s="6"/>
      <c r="B19" s="15">
        <v>40</v>
      </c>
      <c r="C19" s="15" t="s">
        <v>3</v>
      </c>
      <c r="D19" s="15">
        <v>300</v>
      </c>
      <c r="E19" s="15">
        <v>0</v>
      </c>
      <c r="F19" s="15">
        <v>29.84</v>
      </c>
      <c r="G19" s="16">
        <v>26.47</v>
      </c>
      <c r="H19" s="16">
        <v>67.97</v>
      </c>
      <c r="I19" s="16">
        <v>65.09</v>
      </c>
      <c r="J19" s="17">
        <v>21.23</v>
      </c>
      <c r="K19" s="17">
        <v>1.4430030999999999</v>
      </c>
      <c r="L19" s="17">
        <v>1.3818607000000003</v>
      </c>
      <c r="M19" s="17">
        <v>4.8100103333333335</v>
      </c>
      <c r="N19" s="17">
        <v>4.6062023333333348</v>
      </c>
      <c r="O19" s="16">
        <v>15.390229999999899</v>
      </c>
      <c r="P19" s="16">
        <v>5.7808599999999899</v>
      </c>
      <c r="Q19" s="6"/>
    </row>
    <row r="20" spans="1:17" x14ac:dyDescent="0.25">
      <c r="A20" s="6"/>
      <c r="B20" s="15">
        <v>45</v>
      </c>
      <c r="C20" s="15" t="s">
        <v>3</v>
      </c>
      <c r="D20" s="15">
        <v>300</v>
      </c>
      <c r="E20" s="15">
        <v>0</v>
      </c>
      <c r="F20" s="15">
        <v>37.799999999999997</v>
      </c>
      <c r="G20" s="15">
        <v>33.18</v>
      </c>
      <c r="H20" s="16">
        <v>49.19</v>
      </c>
      <c r="I20" s="16">
        <v>50.05</v>
      </c>
      <c r="J20" s="15">
        <v>12.36</v>
      </c>
      <c r="K20" s="17">
        <v>0.60798839999999998</v>
      </c>
      <c r="L20" s="17">
        <v>0.618618</v>
      </c>
      <c r="M20" s="17">
        <v>2.0266280000000001</v>
      </c>
      <c r="N20" s="17">
        <v>2.0620600000000002</v>
      </c>
      <c r="O20" s="16">
        <v>13.987</v>
      </c>
      <c r="P20" s="16">
        <v>4.14682</v>
      </c>
      <c r="Q20" s="6"/>
    </row>
    <row r="21" spans="1:17" x14ac:dyDescent="0.25">
      <c r="A21" s="6"/>
      <c r="B21" s="9">
        <v>40</v>
      </c>
      <c r="C21" s="9" t="s">
        <v>5</v>
      </c>
      <c r="D21" s="9">
        <v>100</v>
      </c>
      <c r="E21" s="9">
        <v>0</v>
      </c>
      <c r="F21" s="9">
        <v>26.74</v>
      </c>
      <c r="G21" s="10">
        <v>22.48</v>
      </c>
      <c r="H21" s="10">
        <v>11.07</v>
      </c>
      <c r="I21" s="10">
        <v>10.69</v>
      </c>
      <c r="J21" s="11">
        <v>15.96</v>
      </c>
      <c r="K21" s="11">
        <v>0.17667720000000003</v>
      </c>
      <c r="L21" s="11">
        <v>0.17061240000000003</v>
      </c>
      <c r="M21" s="11">
        <v>1.7667720000000002</v>
      </c>
      <c r="N21" s="11">
        <v>1.7061240000000002</v>
      </c>
      <c r="O21" s="10">
        <v>5.9648399999999997</v>
      </c>
      <c r="P21" s="10">
        <v>1.94304999999999</v>
      </c>
      <c r="Q21" s="6"/>
    </row>
    <row r="22" spans="1:17" x14ac:dyDescent="0.25">
      <c r="A22" s="6"/>
      <c r="B22" s="12">
        <v>45</v>
      </c>
      <c r="C22" s="12" t="s">
        <v>5</v>
      </c>
      <c r="D22" s="12">
        <v>100</v>
      </c>
      <c r="E22" s="12">
        <v>0</v>
      </c>
      <c r="F22" s="12">
        <v>33.01</v>
      </c>
      <c r="G22" s="12">
        <v>30.06</v>
      </c>
      <c r="H22" s="13">
        <v>11.17</v>
      </c>
      <c r="I22" s="13">
        <v>11.89</v>
      </c>
      <c r="J22" s="12">
        <v>12.47</v>
      </c>
      <c r="K22" s="14">
        <v>0.13928990000000002</v>
      </c>
      <c r="L22" s="14">
        <v>0.14826830000000002</v>
      </c>
      <c r="M22" s="14">
        <v>1.3928990000000001</v>
      </c>
      <c r="N22" s="14">
        <v>1.4826830000000002</v>
      </c>
      <c r="O22" s="13">
        <v>2.4925600000000001</v>
      </c>
      <c r="P22" s="13">
        <v>1.0537700000000001</v>
      </c>
      <c r="Q22" s="6"/>
    </row>
    <row r="23" spans="1:17" x14ac:dyDescent="0.25">
      <c r="A23" s="6"/>
      <c r="B23" s="9">
        <v>40</v>
      </c>
      <c r="C23" s="9" t="s">
        <v>5</v>
      </c>
      <c r="D23" s="9">
        <v>200</v>
      </c>
      <c r="E23" s="9">
        <v>0</v>
      </c>
      <c r="F23" s="9">
        <v>27.35</v>
      </c>
      <c r="G23" s="10">
        <v>22.79</v>
      </c>
      <c r="H23" s="10">
        <v>23.48</v>
      </c>
      <c r="I23" s="10">
        <v>22.76</v>
      </c>
      <c r="J23" s="11">
        <v>19.97</v>
      </c>
      <c r="K23" s="11">
        <v>0.46889560000000002</v>
      </c>
      <c r="L23" s="11">
        <v>0.45451720000000001</v>
      </c>
      <c r="M23" s="11">
        <v>2.3444780000000001</v>
      </c>
      <c r="N23" s="11">
        <v>2.272586</v>
      </c>
      <c r="O23" s="10">
        <v>5.3691999999999904</v>
      </c>
      <c r="P23" s="10">
        <v>1.8181799999999899</v>
      </c>
      <c r="Q23" s="6"/>
    </row>
    <row r="24" spans="1:17" x14ac:dyDescent="0.25">
      <c r="A24" s="6"/>
      <c r="B24" s="12">
        <v>45</v>
      </c>
      <c r="C24" s="12" t="s">
        <v>5</v>
      </c>
      <c r="D24" s="12">
        <v>200</v>
      </c>
      <c r="E24" s="12">
        <v>0</v>
      </c>
      <c r="F24" s="12">
        <v>33.43</v>
      </c>
      <c r="G24" s="12">
        <v>30.04</v>
      </c>
      <c r="H24" s="13">
        <v>25.13</v>
      </c>
      <c r="I24" s="13">
        <v>25.9</v>
      </c>
      <c r="J24" s="12">
        <v>14.53</v>
      </c>
      <c r="K24" s="14">
        <v>0.36513889999999999</v>
      </c>
      <c r="L24" s="14">
        <v>0.37632699999999997</v>
      </c>
      <c r="M24" s="14">
        <v>1.8256944999999998</v>
      </c>
      <c r="N24" s="14">
        <v>1.8816349999999997</v>
      </c>
      <c r="O24" s="13">
        <v>6.3142499999999897</v>
      </c>
      <c r="P24" s="13">
        <v>2.7873800000000002</v>
      </c>
      <c r="Q24" s="6"/>
    </row>
    <row r="25" spans="1:17" x14ac:dyDescent="0.25">
      <c r="A25" s="6"/>
      <c r="B25" s="9">
        <v>40</v>
      </c>
      <c r="C25" s="9" t="s">
        <v>5</v>
      </c>
      <c r="D25" s="9">
        <v>300</v>
      </c>
      <c r="E25" s="9">
        <v>0</v>
      </c>
      <c r="F25" s="9">
        <v>26.15</v>
      </c>
      <c r="G25" s="10">
        <v>21.45</v>
      </c>
      <c r="H25" s="10">
        <v>33.979999999999997</v>
      </c>
      <c r="I25" s="10">
        <v>35.14</v>
      </c>
      <c r="J25" s="11">
        <v>16.48</v>
      </c>
      <c r="K25" s="11">
        <v>0.55999039999999989</v>
      </c>
      <c r="L25" s="11">
        <v>0.57910720000000004</v>
      </c>
      <c r="M25" s="11">
        <v>1.8666346666666664</v>
      </c>
      <c r="N25" s="11">
        <v>1.9303573333333335</v>
      </c>
      <c r="O25" s="10">
        <v>4.8979799999999996</v>
      </c>
      <c r="P25" s="10">
        <v>1.5794599999999901</v>
      </c>
      <c r="Q25" s="6"/>
    </row>
    <row r="26" spans="1:17" x14ac:dyDescent="0.25">
      <c r="A26" s="6"/>
      <c r="B26" s="9">
        <v>45</v>
      </c>
      <c r="C26" s="9" t="s">
        <v>5</v>
      </c>
      <c r="D26" s="9">
        <v>300</v>
      </c>
      <c r="E26" s="9">
        <v>0</v>
      </c>
      <c r="F26" s="9">
        <v>33.54</v>
      </c>
      <c r="G26" s="9">
        <v>29.8</v>
      </c>
      <c r="H26" s="10">
        <v>38.21</v>
      </c>
      <c r="I26" s="10">
        <v>39.869999999999997</v>
      </c>
      <c r="J26" s="9">
        <v>16.010000000000002</v>
      </c>
      <c r="K26" s="11">
        <v>0.61174210000000007</v>
      </c>
      <c r="L26" s="11">
        <v>0.63831870000000002</v>
      </c>
      <c r="M26" s="11">
        <v>2.0391403333333336</v>
      </c>
      <c r="N26" s="11">
        <v>2.127729</v>
      </c>
      <c r="O26" s="10">
        <v>10.62899</v>
      </c>
      <c r="P26" s="10">
        <v>3.66614</v>
      </c>
      <c r="Q26" s="6"/>
    </row>
    <row r="27" spans="1:17" x14ac:dyDescent="0.25">
      <c r="A27" s="6"/>
      <c r="B27" s="18">
        <v>35</v>
      </c>
      <c r="C27" s="18" t="s">
        <v>4</v>
      </c>
      <c r="D27" s="18">
        <v>100</v>
      </c>
      <c r="E27" s="18">
        <v>60</v>
      </c>
      <c r="F27" s="18">
        <v>22.04</v>
      </c>
      <c r="G27" s="19">
        <v>14.63</v>
      </c>
      <c r="H27" s="19">
        <v>16.489999999999998</v>
      </c>
      <c r="I27" s="20">
        <v>11.33</v>
      </c>
      <c r="J27" s="20">
        <v>30.72</v>
      </c>
      <c r="K27" s="19">
        <v>0.50657279999999993</v>
      </c>
      <c r="L27" s="19">
        <v>0.34805759999999997</v>
      </c>
      <c r="M27" s="19">
        <v>5.0657279999999991</v>
      </c>
      <c r="N27" s="19">
        <v>3.4805759999999997</v>
      </c>
      <c r="O27" s="19">
        <v>35.798039999999901</v>
      </c>
      <c r="P27" s="19">
        <v>7.387378</v>
      </c>
      <c r="Q27" s="6"/>
    </row>
    <row r="28" spans="1:17" x14ac:dyDescent="0.25">
      <c r="A28" s="6"/>
      <c r="B28" s="18">
        <v>40</v>
      </c>
      <c r="C28" s="18" t="s">
        <v>4</v>
      </c>
      <c r="D28" s="18">
        <v>100</v>
      </c>
      <c r="E28" s="18">
        <v>60</v>
      </c>
      <c r="F28" s="18">
        <v>27.6</v>
      </c>
      <c r="G28" s="19">
        <v>21.99</v>
      </c>
      <c r="H28" s="19">
        <v>22.19</v>
      </c>
      <c r="I28" s="20">
        <v>20.56</v>
      </c>
      <c r="J28" s="20">
        <v>30.07</v>
      </c>
      <c r="K28" s="19">
        <v>0.66725330000000005</v>
      </c>
      <c r="L28" s="19">
        <v>0.61823919999999999</v>
      </c>
      <c r="M28" s="19">
        <v>6.6725330000000005</v>
      </c>
      <c r="N28" s="19">
        <v>6.1823919999999992</v>
      </c>
      <c r="O28" s="19">
        <v>-0.50059000000000198</v>
      </c>
      <c r="P28" s="19">
        <v>3.8973499999999999</v>
      </c>
      <c r="Q28" s="6"/>
    </row>
    <row r="29" spans="1:17" x14ac:dyDescent="0.25">
      <c r="B29" s="21">
        <v>45</v>
      </c>
      <c r="C29" s="21" t="s">
        <v>4</v>
      </c>
      <c r="D29" s="21">
        <v>100</v>
      </c>
      <c r="E29" s="21">
        <v>60</v>
      </c>
      <c r="F29" s="21">
        <v>41.99</v>
      </c>
      <c r="G29" s="23">
        <v>23.52</v>
      </c>
      <c r="H29" s="23">
        <v>30.27</v>
      </c>
      <c r="I29" s="22">
        <v>21.69</v>
      </c>
      <c r="J29" s="22">
        <v>18.71</v>
      </c>
      <c r="K29" s="23">
        <v>0.56635170000000001</v>
      </c>
      <c r="L29" s="23">
        <v>0.40581990000000001</v>
      </c>
      <c r="M29" s="23">
        <v>5.6635169999999997</v>
      </c>
      <c r="N29" s="23">
        <v>4.0581990000000001</v>
      </c>
      <c r="O29" s="23">
        <v>14.98236</v>
      </c>
      <c r="P29" s="23">
        <v>3.0234200000000002</v>
      </c>
    </row>
    <row r="30" spans="1:17" x14ac:dyDescent="0.25">
      <c r="B30" s="18">
        <v>35</v>
      </c>
      <c r="C30" s="18" t="s">
        <v>4</v>
      </c>
      <c r="D30" s="18">
        <v>100</v>
      </c>
      <c r="E30" s="18">
        <v>100</v>
      </c>
      <c r="F30" s="18">
        <v>20.67</v>
      </c>
      <c r="G30" s="19" t="s">
        <v>18</v>
      </c>
      <c r="H30" s="19">
        <v>19.649999999999999</v>
      </c>
      <c r="I30" s="20" t="s">
        <v>18</v>
      </c>
      <c r="J30" s="20">
        <v>25.47</v>
      </c>
      <c r="K30" s="19">
        <v>0.50048549999999992</v>
      </c>
      <c r="L30" s="19" t="s">
        <v>18</v>
      </c>
      <c r="M30" s="19">
        <v>5.0048549999999992</v>
      </c>
      <c r="N30" s="19" t="s">
        <v>18</v>
      </c>
      <c r="O30" s="19">
        <v>10.9459199999999</v>
      </c>
      <c r="P30" s="19">
        <v>2.8603740000000002</v>
      </c>
    </row>
    <row r="31" spans="1:17" x14ac:dyDescent="0.25">
      <c r="B31" s="18">
        <v>40</v>
      </c>
      <c r="C31" s="18" t="s">
        <v>4</v>
      </c>
      <c r="D31" s="18">
        <v>100</v>
      </c>
      <c r="E31" s="18">
        <v>100</v>
      </c>
      <c r="F31" s="18">
        <v>27.14</v>
      </c>
      <c r="G31" s="19">
        <v>22.9</v>
      </c>
      <c r="H31" s="19">
        <v>22.66</v>
      </c>
      <c r="I31" s="20">
        <v>18.75</v>
      </c>
      <c r="J31" s="20">
        <v>31.03</v>
      </c>
      <c r="K31" s="19">
        <v>0.70313980000000009</v>
      </c>
      <c r="L31" s="19">
        <v>0.58181250000000007</v>
      </c>
      <c r="M31" s="19">
        <v>7.0313980000000003</v>
      </c>
      <c r="N31" s="19">
        <v>5.8181250000000002</v>
      </c>
      <c r="O31" s="19">
        <v>15.3372299999999</v>
      </c>
      <c r="P31" s="19">
        <v>9.0550999999999995</v>
      </c>
    </row>
    <row r="32" spans="1:17" x14ac:dyDescent="0.25">
      <c r="B32" s="21">
        <v>45</v>
      </c>
      <c r="C32" s="21" t="s">
        <v>4</v>
      </c>
      <c r="D32" s="21">
        <v>100</v>
      </c>
      <c r="E32" s="21">
        <v>100</v>
      </c>
      <c r="F32" s="21">
        <v>29.88</v>
      </c>
      <c r="G32" s="23">
        <v>25.95</v>
      </c>
      <c r="H32" s="23">
        <v>21.57</v>
      </c>
      <c r="I32" s="22">
        <v>19.079999999999998</v>
      </c>
      <c r="J32" s="22">
        <v>25.54</v>
      </c>
      <c r="K32" s="23">
        <v>0.55089779999999999</v>
      </c>
      <c r="L32" s="23">
        <v>0.48730319999999994</v>
      </c>
      <c r="M32" s="23">
        <v>5.5089779999999999</v>
      </c>
      <c r="N32" s="23">
        <v>4.8730319999999994</v>
      </c>
      <c r="O32" s="23">
        <v>11.01554</v>
      </c>
      <c r="P32" s="23">
        <v>8.4690999999999992</v>
      </c>
    </row>
    <row r="33" spans="2:16" x14ac:dyDescent="0.25">
      <c r="B33" s="18">
        <v>35</v>
      </c>
      <c r="C33" s="18" t="s">
        <v>4</v>
      </c>
      <c r="D33" s="18">
        <v>100</v>
      </c>
      <c r="E33" s="18">
        <v>250</v>
      </c>
      <c r="F33" s="18">
        <v>22.78</v>
      </c>
      <c r="G33" s="19">
        <v>12.72</v>
      </c>
      <c r="H33" s="19">
        <v>25.08</v>
      </c>
      <c r="I33" s="20">
        <v>12.34</v>
      </c>
      <c r="J33" s="20">
        <v>24.11</v>
      </c>
      <c r="K33" s="19">
        <v>0.60467879999999996</v>
      </c>
      <c r="L33" s="19">
        <v>0.29751740000000004</v>
      </c>
      <c r="M33" s="19">
        <v>6.0467879999999994</v>
      </c>
      <c r="N33" s="19">
        <v>2.9751740000000004</v>
      </c>
      <c r="O33" s="19">
        <v>8.5375899999999998</v>
      </c>
      <c r="P33" s="19">
        <v>8.6782950000000003</v>
      </c>
    </row>
    <row r="34" spans="2:16" x14ac:dyDescent="0.25">
      <c r="B34" s="21">
        <v>40</v>
      </c>
      <c r="C34" s="21" t="s">
        <v>4</v>
      </c>
      <c r="D34" s="21">
        <v>100</v>
      </c>
      <c r="E34" s="21">
        <v>250</v>
      </c>
      <c r="F34" s="21">
        <v>23.34</v>
      </c>
      <c r="G34" s="23">
        <v>11.75</v>
      </c>
      <c r="H34" s="23">
        <v>18.8</v>
      </c>
      <c r="I34" s="22">
        <v>10.74</v>
      </c>
      <c r="J34" s="22">
        <v>24.21</v>
      </c>
      <c r="K34" s="23">
        <v>0.45514800000000005</v>
      </c>
      <c r="L34" s="23">
        <v>0.26001540000000001</v>
      </c>
      <c r="M34" s="23">
        <v>4.5514800000000006</v>
      </c>
      <c r="N34" s="23">
        <v>2.6001539999999999</v>
      </c>
      <c r="O34" s="23">
        <v>7.0985699999999898</v>
      </c>
      <c r="P34" s="23">
        <v>7.4843950000000001</v>
      </c>
    </row>
    <row r="35" spans="2:16" x14ac:dyDescent="0.25">
      <c r="B35" s="21">
        <v>45</v>
      </c>
      <c r="C35" s="21" t="s">
        <v>4</v>
      </c>
      <c r="D35" s="21">
        <v>100</v>
      </c>
      <c r="E35" s="21">
        <v>250</v>
      </c>
      <c r="F35" s="21">
        <v>29.06</v>
      </c>
      <c r="G35" s="23">
        <v>26.96</v>
      </c>
      <c r="H35" s="23">
        <v>48.62</v>
      </c>
      <c r="I35" s="22">
        <v>28.85</v>
      </c>
      <c r="J35" s="22">
        <v>20.55</v>
      </c>
      <c r="K35" s="23">
        <v>0.99914099999999995</v>
      </c>
      <c r="L35" s="23">
        <v>0.5928675000000001</v>
      </c>
      <c r="M35" s="23">
        <v>9.9914099999999983</v>
      </c>
      <c r="N35" s="23">
        <v>5.928675000000001</v>
      </c>
      <c r="O35" s="23">
        <v>12.2831999999999</v>
      </c>
      <c r="P35" s="23">
        <v>6.9243100000000002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2018 06 07</vt:lpstr>
      <vt:lpstr>2018 01 23</vt:lpstr>
      <vt:lpstr>2017 08 16</vt:lpstr>
      <vt:lpstr>2018 09 18</vt:lpstr>
      <vt:lpstr>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2018-06-25T12:30:08Z</dcterms:created>
  <dcterms:modified xsi:type="dcterms:W3CDTF">2018-09-18T15:26:42Z</dcterms:modified>
</cp:coreProperties>
</file>