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admin\OneDrive - TUM\Teaching\InvMan 2024\Exercises\Assignment 1\Exercise 1 Solutions\"/>
    </mc:Choice>
  </mc:AlternateContent>
  <bookViews>
    <workbookView xWindow="-120" yWindow="-120" windowWidth="38640" windowHeight="15840"/>
  </bookViews>
  <sheets>
    <sheet name="Slide 90 Poisson" sheetId="1" r:id="rId1"/>
    <sheet name="Ex 6 (c) WW" sheetId="3" r:id="rId2"/>
    <sheet name="Ex 7 (a) MILP" sheetId="2" r:id="rId3"/>
  </sheets>
  <definedNames>
    <definedName name="solver_adj" localSheetId="2" hidden="1">'Ex 7 (a) MILP'!$B$3:$D$9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0" localSheetId="2" hidden="1">'Ex 7 (a) MILP'!$D$14:$D$20</definedName>
    <definedName name="solver_lhs1" localSheetId="2" hidden="1">'Ex 7 (a) MILP'!$A$14:$A$20</definedName>
    <definedName name="solver_lhs2" localSheetId="2" hidden="1">'Ex 7 (a) MILP'!$B$3:$B$9</definedName>
    <definedName name="solver_lhs3" localSheetId="2" hidden="1">'Ex 7 (a) MILP'!$C$3:$C$9</definedName>
    <definedName name="solver_lhs4" localSheetId="2" hidden="1">'Ex 7 (a) MILP'!$D$14:$D$20</definedName>
    <definedName name="solver_lhs5" localSheetId="2" hidden="1">'Ex 7 (a) MILP'!$D$3:$D$9</definedName>
    <definedName name="solver_lhs6" localSheetId="2" hidden="1">'Ex 7 (a) MILP'!$D$9</definedName>
    <definedName name="solver_lhs7" localSheetId="2" hidden="1">'Ex 7 (a) MILP'!#REF!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6</definedName>
    <definedName name="solver_nwt" localSheetId="2" hidden="1">1</definedName>
    <definedName name="solver_opt" localSheetId="2" hidden="1">'Ex 7 (a) MILP'!$G$3</definedName>
    <definedName name="solver_pre" localSheetId="2" hidden="1">0.00000001</definedName>
    <definedName name="solver_rbv" localSheetId="2" hidden="1">1</definedName>
    <definedName name="solver_rel0" localSheetId="2" hidden="1">1</definedName>
    <definedName name="solver_rel1" localSheetId="2" hidden="1">2</definedName>
    <definedName name="solver_rel2" localSheetId="2" hidden="1">5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el6" localSheetId="2" hidden="1">2</definedName>
    <definedName name="solver_rel7" localSheetId="2" hidden="1">1</definedName>
    <definedName name="solver_rhs0" localSheetId="2" hidden="1">'Ex 7 (a) MILP'!$F$14:$F$20</definedName>
    <definedName name="solver_rhs1" localSheetId="2" hidden="1">'Ex 7 (a) MILP'!$C$14:$C$20</definedName>
    <definedName name="solver_rhs2" localSheetId="2" hidden="1">"binary"</definedName>
    <definedName name="solver_rhs3" localSheetId="2" hidden="1">0</definedName>
    <definedName name="solver_rhs4" localSheetId="2" hidden="1">'Ex 7 (a) MILP'!$F$14:$F$20</definedName>
    <definedName name="solver_rhs5" localSheetId="2" hidden="1">0</definedName>
    <definedName name="solver_rhs6" localSheetId="2" hidden="1">0</definedName>
    <definedName name="solver_rhs7" localSheetId="2" hidden="1">'Ex 7 (a) MILP'!#REF!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E2" i="1"/>
  <c r="D2" i="1"/>
  <c r="B2" i="1"/>
  <c r="F14" i="2"/>
  <c r="D14" i="2"/>
  <c r="I9" i="1"/>
  <c r="F2" i="1" l="1"/>
  <c r="C7" i="3"/>
  <c r="D8" i="3" s="1"/>
  <c r="E8" i="3" s="1"/>
  <c r="F8" i="3" s="1"/>
  <c r="G8" i="3" s="1"/>
  <c r="H8" i="3" s="1"/>
  <c r="I8" i="3" s="1"/>
  <c r="J8" i="3" s="1"/>
  <c r="K8" i="3" s="1"/>
  <c r="D6" i="3"/>
  <c r="C6" i="3"/>
  <c r="B6" i="3"/>
  <c r="E9" i="3" l="1"/>
  <c r="F9" i="3" s="1"/>
  <c r="G9" i="3" s="1"/>
  <c r="H9" i="3" s="1"/>
  <c r="I9" i="3" s="1"/>
  <c r="J9" i="3" s="1"/>
  <c r="K9" i="3" s="1"/>
  <c r="D7" i="3"/>
  <c r="E7" i="3" s="1"/>
  <c r="F7" i="3" s="1"/>
  <c r="G7" i="3" s="1"/>
  <c r="H7" i="3" s="1"/>
  <c r="I7" i="3" s="1"/>
  <c r="J7" i="3" s="1"/>
  <c r="K7" i="3" s="1"/>
  <c r="E6" i="3"/>
  <c r="F10" i="3" l="1"/>
  <c r="G10" i="3" s="1"/>
  <c r="H10" i="3" s="1"/>
  <c r="I10" i="3" s="1"/>
  <c r="J10" i="3" s="1"/>
  <c r="K10" i="3" s="1"/>
  <c r="F6" i="3"/>
  <c r="G11" i="3" l="1"/>
  <c r="H11" i="3" s="1"/>
  <c r="I11" i="3" s="1"/>
  <c r="J11" i="3" s="1"/>
  <c r="K11" i="3" s="1"/>
  <c r="G6" i="3"/>
  <c r="H6" i="3" l="1"/>
  <c r="H12" i="3"/>
  <c r="I12" i="3" s="1"/>
  <c r="J12" i="3" s="1"/>
  <c r="K12" i="3" s="1"/>
  <c r="I13" i="3" l="1"/>
  <c r="J13" i="3" s="1"/>
  <c r="K13" i="3" s="1"/>
  <c r="I6" i="3"/>
  <c r="J6" i="3" l="1"/>
  <c r="J14" i="3"/>
  <c r="K14" i="3" s="1"/>
  <c r="K6" i="3" l="1"/>
  <c r="K15" i="3"/>
  <c r="F20" i="2" l="1"/>
  <c r="F15" i="2"/>
  <c r="F16" i="2"/>
  <c r="F17" i="2"/>
  <c r="F18" i="2"/>
  <c r="F19" i="2"/>
  <c r="D20" i="2"/>
  <c r="C20" i="2"/>
  <c r="A20" i="2"/>
  <c r="D19" i="2"/>
  <c r="C19" i="2"/>
  <c r="A19" i="2"/>
  <c r="D18" i="2"/>
  <c r="C18" i="2"/>
  <c r="A18" i="2"/>
  <c r="D17" i="2"/>
  <c r="C17" i="2"/>
  <c r="A17" i="2"/>
  <c r="D16" i="2"/>
  <c r="C16" i="2"/>
  <c r="A16" i="2"/>
  <c r="D15" i="2"/>
  <c r="C15" i="2"/>
  <c r="A15" i="2"/>
  <c r="C14" i="2"/>
  <c r="A14" i="2"/>
  <c r="D10" i="2"/>
  <c r="C10" i="2"/>
  <c r="B10" i="2"/>
  <c r="G3" i="2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A3" i="1"/>
  <c r="A4" i="1" l="1"/>
  <c r="E3" i="1"/>
  <c r="F3" i="1" l="1"/>
  <c r="E4" i="1"/>
  <c r="D3" i="1"/>
  <c r="A5" i="1"/>
  <c r="F4" i="1" l="1"/>
  <c r="D4" i="1"/>
  <c r="A6" i="1"/>
  <c r="E5" i="1"/>
  <c r="F5" i="1" l="1"/>
  <c r="D5" i="1"/>
  <c r="A7" i="1"/>
  <c r="E6" i="1"/>
  <c r="F6" i="1" l="1"/>
  <c r="D6" i="1"/>
  <c r="A8" i="1"/>
  <c r="E7" i="1"/>
  <c r="D7" i="1" l="1"/>
  <c r="F7" i="1"/>
  <c r="A9" i="1"/>
  <c r="E8" i="1"/>
  <c r="F9" i="1" l="1"/>
  <c r="D8" i="1"/>
  <c r="F8" i="1"/>
  <c r="A10" i="1"/>
  <c r="E9" i="1"/>
  <c r="D9" i="1" l="1"/>
  <c r="A11" i="1"/>
  <c r="E10" i="1"/>
  <c r="D10" i="1" l="1"/>
  <c r="F10" i="1"/>
  <c r="A12" i="1"/>
  <c r="E11" i="1"/>
  <c r="F11" i="1" l="1"/>
  <c r="D11" i="1"/>
  <c r="A13" i="1"/>
  <c r="E12" i="1"/>
  <c r="F12" i="1" l="1"/>
  <c r="D12" i="1"/>
  <c r="A14" i="1"/>
  <c r="E13" i="1"/>
  <c r="F13" i="1" l="1"/>
  <c r="D13" i="1"/>
  <c r="A15" i="1"/>
  <c r="E14" i="1"/>
  <c r="F14" i="1" l="1"/>
  <c r="D14" i="1"/>
  <c r="A16" i="1"/>
  <c r="E15" i="1"/>
  <c r="F15" i="1" l="1"/>
  <c r="D15" i="1"/>
  <c r="A17" i="1"/>
  <c r="E16" i="1"/>
  <c r="F17" i="1" l="1"/>
  <c r="F16" i="1"/>
  <c r="D16" i="1"/>
  <c r="A18" i="1"/>
  <c r="E17" i="1"/>
  <c r="F18" i="1" l="1"/>
  <c r="D17" i="1"/>
  <c r="A19" i="1"/>
  <c r="E18" i="1"/>
  <c r="D18" i="1" l="1"/>
  <c r="A20" i="1"/>
  <c r="E19" i="1"/>
  <c r="F19" i="1" l="1"/>
  <c r="D19" i="1"/>
  <c r="A21" i="1"/>
  <c r="E20" i="1"/>
  <c r="D20" i="1" l="1"/>
  <c r="F20" i="1"/>
  <c r="A22" i="1"/>
  <c r="E21" i="1"/>
  <c r="D21" i="1" l="1"/>
  <c r="F21" i="1"/>
  <c r="A23" i="1"/>
  <c r="E22" i="1"/>
  <c r="F22" i="1" l="1"/>
  <c r="D22" i="1"/>
  <c r="A24" i="1"/>
  <c r="E23" i="1"/>
  <c r="F23" i="1" l="1"/>
  <c r="D23" i="1"/>
  <c r="A25" i="1"/>
  <c r="E24" i="1"/>
  <c r="F24" i="1" l="1"/>
  <c r="D24" i="1"/>
  <c r="A26" i="1"/>
  <c r="E25" i="1"/>
  <c r="D25" i="1" l="1"/>
  <c r="F25" i="1"/>
  <c r="A27" i="1"/>
  <c r="E26" i="1"/>
  <c r="F26" i="1" l="1"/>
  <c r="D26" i="1"/>
  <c r="A28" i="1"/>
  <c r="E27" i="1"/>
  <c r="F28" i="1" l="1"/>
  <c r="D27" i="1"/>
  <c r="F27" i="1"/>
  <c r="A29" i="1"/>
  <c r="E28" i="1"/>
  <c r="A30" i="1" l="1"/>
  <c r="D28" i="1"/>
  <c r="E29" i="1"/>
  <c r="D29" i="1" l="1"/>
  <c r="F29" i="1"/>
  <c r="A31" i="1"/>
  <c r="E30" i="1"/>
  <c r="A32" i="1" l="1"/>
  <c r="E31" i="1"/>
  <c r="F30" i="1"/>
  <c r="D30" i="1"/>
  <c r="E32" i="1" l="1"/>
  <c r="E33" i="1" s="1"/>
  <c r="F32" i="1"/>
  <c r="F31" i="1"/>
  <c r="D31" i="1"/>
  <c r="I10" i="1" l="1"/>
  <c r="F33" i="1"/>
  <c r="I8" i="1" s="1"/>
  <c r="D32" i="1"/>
  <c r="D33" i="1" s="1"/>
</calcChain>
</file>

<file path=xl/sharedStrings.xml><?xml version="1.0" encoding="utf-8"?>
<sst xmlns="http://schemas.openxmlformats.org/spreadsheetml/2006/main" count="52" uniqueCount="36">
  <si>
    <t>Random Var</t>
  </si>
  <si>
    <t>PMF</t>
  </si>
  <si>
    <t>CDF</t>
  </si>
  <si>
    <t>ELS</t>
  </si>
  <si>
    <t>ES</t>
  </si>
  <si>
    <t>ELO</t>
  </si>
  <si>
    <t>EP</t>
  </si>
  <si>
    <t>y*</t>
  </si>
  <si>
    <t>p</t>
  </si>
  <si>
    <t>c</t>
  </si>
  <si>
    <t>g</t>
  </si>
  <si>
    <t>alpha</t>
  </si>
  <si>
    <t>beta</t>
  </si>
  <si>
    <t>Lambda</t>
  </si>
  <si>
    <t>Period</t>
  </si>
  <si>
    <t>Decision Variables</t>
  </si>
  <si>
    <t>Setup</t>
  </si>
  <si>
    <t>Quantity</t>
  </si>
  <si>
    <t>Inventory</t>
  </si>
  <si>
    <t>Demand (units)</t>
  </si>
  <si>
    <t>Obj</t>
  </si>
  <si>
    <t>Cost Parameter</t>
  </si>
  <si>
    <t>A</t>
  </si>
  <si>
    <t>h</t>
  </si>
  <si>
    <t>Total</t>
  </si>
  <si>
    <t>Constraints</t>
  </si>
  <si>
    <t>Inventory Balance</t>
  </si>
  <si>
    <t>Replenishment after setup decision</t>
  </si>
  <si>
    <t>=</t>
  </si>
  <si>
    <t>&lt;=</t>
  </si>
  <si>
    <t>Cap</t>
  </si>
  <si>
    <t>Wagner Whitin</t>
  </si>
  <si>
    <t>Demand</t>
  </si>
  <si>
    <t xml:space="preserve">Setup </t>
  </si>
  <si>
    <t xml:space="preserve">λ = 3, p=10, c=4, g=0 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</si>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</sst>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TUM Neue Helvetica 55 Regula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0" xfId="0" applyFont="1" applyFill="1"/>
    <xf numFmtId="0" fontId="0" fillId="0" borderId="0" xfId="0" applyBorder="1"/>
    <xf numFmtId="0" fontId="0" fillId="0" borderId="1" xfId="0" applyBorder="1"/>
    <xf numFmtId="164" fontId="0" fillId="0" borderId="0" xfId="0" applyNumberFormat="1"/>
    <xf numFmtId="165" fontId="0" fillId="0" borderId="0" xfId="1" applyNumberFormat="1" applyFont="1"/>
    <xf numFmtId="0" fontId="2" fillId="5" borderId="1" xfId="0" applyFont="1" applyFill="1" applyBorder="1" applyAlignment="1">
      <alignment horizontal="center"/>
    </xf>
    <xf numFmtId="0" fontId="4" fillId="0" borderId="0" xfId="2"/>
    <xf numFmtId="0" fontId="4" fillId="0" borderId="2" xfId="2" applyBorder="1"/>
    <xf numFmtId="0" fontId="4" fillId="0" borderId="3" xfId="2" applyBorder="1"/>
    <xf numFmtId="0" fontId="4" fillId="0" borderId="4" xfId="2" applyBorder="1"/>
    <xf numFmtId="0" fontId="6" fillId="7" borderId="5" xfId="2" applyFont="1" applyFill="1" applyBorder="1" applyAlignment="1">
      <alignment horizontal="center"/>
    </xf>
    <xf numFmtId="0" fontId="4" fillId="0" borderId="6" xfId="2" applyBorder="1"/>
    <xf numFmtId="1" fontId="4" fillId="0" borderId="0" xfId="2" applyNumberFormat="1"/>
    <xf numFmtId="0" fontId="4" fillId="0" borderId="7" xfId="2" applyBorder="1"/>
    <xf numFmtId="0" fontId="6" fillId="7" borderId="8" xfId="2" applyFont="1" applyFill="1" applyBorder="1" applyAlignment="1">
      <alignment horizontal="center"/>
    </xf>
    <xf numFmtId="0" fontId="4" fillId="0" borderId="8" xfId="2" applyBorder="1"/>
    <xf numFmtId="0" fontId="4" fillId="0" borderId="8" xfId="2" applyBorder="1" applyAlignment="1">
      <alignment horizontal="center"/>
    </xf>
    <xf numFmtId="0" fontId="7" fillId="0" borderId="0" xfId="2" applyFont="1"/>
    <xf numFmtId="0" fontId="4" fillId="0" borderId="9" xfId="2" applyBorder="1"/>
    <xf numFmtId="1" fontId="4" fillId="0" borderId="10" xfId="2" applyNumberFormat="1" applyBorder="1"/>
    <xf numFmtId="0" fontId="4" fillId="0" borderId="11" xfId="2" applyBorder="1"/>
    <xf numFmtId="0" fontId="4" fillId="0" borderId="12" xfId="2" applyBorder="1" applyAlignment="1">
      <alignment horizontal="center"/>
    </xf>
    <xf numFmtId="0" fontId="4" fillId="0" borderId="0" xfId="2" applyAlignment="1">
      <alignment horizontal="center"/>
    </xf>
    <xf numFmtId="1" fontId="4" fillId="0" borderId="6" xfId="2" applyNumberFormat="1" applyBorder="1"/>
    <xf numFmtId="1" fontId="4" fillId="0" borderId="0" xfId="2" applyNumberFormat="1" applyAlignment="1">
      <alignment horizontal="center"/>
    </xf>
    <xf numFmtId="1" fontId="4" fillId="0" borderId="7" xfId="2" applyNumberFormat="1" applyBorder="1"/>
    <xf numFmtId="0" fontId="4" fillId="0" borderId="10" xfId="2" applyBorder="1" applyAlignment="1">
      <alignment horizontal="center"/>
    </xf>
    <xf numFmtId="1" fontId="4" fillId="0" borderId="9" xfId="2" applyNumberFormat="1" applyBorder="1"/>
    <xf numFmtId="1" fontId="4" fillId="0" borderId="10" xfId="2" applyNumberFormat="1" applyBorder="1" applyAlignment="1">
      <alignment horizontal="center"/>
    </xf>
    <xf numFmtId="0" fontId="4" fillId="0" borderId="6" xfId="2" applyBorder="1" applyAlignment="1">
      <alignment horizontal="center"/>
    </xf>
    <xf numFmtId="0" fontId="5" fillId="6" borderId="2" xfId="2" applyFont="1" applyFill="1" applyBorder="1" applyAlignment="1"/>
    <xf numFmtId="0" fontId="5" fillId="6" borderId="3" xfId="2" applyFont="1" applyFill="1" applyBorder="1" applyAlignment="1"/>
    <xf numFmtId="0" fontId="5" fillId="6" borderId="6" xfId="2" applyFont="1" applyFill="1" applyBorder="1" applyAlignment="1">
      <alignment horizontal="center"/>
    </xf>
    <xf numFmtId="0" fontId="5" fillId="6" borderId="14" xfId="2" applyFont="1" applyFill="1" applyBorder="1" applyAlignment="1">
      <alignment horizontal="center"/>
    </xf>
    <xf numFmtId="0" fontId="4" fillId="0" borderId="15" xfId="2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2" fillId="0" borderId="18" xfId="0" applyFont="1" applyBorder="1"/>
    <xf numFmtId="0" fontId="2" fillId="0" borderId="10" xfId="0" applyFont="1" applyBorder="1"/>
    <xf numFmtId="0" fontId="2" fillId="0" borderId="0" xfId="0" applyFont="1"/>
    <xf numFmtId="1" fontId="0" fillId="0" borderId="0" xfId="0" applyNumberFormat="1"/>
    <xf numFmtId="1" fontId="2" fillId="0" borderId="19" xfId="0" applyNumberFormat="1" applyFont="1" applyBorder="1"/>
    <xf numFmtId="1" fontId="0" fillId="0" borderId="1" xfId="0" applyNumberFormat="1" applyBorder="1"/>
    <xf numFmtId="1" fontId="2" fillId="0" borderId="1" xfId="0" applyNumberFormat="1" applyFont="1" applyBorder="1"/>
    <xf numFmtId="1" fontId="2" fillId="0" borderId="0" xfId="0" applyNumberFormat="1" applyFont="1"/>
    <xf numFmtId="0" fontId="2" fillId="0" borderId="20" xfId="0" applyFont="1" applyBorder="1"/>
    <xf numFmtId="1" fontId="0" fillId="0" borderId="20" xfId="0" applyNumberFormat="1" applyBorder="1"/>
    <xf numFmtId="1" fontId="2" fillId="0" borderId="20" xfId="0" applyNumberFormat="1" applyFont="1" applyBorder="1"/>
    <xf numFmtId="0" fontId="0" fillId="9" borderId="0" xfId="0" applyFill="1"/>
    <xf numFmtId="1" fontId="0" fillId="9" borderId="0" xfId="0" applyNumberFormat="1" applyFill="1"/>
    <xf numFmtId="2" fontId="2" fillId="10" borderId="0" xfId="0" applyNumberFormat="1" applyFont="1" applyFill="1" applyBorder="1"/>
    <xf numFmtId="0" fontId="8" fillId="10" borderId="0" xfId="0" applyFont="1" applyFill="1"/>
    <xf numFmtId="0" fontId="0" fillId="10" borderId="0" xfId="0" applyFill="1"/>
    <xf numFmtId="0" fontId="9" fillId="0" borderId="0" xfId="0" applyFont="1"/>
    <xf numFmtId="0" fontId="3" fillId="8" borderId="0" xfId="0" applyFont="1" applyFill="1" applyAlignment="1">
      <alignment horizontal="center"/>
    </xf>
    <xf numFmtId="0" fontId="5" fillId="5" borderId="13" xfId="2" applyFont="1" applyFill="1" applyBorder="1" applyAlignment="1">
      <alignment horizontal="center" vertical="center"/>
    </xf>
    <xf numFmtId="0" fontId="5" fillId="6" borderId="0" xfId="2" applyFont="1" applyFill="1" applyAlignment="1">
      <alignment horizontal="center"/>
    </xf>
    <xf numFmtId="0" fontId="4" fillId="0" borderId="2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4" xfId="2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Dist.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7171296296296298"/>
          <c:w val="0.84156036745406826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'Slide 90 Poisson'!$B$1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'Slide 90 Poisson'!$A$2:$A$32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'Slide 90 Poisson'!$B$2:$B$32</c:f>
              <c:numCache>
                <c:formatCode>General</c:formatCode>
                <c:ptCount val="31"/>
                <c:pt idx="0">
                  <c:v>4.9787068367863944E-2</c:v>
                </c:pt>
                <c:pt idx="1">
                  <c:v>0.14936120510359185</c:v>
                </c:pt>
                <c:pt idx="2">
                  <c:v>0.22404180765538775</c:v>
                </c:pt>
                <c:pt idx="3">
                  <c:v>0.22404180765538778</c:v>
                </c:pt>
                <c:pt idx="4">
                  <c:v>0.16803135574154085</c:v>
                </c:pt>
                <c:pt idx="5">
                  <c:v>0.10081881344492449</c:v>
                </c:pt>
                <c:pt idx="6">
                  <c:v>5.0409406722462261E-2</c:v>
                </c:pt>
                <c:pt idx="7">
                  <c:v>2.1604031452483807E-2</c:v>
                </c:pt>
                <c:pt idx="8">
                  <c:v>8.1015117946814375E-3</c:v>
                </c:pt>
                <c:pt idx="9">
                  <c:v>2.7005039315604771E-3</c:v>
                </c:pt>
                <c:pt idx="10">
                  <c:v>8.1015117946814244E-4</c:v>
                </c:pt>
                <c:pt idx="11">
                  <c:v>2.2095032167312987E-4</c:v>
                </c:pt>
                <c:pt idx="12">
                  <c:v>5.5237580418282596E-5</c:v>
                </c:pt>
                <c:pt idx="13">
                  <c:v>1.2747133942680586E-5</c:v>
                </c:pt>
                <c:pt idx="14">
                  <c:v>2.7315287020029766E-6</c:v>
                </c:pt>
                <c:pt idx="15">
                  <c:v>5.4630574040059675E-7</c:v>
                </c:pt>
                <c:pt idx="16">
                  <c:v>1.0243232632511179E-7</c:v>
                </c:pt>
                <c:pt idx="17">
                  <c:v>1.8076292880902042E-8</c:v>
                </c:pt>
                <c:pt idx="18">
                  <c:v>3.0127154801503488E-9</c:v>
                </c:pt>
                <c:pt idx="19">
                  <c:v>4.7569191791847703E-10</c:v>
                </c:pt>
                <c:pt idx="20">
                  <c:v>7.1353787687771353E-11</c:v>
                </c:pt>
                <c:pt idx="21">
                  <c:v>1.019339824111021E-11</c:v>
                </c:pt>
                <c:pt idx="22">
                  <c:v>1.3900088510604827E-12</c:v>
                </c:pt>
                <c:pt idx="23">
                  <c:v>1.813055023122361E-13</c:v>
                </c:pt>
                <c:pt idx="24">
                  <c:v>2.2663187789029742E-14</c:v>
                </c:pt>
                <c:pt idx="25">
                  <c:v>2.7195825346835511E-15</c:v>
                </c:pt>
                <c:pt idx="26">
                  <c:v>3.1379798477118163E-16</c:v>
                </c:pt>
                <c:pt idx="27">
                  <c:v>3.4866442752352905E-17</c:v>
                </c:pt>
                <c:pt idx="28">
                  <c:v>3.7356902948949884E-18</c:v>
                </c:pt>
                <c:pt idx="29">
                  <c:v>3.8645072016154974E-19</c:v>
                </c:pt>
                <c:pt idx="30">
                  <c:v>3.864507201615456E-20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3-43FF-B648-FB8BC5010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659471"/>
        <c:axId val="1446629103"/>
      </c:barChart>
      <c:lineChart>
        <c:grouping val="standard"/>
        <c:varyColors val="0"/>
        <c:ser>
          <c:idx val="2"/>
          <c:order val="1"/>
          <c:tx>
            <c:strRef>
              <c:f>'Slide 90 Poisson'!$C$1</c:f>
              <c:strCache>
                <c:ptCount val="1"/>
                <c:pt idx="0">
                  <c:v>CDF</c:v>
                </c:pt>
              </c:strCache>
            </c:strRef>
          </c:tx>
          <c:spPr>
            <a:ln w="127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'Slide 90 Poisson'!$C$2:$C$32</c:f>
              <c:numCache>
                <c:formatCode>General</c:formatCode>
                <c:ptCount val="31"/>
                <c:pt idx="0">
                  <c:v>4.9787068367863944E-2</c:v>
                </c:pt>
                <c:pt idx="1">
                  <c:v>0.19914827347145578</c:v>
                </c:pt>
                <c:pt idx="2">
                  <c:v>0.42319008112684342</c:v>
                </c:pt>
                <c:pt idx="3">
                  <c:v>0.64723188878223126</c:v>
                </c:pt>
                <c:pt idx="4">
                  <c:v>0.81526324452377208</c:v>
                </c:pt>
                <c:pt idx="5">
                  <c:v>0.91608205796869657</c:v>
                </c:pt>
                <c:pt idx="6">
                  <c:v>0.96649146469115887</c:v>
                </c:pt>
                <c:pt idx="7">
                  <c:v>0.98809549614364256</c:v>
                </c:pt>
                <c:pt idx="8">
                  <c:v>0.996197007938324</c:v>
                </c:pt>
                <c:pt idx="9">
                  <c:v>0.99889751186988451</c:v>
                </c:pt>
                <c:pt idx="10">
                  <c:v>0.99970766304935266</c:v>
                </c:pt>
                <c:pt idx="11">
                  <c:v>0.99992861337102579</c:v>
                </c:pt>
                <c:pt idx="12">
                  <c:v>0.99998385095144404</c:v>
                </c:pt>
                <c:pt idx="13">
                  <c:v>0.99999659808538677</c:v>
                </c:pt>
                <c:pt idx="14">
                  <c:v>0.99999932961408877</c:v>
                </c:pt>
                <c:pt idx="15">
                  <c:v>0.9999998759198292</c:v>
                </c:pt>
                <c:pt idx="16">
                  <c:v>0.99999997835215548</c:v>
                </c:pt>
                <c:pt idx="17">
                  <c:v>0.99999999642844839</c:v>
                </c:pt>
                <c:pt idx="18">
                  <c:v>0.99999999944116391</c:v>
                </c:pt>
                <c:pt idx="19">
                  <c:v>0.99999999991685584</c:v>
                </c:pt>
                <c:pt idx="20">
                  <c:v>0.99999999998820954</c:v>
                </c:pt>
                <c:pt idx="21">
                  <c:v>0.99999999999840294</c:v>
                </c:pt>
                <c:pt idx="22">
                  <c:v>0.99999999999979294</c:v>
                </c:pt>
                <c:pt idx="23">
                  <c:v>0.99999999999997424</c:v>
                </c:pt>
                <c:pt idx="24">
                  <c:v>0.99999999999999689</c:v>
                </c:pt>
                <c:pt idx="25">
                  <c:v>0.99999999999999967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3-43FF-B648-FB8BC5010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38687"/>
        <c:axId val="1145648671"/>
      </c:lineChart>
      <c:catAx>
        <c:axId val="114563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48671"/>
        <c:crosses val="autoZero"/>
        <c:auto val="1"/>
        <c:lblAlgn val="ctr"/>
        <c:lblOffset val="100"/>
        <c:noMultiLvlLbl val="0"/>
      </c:catAx>
      <c:valAx>
        <c:axId val="1145648671"/>
        <c:scaling>
          <c:orientation val="minMax"/>
          <c:max val="1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38687"/>
        <c:crosses val="autoZero"/>
        <c:crossBetween val="between"/>
      </c:valAx>
      <c:valAx>
        <c:axId val="1446629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59471"/>
        <c:crosses val="max"/>
        <c:crossBetween val="between"/>
      </c:valAx>
      <c:catAx>
        <c:axId val="1446659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6629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16</xdr:row>
      <xdr:rowOff>152400</xdr:rowOff>
    </xdr:from>
    <xdr:to>
      <xdr:col>14</xdr:col>
      <xdr:colOff>149225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7A117-648F-A135-519B-6D208F4CD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selection activeCell="S12" sqref="S12"/>
    </sheetView>
  </sheetViews>
  <sheetFormatPr defaultRowHeight="15"/>
  <cols>
    <col min="1" max="1" width="11.7109375" bestFit="1" customWidth="1"/>
    <col min="2" max="3" width="12" bestFit="1" customWidth="1"/>
    <col min="4" max="4" width="12.140625" bestFit="1" customWidth="1"/>
    <col min="5" max="5" width="9.85546875" bestFit="1" customWidth="1"/>
    <col min="6" max="6" width="12.140625" bestFit="1" customWidth="1"/>
    <col min="9" max="9" width="12" bestFit="1" customWidth="1"/>
  </cols>
  <sheetData>
    <row r="1" spans="1: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H1" s="3" t="s">
        <v>7</v>
      </c>
      <c r="I1">
        <v>3</v>
      </c>
    </row>
    <row r="2" spans="1:15">
      <c r="A2">
        <v>0</v>
      </c>
      <c r="B2">
        <f>_xlfn.POISSON.DIST(A2,$I$5,FALSE)</f>
        <v>4.9787068367863944E-2</v>
      </c>
      <c r="C2">
        <f>_xlfn.POISSON.DIST(A2,$I$5,TRUE)</f>
        <v>4.9787068367863944E-2</v>
      </c>
      <c r="D2">
        <f>MAX(0,A2-$I$1)*B2</f>
        <v>0</v>
      </c>
      <c r="E2">
        <f>MIN($I$1,A2)*B2</f>
        <v>0</v>
      </c>
      <c r="F2">
        <f>MAX(0, $I$1-A2)*B2</f>
        <v>0.14936120510359183</v>
      </c>
      <c r="H2" s="3" t="s">
        <v>8</v>
      </c>
      <c r="I2">
        <v>10</v>
      </c>
    </row>
    <row r="3" spans="1:15">
      <c r="A3">
        <f>A2+1</f>
        <v>1</v>
      </c>
      <c r="B3">
        <f t="shared" ref="B3:B32" si="0">_xlfn.POISSON.DIST(A3,$I$5,FALSE)</f>
        <v>0.14936120510359185</v>
      </c>
      <c r="C3">
        <f t="shared" ref="C3:C32" si="1">_xlfn.POISSON.DIST(A3,$I$5,TRUE)</f>
        <v>0.19914827347145578</v>
      </c>
      <c r="D3">
        <f t="shared" ref="D3:D32" si="2">MAX(0,A3-$I$1)*B3</f>
        <v>0</v>
      </c>
      <c r="E3">
        <f t="shared" ref="E3:E32" si="3">MIN($I$1,A3)*B3</f>
        <v>0.14936120510359185</v>
      </c>
      <c r="F3">
        <f t="shared" ref="F3:F32" si="4">MAX(0, $I$1-A3)*B3</f>
        <v>0.29872241020718371</v>
      </c>
      <c r="H3" s="3" t="s">
        <v>9</v>
      </c>
      <c r="I3">
        <v>4</v>
      </c>
      <c r="K3" s="57" t="s">
        <v>35</v>
      </c>
      <c r="L3" s="57">
        <f>(I2-I3)/(I2-I4)</f>
        <v>0.6</v>
      </c>
    </row>
    <row r="4" spans="1:15">
      <c r="A4">
        <f t="shared" ref="A4:A32" si="5">A3+1</f>
        <v>2</v>
      </c>
      <c r="B4">
        <f t="shared" si="0"/>
        <v>0.22404180765538775</v>
      </c>
      <c r="C4">
        <f t="shared" si="1"/>
        <v>0.42319008112684342</v>
      </c>
      <c r="D4">
        <f t="shared" si="2"/>
        <v>0</v>
      </c>
      <c r="E4">
        <f t="shared" si="3"/>
        <v>0.44808361531077551</v>
      </c>
      <c r="F4">
        <f t="shared" si="4"/>
        <v>0.22404180765538775</v>
      </c>
      <c r="H4" s="3" t="s">
        <v>10</v>
      </c>
      <c r="I4">
        <v>0</v>
      </c>
    </row>
    <row r="5" spans="1:15">
      <c r="A5">
        <f t="shared" si="5"/>
        <v>3</v>
      </c>
      <c r="B5">
        <f t="shared" si="0"/>
        <v>0.22404180765538778</v>
      </c>
      <c r="C5">
        <f t="shared" si="1"/>
        <v>0.64723188878223126</v>
      </c>
      <c r="D5">
        <f t="shared" si="2"/>
        <v>0</v>
      </c>
      <c r="E5">
        <f t="shared" si="3"/>
        <v>0.67212542296616329</v>
      </c>
      <c r="F5">
        <f t="shared" si="4"/>
        <v>0</v>
      </c>
      <c r="H5" s="3" t="s">
        <v>13</v>
      </c>
      <c r="I5">
        <v>3</v>
      </c>
    </row>
    <row r="6" spans="1:15">
      <c r="A6">
        <f t="shared" si="5"/>
        <v>4</v>
      </c>
      <c r="B6">
        <f t="shared" si="0"/>
        <v>0.16803135574154085</v>
      </c>
      <c r="C6">
        <f t="shared" si="1"/>
        <v>0.81526324452377208</v>
      </c>
      <c r="D6">
        <f t="shared" si="2"/>
        <v>0.16803135574154085</v>
      </c>
      <c r="E6">
        <f t="shared" si="3"/>
        <v>0.50409406722462258</v>
      </c>
      <c r="F6">
        <f t="shared" si="4"/>
        <v>0</v>
      </c>
    </row>
    <row r="7" spans="1:15">
      <c r="A7">
        <f t="shared" si="5"/>
        <v>5</v>
      </c>
      <c r="B7">
        <f t="shared" si="0"/>
        <v>0.10081881344492449</v>
      </c>
      <c r="C7">
        <f t="shared" si="1"/>
        <v>0.91608205796869657</v>
      </c>
      <c r="D7">
        <f t="shared" si="2"/>
        <v>0.20163762688984899</v>
      </c>
      <c r="E7">
        <f t="shared" si="3"/>
        <v>0.30245644033477348</v>
      </c>
      <c r="F7">
        <f t="shared" si="4"/>
        <v>0</v>
      </c>
    </row>
    <row r="8" spans="1:15" ht="14.25" customHeight="1">
      <c r="A8">
        <f t="shared" si="5"/>
        <v>6</v>
      </c>
      <c r="B8">
        <f t="shared" si="0"/>
        <v>5.0409406722462261E-2</v>
      </c>
      <c r="C8">
        <f t="shared" si="1"/>
        <v>0.96649146469115887</v>
      </c>
      <c r="D8">
        <f t="shared" si="2"/>
        <v>0.1512282201673868</v>
      </c>
      <c r="E8">
        <f t="shared" si="3"/>
        <v>0.1512282201673868</v>
      </c>
      <c r="F8">
        <f t="shared" si="4"/>
        <v>0</v>
      </c>
      <c r="H8" s="8" t="s">
        <v>6</v>
      </c>
      <c r="I8" s="6">
        <f>-I3*I1+I2*E33+I4*F33</f>
        <v>11.278745770338357</v>
      </c>
      <c r="M8" s="55" t="s">
        <v>34</v>
      </c>
      <c r="N8" s="56"/>
      <c r="O8" s="56"/>
    </row>
    <row r="9" spans="1:15">
      <c r="A9">
        <f t="shared" si="5"/>
        <v>7</v>
      </c>
      <c r="B9">
        <f t="shared" si="0"/>
        <v>2.1604031452483807E-2</v>
      </c>
      <c r="C9">
        <f t="shared" si="1"/>
        <v>0.98809549614364256</v>
      </c>
      <c r="D9">
        <f t="shared" si="2"/>
        <v>8.6416125809935226E-2</v>
      </c>
      <c r="E9">
        <f t="shared" si="3"/>
        <v>6.4812094357451416E-2</v>
      </c>
      <c r="F9">
        <f t="shared" si="4"/>
        <v>0</v>
      </c>
      <c r="H9" s="8" t="s">
        <v>11</v>
      </c>
      <c r="I9" s="7">
        <f>_xlfn.POISSON.DIST(I1,I5,TRUE)</f>
        <v>0.64723188878223126</v>
      </c>
    </row>
    <row r="10" spans="1:15">
      <c r="A10">
        <f t="shared" si="5"/>
        <v>8</v>
      </c>
      <c r="B10">
        <f t="shared" si="0"/>
        <v>8.1015117946814375E-3</v>
      </c>
      <c r="C10">
        <f t="shared" si="1"/>
        <v>0.996197007938324</v>
      </c>
      <c r="D10">
        <f t="shared" si="2"/>
        <v>4.0507558973407187E-2</v>
      </c>
      <c r="E10">
        <f t="shared" si="3"/>
        <v>2.4304535384044312E-2</v>
      </c>
      <c r="F10">
        <f t="shared" si="4"/>
        <v>0</v>
      </c>
      <c r="H10" s="8" t="s">
        <v>12</v>
      </c>
      <c r="I10" s="7">
        <f>E33/I5</f>
        <v>0.77595819234461194</v>
      </c>
    </row>
    <row r="11" spans="1:15">
      <c r="A11">
        <f t="shared" si="5"/>
        <v>9</v>
      </c>
      <c r="B11">
        <f t="shared" si="0"/>
        <v>2.7005039315604771E-3</v>
      </c>
      <c r="C11">
        <f t="shared" si="1"/>
        <v>0.99889751186988451</v>
      </c>
      <c r="D11">
        <f t="shared" si="2"/>
        <v>1.6203023589362861E-2</v>
      </c>
      <c r="E11">
        <f t="shared" si="3"/>
        <v>8.1015117946814305E-3</v>
      </c>
      <c r="F11">
        <f t="shared" si="4"/>
        <v>0</v>
      </c>
    </row>
    <row r="12" spans="1:15">
      <c r="A12">
        <f t="shared" si="5"/>
        <v>10</v>
      </c>
      <c r="B12">
        <f t="shared" si="0"/>
        <v>8.1015117946814244E-4</v>
      </c>
      <c r="C12">
        <f t="shared" si="1"/>
        <v>0.99970766304935266</v>
      </c>
      <c r="D12">
        <f t="shared" si="2"/>
        <v>5.6710582562769975E-3</v>
      </c>
      <c r="E12">
        <f t="shared" si="3"/>
        <v>2.4304535384044273E-3</v>
      </c>
      <c r="F12">
        <f t="shared" si="4"/>
        <v>0</v>
      </c>
    </row>
    <row r="13" spans="1:15">
      <c r="A13">
        <f t="shared" si="5"/>
        <v>11</v>
      </c>
      <c r="B13">
        <f t="shared" si="0"/>
        <v>2.2095032167312987E-4</v>
      </c>
      <c r="C13">
        <f t="shared" si="1"/>
        <v>0.99992861337102579</v>
      </c>
      <c r="D13">
        <f t="shared" si="2"/>
        <v>1.7676025733850389E-3</v>
      </c>
      <c r="E13">
        <f t="shared" si="3"/>
        <v>6.6285096501938958E-4</v>
      </c>
      <c r="F13">
        <f t="shared" si="4"/>
        <v>0</v>
      </c>
    </row>
    <row r="14" spans="1:15">
      <c r="A14">
        <f t="shared" si="5"/>
        <v>12</v>
      </c>
      <c r="B14">
        <f t="shared" si="0"/>
        <v>5.5237580418282596E-5</v>
      </c>
      <c r="C14">
        <f t="shared" si="1"/>
        <v>0.99998385095144404</v>
      </c>
      <c r="D14">
        <f t="shared" si="2"/>
        <v>4.971382237645434E-4</v>
      </c>
      <c r="E14">
        <f t="shared" si="3"/>
        <v>1.657127412548478E-4</v>
      </c>
      <c r="F14">
        <f t="shared" si="4"/>
        <v>0</v>
      </c>
    </row>
    <row r="15" spans="1:15">
      <c r="A15">
        <f t="shared" si="5"/>
        <v>13</v>
      </c>
      <c r="B15">
        <f t="shared" si="0"/>
        <v>1.2747133942680586E-5</v>
      </c>
      <c r="C15">
        <f t="shared" si="1"/>
        <v>0.99999659808538677</v>
      </c>
      <c r="D15">
        <f t="shared" si="2"/>
        <v>1.2747133942680585E-4</v>
      </c>
      <c r="E15">
        <f t="shared" si="3"/>
        <v>3.8241401828041756E-5</v>
      </c>
      <c r="F15">
        <f t="shared" si="4"/>
        <v>0</v>
      </c>
    </row>
    <row r="16" spans="1:15">
      <c r="A16">
        <f t="shared" si="5"/>
        <v>14</v>
      </c>
      <c r="B16">
        <f t="shared" si="0"/>
        <v>2.7315287020029766E-6</v>
      </c>
      <c r="C16">
        <f t="shared" si="1"/>
        <v>0.99999932961408877</v>
      </c>
      <c r="D16">
        <f t="shared" si="2"/>
        <v>3.0046815722032744E-5</v>
      </c>
      <c r="E16">
        <f t="shared" si="3"/>
        <v>8.1945861060089308E-6</v>
      </c>
      <c r="F16">
        <f t="shared" si="4"/>
        <v>0</v>
      </c>
    </row>
    <row r="17" spans="1:6">
      <c r="A17">
        <f t="shared" si="5"/>
        <v>15</v>
      </c>
      <c r="B17">
        <f t="shared" si="0"/>
        <v>5.4630574040059675E-7</v>
      </c>
      <c r="C17">
        <f t="shared" si="1"/>
        <v>0.9999998759198292</v>
      </c>
      <c r="D17">
        <f t="shared" si="2"/>
        <v>6.5556688848071605E-6</v>
      </c>
      <c r="E17">
        <f t="shared" si="3"/>
        <v>1.6389172212017901E-6</v>
      </c>
      <c r="F17">
        <f t="shared" si="4"/>
        <v>0</v>
      </c>
    </row>
    <row r="18" spans="1:6">
      <c r="A18">
        <f t="shared" si="5"/>
        <v>16</v>
      </c>
      <c r="B18">
        <f t="shared" si="0"/>
        <v>1.0243232632511179E-7</v>
      </c>
      <c r="C18">
        <f t="shared" si="1"/>
        <v>0.99999997835215548</v>
      </c>
      <c r="D18">
        <f t="shared" si="2"/>
        <v>1.3316202422264532E-6</v>
      </c>
      <c r="E18">
        <f t="shared" si="3"/>
        <v>3.0729697897533536E-7</v>
      </c>
      <c r="F18">
        <f t="shared" si="4"/>
        <v>0</v>
      </c>
    </row>
    <row r="19" spans="1:6">
      <c r="A19">
        <f t="shared" si="5"/>
        <v>17</v>
      </c>
      <c r="B19">
        <f t="shared" si="0"/>
        <v>1.8076292880902042E-8</v>
      </c>
      <c r="C19">
        <f t="shared" si="1"/>
        <v>0.99999999642844839</v>
      </c>
      <c r="D19">
        <f t="shared" si="2"/>
        <v>2.5306810033262859E-7</v>
      </c>
      <c r="E19">
        <f t="shared" si="3"/>
        <v>5.4228878642706124E-8</v>
      </c>
      <c r="F19">
        <f t="shared" si="4"/>
        <v>0</v>
      </c>
    </row>
    <row r="20" spans="1:6">
      <c r="A20">
        <f t="shared" si="5"/>
        <v>18</v>
      </c>
      <c r="B20">
        <f t="shared" si="0"/>
        <v>3.0127154801503488E-9</v>
      </c>
      <c r="C20">
        <f t="shared" si="1"/>
        <v>0.99999999944116391</v>
      </c>
      <c r="D20">
        <f t="shared" si="2"/>
        <v>4.5190732202255233E-8</v>
      </c>
      <c r="E20">
        <f t="shared" si="3"/>
        <v>9.038146440451046E-9</v>
      </c>
      <c r="F20">
        <f t="shared" si="4"/>
        <v>0</v>
      </c>
    </row>
    <row r="21" spans="1:6">
      <c r="A21">
        <f t="shared" si="5"/>
        <v>19</v>
      </c>
      <c r="B21">
        <f t="shared" si="0"/>
        <v>4.7569191791847703E-10</v>
      </c>
      <c r="C21">
        <f t="shared" si="1"/>
        <v>0.99999999991685584</v>
      </c>
      <c r="D21">
        <f t="shared" si="2"/>
        <v>7.6110706866956325E-9</v>
      </c>
      <c r="E21">
        <f t="shared" si="3"/>
        <v>1.4270757537554311E-9</v>
      </c>
      <c r="F21">
        <f t="shared" si="4"/>
        <v>0</v>
      </c>
    </row>
    <row r="22" spans="1:6">
      <c r="A22">
        <f t="shared" si="5"/>
        <v>20</v>
      </c>
      <c r="B22">
        <f t="shared" si="0"/>
        <v>7.1353787687771353E-11</v>
      </c>
      <c r="C22">
        <f t="shared" si="1"/>
        <v>0.99999999998820954</v>
      </c>
      <c r="D22">
        <f t="shared" si="2"/>
        <v>1.213014390692113E-9</v>
      </c>
      <c r="E22">
        <f t="shared" si="3"/>
        <v>2.1406136306331406E-10</v>
      </c>
      <c r="F22">
        <f t="shared" si="4"/>
        <v>0</v>
      </c>
    </row>
    <row r="23" spans="1:6">
      <c r="A23">
        <f t="shared" si="5"/>
        <v>21</v>
      </c>
      <c r="B23">
        <f t="shared" si="0"/>
        <v>1.019339824111021E-11</v>
      </c>
      <c r="C23">
        <f t="shared" si="1"/>
        <v>0.99999999999840294</v>
      </c>
      <c r="D23">
        <f t="shared" si="2"/>
        <v>1.8348116833998379E-10</v>
      </c>
      <c r="E23">
        <f t="shared" si="3"/>
        <v>3.0580194723330628E-11</v>
      </c>
      <c r="F23">
        <f t="shared" si="4"/>
        <v>0</v>
      </c>
    </row>
    <row r="24" spans="1:6">
      <c r="A24">
        <f t="shared" si="5"/>
        <v>22</v>
      </c>
      <c r="B24">
        <f t="shared" si="0"/>
        <v>1.3900088510604827E-12</v>
      </c>
      <c r="C24">
        <f t="shared" si="1"/>
        <v>0.99999999999979294</v>
      </c>
      <c r="D24">
        <f t="shared" si="2"/>
        <v>2.6410168170149171E-11</v>
      </c>
      <c r="E24">
        <f t="shared" si="3"/>
        <v>4.1700265531814483E-12</v>
      </c>
      <c r="F24">
        <f t="shared" si="4"/>
        <v>0</v>
      </c>
    </row>
    <row r="25" spans="1:6">
      <c r="A25">
        <f t="shared" si="5"/>
        <v>23</v>
      </c>
      <c r="B25">
        <f t="shared" si="0"/>
        <v>1.813055023122361E-13</v>
      </c>
      <c r="C25">
        <f t="shared" si="1"/>
        <v>0.99999999999997424</v>
      </c>
      <c r="D25">
        <f t="shared" si="2"/>
        <v>3.6261100462447218E-12</v>
      </c>
      <c r="E25">
        <f t="shared" si="3"/>
        <v>5.4391650693670831E-13</v>
      </c>
      <c r="F25">
        <f t="shared" si="4"/>
        <v>0</v>
      </c>
    </row>
    <row r="26" spans="1:6">
      <c r="A26">
        <f t="shared" si="5"/>
        <v>24</v>
      </c>
      <c r="B26">
        <f t="shared" si="0"/>
        <v>2.2663187789029742E-14</v>
      </c>
      <c r="C26">
        <f t="shared" si="1"/>
        <v>0.99999999999999689</v>
      </c>
      <c r="D26">
        <f t="shared" si="2"/>
        <v>4.7592694356962457E-13</v>
      </c>
      <c r="E26">
        <f t="shared" si="3"/>
        <v>6.7989563367089221E-14</v>
      </c>
      <c r="F26">
        <f t="shared" si="4"/>
        <v>0</v>
      </c>
    </row>
    <row r="27" spans="1:6">
      <c r="A27">
        <f t="shared" si="5"/>
        <v>25</v>
      </c>
      <c r="B27">
        <f t="shared" si="0"/>
        <v>2.7195825346835511E-15</v>
      </c>
      <c r="C27">
        <f t="shared" si="1"/>
        <v>0.99999999999999967</v>
      </c>
      <c r="D27">
        <f t="shared" si="2"/>
        <v>5.9830815763038125E-14</v>
      </c>
      <c r="E27">
        <f t="shared" si="3"/>
        <v>8.158747604050654E-15</v>
      </c>
      <c r="F27">
        <f t="shared" si="4"/>
        <v>0</v>
      </c>
    </row>
    <row r="28" spans="1:6">
      <c r="A28" s="4">
        <f t="shared" si="5"/>
        <v>26</v>
      </c>
      <c r="B28">
        <f t="shared" si="0"/>
        <v>3.1379798477118163E-16</v>
      </c>
      <c r="C28">
        <f t="shared" si="1"/>
        <v>1</v>
      </c>
      <c r="D28">
        <f t="shared" si="2"/>
        <v>7.2173536497371781E-15</v>
      </c>
      <c r="E28">
        <f t="shared" si="3"/>
        <v>9.4139395431354485E-16</v>
      </c>
      <c r="F28">
        <f t="shared" si="4"/>
        <v>0</v>
      </c>
    </row>
    <row r="29" spans="1:6">
      <c r="A29" s="4">
        <f t="shared" si="5"/>
        <v>27</v>
      </c>
      <c r="B29">
        <f t="shared" si="0"/>
        <v>3.4866442752352905E-17</v>
      </c>
      <c r="C29">
        <f t="shared" si="1"/>
        <v>1</v>
      </c>
      <c r="D29">
        <f t="shared" si="2"/>
        <v>8.3679462605646973E-16</v>
      </c>
      <c r="E29">
        <f t="shared" si="3"/>
        <v>1.0459932825705872E-16</v>
      </c>
      <c r="F29">
        <f t="shared" si="4"/>
        <v>0</v>
      </c>
    </row>
    <row r="30" spans="1:6">
      <c r="A30" s="4">
        <f t="shared" si="5"/>
        <v>28</v>
      </c>
      <c r="B30" s="4">
        <f t="shared" si="0"/>
        <v>3.7356902948949884E-18</v>
      </c>
      <c r="C30" s="4">
        <f t="shared" si="1"/>
        <v>1</v>
      </c>
      <c r="D30" s="4">
        <f t="shared" si="2"/>
        <v>9.3392257372374706E-17</v>
      </c>
      <c r="E30" s="4">
        <f t="shared" si="3"/>
        <v>1.1207070884684966E-17</v>
      </c>
      <c r="F30" s="4">
        <f t="shared" si="4"/>
        <v>0</v>
      </c>
    </row>
    <row r="31" spans="1:6">
      <c r="A31" s="4">
        <f t="shared" si="5"/>
        <v>29</v>
      </c>
      <c r="B31" s="4">
        <f t="shared" si="0"/>
        <v>3.8645072016154974E-19</v>
      </c>
      <c r="C31" s="4">
        <f t="shared" si="1"/>
        <v>1</v>
      </c>
      <c r="D31" s="4">
        <f t="shared" si="2"/>
        <v>1.0047718724200294E-17</v>
      </c>
      <c r="E31" s="4">
        <f t="shared" si="3"/>
        <v>1.1593521604846493E-18</v>
      </c>
      <c r="F31" s="4">
        <f t="shared" si="4"/>
        <v>0</v>
      </c>
    </row>
    <row r="32" spans="1:6">
      <c r="A32" s="5">
        <f t="shared" si="5"/>
        <v>30</v>
      </c>
      <c r="B32" s="5">
        <f t="shared" si="0"/>
        <v>3.864507201615456E-20</v>
      </c>
      <c r="C32" s="5">
        <f t="shared" si="1"/>
        <v>1</v>
      </c>
      <c r="D32" s="5">
        <f t="shared" si="2"/>
        <v>1.043416944436173E-18</v>
      </c>
      <c r="E32" s="5">
        <f t="shared" si="3"/>
        <v>1.1593521604846368E-19</v>
      </c>
      <c r="F32" s="5">
        <f t="shared" si="4"/>
        <v>0</v>
      </c>
    </row>
    <row r="33" spans="4:6">
      <c r="D33" s="54">
        <f>SUM(D2:D32)</f>
        <v>0.67212542296616329</v>
      </c>
      <c r="E33" s="54">
        <f>SUM(E2:E32)</f>
        <v>2.3278745770338358</v>
      </c>
      <c r="F33" s="54">
        <f t="shared" ref="F33" si="6">SUM(F2:F32)</f>
        <v>0.67212542296616329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5" sqref="K15"/>
    </sheetView>
  </sheetViews>
  <sheetFormatPr defaultColWidth="8.85546875" defaultRowHeight="15"/>
  <cols>
    <col min="1" max="1" width="15.85546875" bestFit="1" customWidth="1"/>
    <col min="2" max="2" width="26.140625" bestFit="1" customWidth="1"/>
    <col min="3" max="3" width="14.28515625" bestFit="1" customWidth="1"/>
    <col min="4" max="4" width="13.42578125" bestFit="1" customWidth="1"/>
    <col min="5" max="5" width="12.140625" bestFit="1" customWidth="1"/>
    <col min="6" max="6" width="9" bestFit="1" customWidth="1"/>
    <col min="7" max="8" width="14.28515625" bestFit="1" customWidth="1"/>
    <col min="9" max="11" width="9.7109375" bestFit="1" customWidth="1"/>
  </cols>
  <sheetData>
    <row r="1" spans="1:11">
      <c r="A1" t="s">
        <v>22</v>
      </c>
      <c r="B1">
        <v>10000</v>
      </c>
    </row>
    <row r="2" spans="1:11">
      <c r="A2" t="s">
        <v>23</v>
      </c>
      <c r="B2">
        <v>24</v>
      </c>
    </row>
    <row r="3" spans="1:11">
      <c r="A3" s="58" t="s">
        <v>31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>
      <c r="A4" s="38" t="s">
        <v>32</v>
      </c>
      <c r="B4" s="39">
        <v>550</v>
      </c>
      <c r="C4">
        <v>200</v>
      </c>
      <c r="D4">
        <v>400</v>
      </c>
      <c r="E4">
        <v>110</v>
      </c>
      <c r="F4">
        <v>430</v>
      </c>
      <c r="G4">
        <v>980</v>
      </c>
      <c r="H4">
        <v>400</v>
      </c>
      <c r="I4">
        <v>300</v>
      </c>
      <c r="J4">
        <v>200</v>
      </c>
      <c r="K4">
        <v>650</v>
      </c>
    </row>
    <row r="5" spans="1:11" ht="15.75" thickBot="1">
      <c r="A5" s="40" t="s">
        <v>14</v>
      </c>
      <c r="B5" s="41">
        <v>1</v>
      </c>
      <c r="C5" s="42">
        <v>2</v>
      </c>
      <c r="D5" s="42">
        <v>3</v>
      </c>
      <c r="E5" s="42">
        <v>4</v>
      </c>
      <c r="F5" s="42">
        <v>5</v>
      </c>
      <c r="G5" s="42">
        <v>6</v>
      </c>
      <c r="H5" s="42">
        <v>7</v>
      </c>
      <c r="I5" s="42">
        <v>8</v>
      </c>
      <c r="J5" s="42">
        <v>9</v>
      </c>
      <c r="K5" s="42">
        <v>10</v>
      </c>
    </row>
    <row r="6" spans="1:11">
      <c r="A6" s="43">
        <v>1</v>
      </c>
      <c r="B6" s="44">
        <f>$B$1</f>
        <v>10000</v>
      </c>
      <c r="C6" s="45">
        <f>B6+(C$5-$B$5)*$B$2*C$4</f>
        <v>14800</v>
      </c>
      <c r="D6" s="44">
        <f>C6+(D$5-$B$5)*$B$2*D$4</f>
        <v>34000</v>
      </c>
      <c r="E6" s="44">
        <f t="shared" ref="E6:K6" si="0">D6+(E$5-$B$5)*$B$2*E$4</f>
        <v>41920</v>
      </c>
      <c r="F6" s="44">
        <f t="shared" si="0"/>
        <v>83200</v>
      </c>
      <c r="G6" s="44">
        <f t="shared" si="0"/>
        <v>200800</v>
      </c>
      <c r="H6" s="44">
        <f t="shared" si="0"/>
        <v>258400</v>
      </c>
      <c r="I6" s="44">
        <f t="shared" si="0"/>
        <v>308800</v>
      </c>
      <c r="J6" s="44">
        <f t="shared" si="0"/>
        <v>347200</v>
      </c>
      <c r="K6" s="44">
        <f t="shared" si="0"/>
        <v>487600</v>
      </c>
    </row>
    <row r="7" spans="1:11">
      <c r="A7" s="43">
        <v>2</v>
      </c>
      <c r="B7" s="44"/>
      <c r="C7" s="44">
        <f>$B$1+MIN(B$6:B$11)</f>
        <v>20000</v>
      </c>
      <c r="D7" s="46">
        <f>C7+(D$5-$C$5)*$B$2*D$4</f>
        <v>29600</v>
      </c>
      <c r="E7" s="44">
        <f t="shared" ref="E7:K7" si="1">D7+(E$5-$C$5)*$B$2*E$4</f>
        <v>34880</v>
      </c>
      <c r="F7" s="44">
        <f t="shared" si="1"/>
        <v>65840</v>
      </c>
      <c r="G7" s="44">
        <f t="shared" si="1"/>
        <v>159920</v>
      </c>
      <c r="H7" s="44">
        <f t="shared" si="1"/>
        <v>207920</v>
      </c>
      <c r="I7" s="44">
        <f t="shared" si="1"/>
        <v>251120</v>
      </c>
      <c r="J7" s="44">
        <f t="shared" si="1"/>
        <v>284720</v>
      </c>
      <c r="K7" s="44">
        <f t="shared" si="1"/>
        <v>409520</v>
      </c>
    </row>
    <row r="8" spans="1:11">
      <c r="A8" s="43">
        <v>3</v>
      </c>
      <c r="B8" s="44"/>
      <c r="C8" s="44"/>
      <c r="D8" s="44">
        <f>$B$1+MIN(C$6:C$11)</f>
        <v>24800</v>
      </c>
      <c r="E8" s="47">
        <f t="shared" ref="E8:K8" si="2">D8+(E$5-$D$5)*$B$2*E$4</f>
        <v>27440</v>
      </c>
      <c r="F8" s="44">
        <f t="shared" si="2"/>
        <v>48080</v>
      </c>
      <c r="G8" s="44">
        <f t="shared" si="2"/>
        <v>118640</v>
      </c>
      <c r="H8" s="44">
        <f t="shared" si="2"/>
        <v>157040</v>
      </c>
      <c r="I8" s="44">
        <f t="shared" si="2"/>
        <v>193040</v>
      </c>
      <c r="J8" s="44">
        <f t="shared" si="2"/>
        <v>221840</v>
      </c>
      <c r="K8" s="44">
        <f t="shared" si="2"/>
        <v>331040</v>
      </c>
    </row>
    <row r="9" spans="1:11">
      <c r="A9" s="43">
        <v>4</v>
      </c>
      <c r="B9" s="44"/>
      <c r="C9" s="44"/>
      <c r="D9" s="44"/>
      <c r="E9" s="44">
        <f>$B$1+MIN(D$6:D$8)</f>
        <v>34800</v>
      </c>
      <c r="F9" s="46">
        <f t="shared" ref="F9:K9" si="3">E9+(F$5-$E$5)*$B$2*F$4</f>
        <v>45120</v>
      </c>
      <c r="G9" s="44">
        <f t="shared" si="3"/>
        <v>92160</v>
      </c>
      <c r="H9" s="44">
        <f t="shared" si="3"/>
        <v>120960</v>
      </c>
      <c r="I9" s="44">
        <f t="shared" si="3"/>
        <v>149760</v>
      </c>
      <c r="J9" s="44">
        <f t="shared" si="3"/>
        <v>173760</v>
      </c>
      <c r="K9" s="44">
        <f t="shared" si="3"/>
        <v>267360</v>
      </c>
    </row>
    <row r="10" spans="1:11">
      <c r="A10" s="43">
        <v>5</v>
      </c>
      <c r="B10" s="44"/>
      <c r="C10" s="44"/>
      <c r="D10" s="44"/>
      <c r="E10" s="44"/>
      <c r="F10" s="48">
        <f>$B$1+MIN(E$6:E$11)</f>
        <v>37440</v>
      </c>
      <c r="G10" s="46">
        <f>F10+(G$5-$F$5)*$B$2*G$4</f>
        <v>60960</v>
      </c>
      <c r="H10" s="44">
        <f>G10+(H$5-$F$5)*$B$2*H$4</f>
        <v>80160</v>
      </c>
      <c r="I10" s="44">
        <f>H10+(I$5-$F$5)*$B$2*I$4</f>
        <v>101760</v>
      </c>
      <c r="J10" s="44">
        <f>I10+(J$5-$F$5)*$B$2*J$4</f>
        <v>120960</v>
      </c>
      <c r="K10" s="44">
        <f>J10+(K$5-$F$5)*$B$2*K$4</f>
        <v>198960</v>
      </c>
    </row>
    <row r="11" spans="1:11">
      <c r="A11" s="43">
        <v>6</v>
      </c>
      <c r="B11" s="44"/>
      <c r="C11" s="44"/>
      <c r="D11" s="44"/>
      <c r="E11" s="44"/>
      <c r="F11" s="44"/>
      <c r="G11" s="44">
        <f>$B$1+MIN(F$6:F$10)</f>
        <v>47440</v>
      </c>
      <c r="H11" s="47">
        <f>G11+(H$5-G5)*$B$2*H$4</f>
        <v>57040</v>
      </c>
      <c r="I11" s="44">
        <f>H11+(I$5-G5)*$B$2*I$4</f>
        <v>71440</v>
      </c>
      <c r="J11" s="44">
        <f>I11+(J$5-G5)*$B$2*J$4</f>
        <v>85840</v>
      </c>
      <c r="K11" s="44">
        <f>J11+(K$5-G5)*$B$2*K$4</f>
        <v>148240</v>
      </c>
    </row>
    <row r="12" spans="1:11">
      <c r="A12" s="43">
        <v>7</v>
      </c>
      <c r="B12" s="44"/>
      <c r="C12" s="44"/>
      <c r="D12" s="44"/>
      <c r="E12" s="44"/>
      <c r="F12" s="44"/>
      <c r="G12" s="44"/>
      <c r="H12" s="44">
        <f>$B$1+MIN(G$6:G$11)</f>
        <v>57440</v>
      </c>
      <c r="I12" s="46">
        <f>H12+(I$5-$H$5)*$B$2*I$4</f>
        <v>64640</v>
      </c>
      <c r="J12" s="44">
        <f>I12+(J$5-$H$5)*$B$2*J$4</f>
        <v>74240</v>
      </c>
      <c r="K12" s="44">
        <f>J12+(K$5-$H$5)*$B$2*K$4</f>
        <v>121040</v>
      </c>
    </row>
    <row r="13" spans="1:11">
      <c r="A13" s="43">
        <v>8</v>
      </c>
      <c r="B13" s="44"/>
      <c r="C13" s="44"/>
      <c r="D13" s="44"/>
      <c r="E13" s="44"/>
      <c r="F13" s="44"/>
      <c r="G13" s="44"/>
      <c r="H13" s="44"/>
      <c r="I13" s="44">
        <f>$B$1+MIN(H$6:H$12)</f>
        <v>67040</v>
      </c>
      <c r="J13" s="47">
        <f>I13+(J$5-$I$5)*$B$2*J$4</f>
        <v>71840</v>
      </c>
      <c r="K13" s="44">
        <f>J13+(K$5-$I$5)*$B$2*K$4</f>
        <v>103040</v>
      </c>
    </row>
    <row r="14" spans="1:11">
      <c r="A14" s="43">
        <v>9</v>
      </c>
      <c r="B14" s="44"/>
      <c r="C14" s="44"/>
      <c r="D14" s="44"/>
      <c r="E14" s="44"/>
      <c r="F14" s="44"/>
      <c r="G14" s="44"/>
      <c r="H14" s="44"/>
      <c r="I14" s="44"/>
      <c r="J14" s="44">
        <f>$B$1+MIN(I$6:I$14)</f>
        <v>74640</v>
      </c>
      <c r="K14" s="46">
        <f>J14+(K$5-$J$5)*$B$2*K$4</f>
        <v>90240</v>
      </c>
    </row>
    <row r="15" spans="1:11" ht="15.75" thickBot="1">
      <c r="A15" s="49">
        <v>10</v>
      </c>
      <c r="B15" s="50"/>
      <c r="C15" s="50"/>
      <c r="D15" s="50"/>
      <c r="E15" s="50"/>
      <c r="F15" s="50"/>
      <c r="G15" s="50"/>
      <c r="H15" s="50"/>
      <c r="I15" s="50"/>
      <c r="J15" s="50"/>
      <c r="K15" s="51">
        <f>MIN(J$6:J$15)+$B$1</f>
        <v>81840</v>
      </c>
    </row>
    <row r="16" spans="1:11" ht="15.75" thickTop="1">
      <c r="A16" s="52" t="s">
        <v>33</v>
      </c>
      <c r="B16" s="53">
        <v>1</v>
      </c>
      <c r="C16" s="53">
        <v>0</v>
      </c>
      <c r="D16" s="53">
        <v>1</v>
      </c>
      <c r="E16" s="53">
        <v>0</v>
      </c>
      <c r="F16" s="53">
        <v>1</v>
      </c>
      <c r="G16" s="53">
        <v>1</v>
      </c>
      <c r="H16" s="53">
        <v>0</v>
      </c>
      <c r="I16" s="53">
        <v>1</v>
      </c>
      <c r="J16" s="53">
        <v>0</v>
      </c>
      <c r="K16" s="52">
        <v>1</v>
      </c>
    </row>
    <row r="17" spans="2:7">
      <c r="B17" s="44"/>
      <c r="C17" s="44"/>
      <c r="D17" s="44"/>
      <c r="E17" s="44"/>
      <c r="F17" s="44"/>
      <c r="G17" s="44"/>
    </row>
  </sheetData>
  <mergeCells count="1">
    <mergeCell ref="A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15" zoomScaleNormal="115" workbookViewId="0">
      <selection activeCell="D34" sqref="D34"/>
    </sheetView>
  </sheetViews>
  <sheetFormatPr defaultColWidth="12.5703125" defaultRowHeight="15.75"/>
  <cols>
    <col min="1" max="2" width="12.5703125" style="9"/>
    <col min="3" max="3" width="12.7109375" style="9" customWidth="1"/>
    <col min="4" max="4" width="13.85546875" style="9" customWidth="1"/>
    <col min="5" max="5" width="13.85546875" style="9" bestFit="1" customWidth="1"/>
    <col min="6" max="6" width="20" style="9" bestFit="1" customWidth="1"/>
    <col min="7" max="7" width="21" style="9" customWidth="1"/>
    <col min="8" max="8" width="13.85546875" style="9" bestFit="1" customWidth="1"/>
    <col min="9" max="16384" width="12.5703125" style="9"/>
  </cols>
  <sheetData>
    <row r="1" spans="1:10" ht="16.5" thickBot="1">
      <c r="A1" s="59" t="s">
        <v>14</v>
      </c>
      <c r="B1" s="60" t="s">
        <v>15</v>
      </c>
      <c r="C1" s="60"/>
      <c r="D1" s="60"/>
    </row>
    <row r="2" spans="1:10">
      <c r="A2" s="59"/>
      <c r="B2" s="11" t="s">
        <v>16</v>
      </c>
      <c r="C2" s="11" t="s">
        <v>17</v>
      </c>
      <c r="D2" s="12" t="s">
        <v>18</v>
      </c>
      <c r="E2" s="10" t="s">
        <v>14</v>
      </c>
      <c r="F2" s="12" t="s">
        <v>19</v>
      </c>
      <c r="G2" s="13" t="s">
        <v>20</v>
      </c>
    </row>
    <row r="3" spans="1:10">
      <c r="A3" s="9">
        <v>1</v>
      </c>
      <c r="B3" s="14">
        <v>1</v>
      </c>
      <c r="C3" s="15">
        <v>25000</v>
      </c>
      <c r="D3" s="16">
        <v>12999.999999999998</v>
      </c>
      <c r="E3" s="14">
        <v>1</v>
      </c>
      <c r="F3" s="16">
        <v>12000</v>
      </c>
      <c r="G3" s="17">
        <f>(G7*B10)+(G9*D10)</f>
        <v>645</v>
      </c>
    </row>
    <row r="4" spans="1:10">
      <c r="A4" s="9">
        <v>2</v>
      </c>
      <c r="B4" s="14">
        <v>0</v>
      </c>
      <c r="C4" s="15">
        <v>0</v>
      </c>
      <c r="D4" s="16">
        <v>999.99999999999636</v>
      </c>
      <c r="E4" s="14">
        <v>2</v>
      </c>
      <c r="F4" s="16">
        <v>12000</v>
      </c>
      <c r="G4" s="18"/>
    </row>
    <row r="5" spans="1:10">
      <c r="A5" s="9">
        <v>3</v>
      </c>
      <c r="B5" s="14">
        <v>0</v>
      </c>
      <c r="C5" s="15">
        <v>3.637978807091713E-12</v>
      </c>
      <c r="D5" s="16">
        <v>0</v>
      </c>
      <c r="E5" s="14">
        <v>3</v>
      </c>
      <c r="F5" s="16">
        <v>1000</v>
      </c>
      <c r="G5" s="35" t="s">
        <v>21</v>
      </c>
      <c r="H5" s="36" t="s">
        <v>30</v>
      </c>
    </row>
    <row r="6" spans="1:10">
      <c r="A6" s="9">
        <v>4</v>
      </c>
      <c r="B6" s="14">
        <v>1</v>
      </c>
      <c r="C6" s="15">
        <v>8000</v>
      </c>
      <c r="D6" s="16">
        <v>0</v>
      </c>
      <c r="E6" s="14">
        <v>4</v>
      </c>
      <c r="F6" s="16">
        <v>8000</v>
      </c>
      <c r="G6" s="32" t="s">
        <v>22</v>
      </c>
      <c r="H6" s="37">
        <v>25000</v>
      </c>
      <c r="J6" s="20"/>
    </row>
    <row r="7" spans="1:10">
      <c r="A7" s="9">
        <v>5</v>
      </c>
      <c r="B7" s="14">
        <v>1</v>
      </c>
      <c r="C7" s="15">
        <v>24000.000000000004</v>
      </c>
      <c r="D7" s="16">
        <v>9000</v>
      </c>
      <c r="E7" s="14">
        <v>5</v>
      </c>
      <c r="F7" s="16">
        <v>15000</v>
      </c>
      <c r="G7" s="19">
        <v>180</v>
      </c>
    </row>
    <row r="8" spans="1:10">
      <c r="A8" s="9">
        <v>6</v>
      </c>
      <c r="B8" s="14">
        <v>0</v>
      </c>
      <c r="C8" s="15">
        <v>0</v>
      </c>
      <c r="D8" s="16">
        <v>7000</v>
      </c>
      <c r="E8" s="14">
        <v>6</v>
      </c>
      <c r="F8" s="16">
        <v>2000</v>
      </c>
      <c r="G8" s="19" t="s">
        <v>23</v>
      </c>
    </row>
    <row r="9" spans="1:10" ht="16.5" thickBot="1">
      <c r="A9" s="9">
        <v>7</v>
      </c>
      <c r="B9" s="21">
        <v>0</v>
      </c>
      <c r="C9" s="22">
        <v>9.0949470177292824E-13</v>
      </c>
      <c r="D9" s="23">
        <v>0</v>
      </c>
      <c r="E9" s="21">
        <v>7</v>
      </c>
      <c r="F9" s="23">
        <v>7000</v>
      </c>
      <c r="G9" s="24">
        <v>3.5000000000000001E-3</v>
      </c>
    </row>
    <row r="10" spans="1:10">
      <c r="A10" s="9" t="s">
        <v>24</v>
      </c>
      <c r="B10" s="9">
        <f>SUM(B3:B9)</f>
        <v>3</v>
      </c>
      <c r="C10" s="9">
        <f>SUM(C3:C9)</f>
        <v>57000</v>
      </c>
      <c r="D10" s="9">
        <f>SUM(D3:D9)</f>
        <v>29999.999999999993</v>
      </c>
    </row>
    <row r="11" spans="1:10" ht="16.5" thickBot="1"/>
    <row r="12" spans="1:10" ht="16.5" thickBot="1">
      <c r="A12" s="33" t="s">
        <v>25</v>
      </c>
      <c r="B12" s="34"/>
      <c r="C12" s="34"/>
      <c r="D12" s="34"/>
      <c r="E12" s="34"/>
      <c r="F12" s="34"/>
    </row>
    <row r="13" spans="1:10">
      <c r="A13" s="61" t="s">
        <v>26</v>
      </c>
      <c r="B13" s="62"/>
      <c r="C13" s="63"/>
      <c r="D13" s="61" t="s">
        <v>27</v>
      </c>
      <c r="E13" s="62"/>
      <c r="F13" s="63"/>
    </row>
    <row r="14" spans="1:10">
      <c r="A14" s="14">
        <f>D3</f>
        <v>12999.999999999998</v>
      </c>
      <c r="B14" s="25" t="s">
        <v>28</v>
      </c>
      <c r="C14" s="16">
        <f>C3-F3</f>
        <v>13000</v>
      </c>
      <c r="D14" s="26">
        <f>C3</f>
        <v>25000</v>
      </c>
      <c r="E14" s="27" t="s">
        <v>29</v>
      </c>
      <c r="F14" s="28">
        <f>$H$6*B3</f>
        <v>25000</v>
      </c>
    </row>
    <row r="15" spans="1:10">
      <c r="A15" s="14">
        <f>D4</f>
        <v>999.99999999999636</v>
      </c>
      <c r="B15" s="25" t="s">
        <v>28</v>
      </c>
      <c r="C15" s="16">
        <f t="shared" ref="C15:C20" si="0">C4+D3-F4</f>
        <v>999.99999999999818</v>
      </c>
      <c r="D15" s="26">
        <f>C4</f>
        <v>0</v>
      </c>
      <c r="E15" s="27" t="s">
        <v>29</v>
      </c>
      <c r="F15" s="28">
        <f t="shared" ref="F15:F19" si="1">$H$6*B4</f>
        <v>0</v>
      </c>
    </row>
    <row r="16" spans="1:10">
      <c r="A16" s="14">
        <f t="shared" ref="A16:A19" si="2">D5</f>
        <v>0</v>
      </c>
      <c r="B16" s="25" t="s">
        <v>28</v>
      </c>
      <c r="C16" s="16">
        <f t="shared" si="0"/>
        <v>0</v>
      </c>
      <c r="D16" s="26">
        <f t="shared" ref="D16:D20" si="3">C5</f>
        <v>3.637978807091713E-12</v>
      </c>
      <c r="E16" s="27" t="s">
        <v>29</v>
      </c>
      <c r="F16" s="28">
        <f t="shared" si="1"/>
        <v>0</v>
      </c>
    </row>
    <row r="17" spans="1:6">
      <c r="A17" s="14">
        <f t="shared" si="2"/>
        <v>0</v>
      </c>
      <c r="B17" s="25" t="s">
        <v>28</v>
      </c>
      <c r="C17" s="16">
        <f t="shared" si="0"/>
        <v>0</v>
      </c>
      <c r="D17" s="26">
        <f t="shared" si="3"/>
        <v>8000</v>
      </c>
      <c r="E17" s="27" t="s">
        <v>29</v>
      </c>
      <c r="F17" s="28">
        <f t="shared" si="1"/>
        <v>25000</v>
      </c>
    </row>
    <row r="18" spans="1:6">
      <c r="A18" s="14">
        <f t="shared" si="2"/>
        <v>9000</v>
      </c>
      <c r="B18" s="25" t="s">
        <v>28</v>
      </c>
      <c r="C18" s="16">
        <f t="shared" si="0"/>
        <v>9000.0000000000036</v>
      </c>
      <c r="D18" s="26">
        <f t="shared" si="3"/>
        <v>24000.000000000004</v>
      </c>
      <c r="E18" s="27" t="s">
        <v>29</v>
      </c>
      <c r="F18" s="28">
        <f t="shared" si="1"/>
        <v>25000</v>
      </c>
    </row>
    <row r="19" spans="1:6">
      <c r="A19" s="14">
        <f t="shared" si="2"/>
        <v>7000</v>
      </c>
      <c r="B19" s="25" t="s">
        <v>28</v>
      </c>
      <c r="C19" s="16">
        <f t="shared" si="0"/>
        <v>7000</v>
      </c>
      <c r="D19" s="26">
        <f t="shared" si="3"/>
        <v>0</v>
      </c>
      <c r="E19" s="27" t="s">
        <v>29</v>
      </c>
      <c r="F19" s="28">
        <f t="shared" si="1"/>
        <v>0</v>
      </c>
    </row>
    <row r="20" spans="1:6" ht="16.5" thickBot="1">
      <c r="A20" s="21">
        <f>D9</f>
        <v>0</v>
      </c>
      <c r="B20" s="29" t="s">
        <v>28</v>
      </c>
      <c r="C20" s="23">
        <f t="shared" si="0"/>
        <v>0</v>
      </c>
      <c r="D20" s="30">
        <f t="shared" si="3"/>
        <v>9.0949470177292824E-13</v>
      </c>
      <c r="E20" s="31" t="s">
        <v>29</v>
      </c>
      <c r="F20" s="23">
        <f>$H$6*B9</f>
        <v>0</v>
      </c>
    </row>
    <row r="21" spans="1:6">
      <c r="B21" s="25"/>
      <c r="E21" s="25"/>
    </row>
    <row r="22" spans="1:6">
      <c r="B22" s="25"/>
    </row>
    <row r="23" spans="1:6">
      <c r="B23" s="25"/>
    </row>
    <row r="24" spans="1:6">
      <c r="B24" s="25"/>
    </row>
  </sheetData>
  <mergeCells count="4">
    <mergeCell ref="A1:A2"/>
    <mergeCell ref="B1:D1"/>
    <mergeCell ref="A13:C13"/>
    <mergeCell ref="D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Slide 90 Poisson</vt:lpstr>
      <vt:lpstr>Ex 6 (c) WW</vt:lpstr>
      <vt:lpstr>Ex 7 (a) MILP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Eunji Lee;yihua.wang@tum.de</dc:creator>
  <cp:lastModifiedBy>pradmin</cp:lastModifiedBy>
  <dcterms:created xsi:type="dcterms:W3CDTF">2022-05-07T13:01:17Z</dcterms:created>
  <dcterms:modified xsi:type="dcterms:W3CDTF">2025-05-14T11:26:08Z</dcterms:modified>
</cp:coreProperties>
</file>