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lkompatscher/Dev/tum/ss25/InventoryManagement/Exam/"/>
    </mc:Choice>
  </mc:AlternateContent>
  <xr:revisionPtr revIDLastSave="0" documentId="13_ncr:1_{C4FD8F0E-A075-9E4A-B4D1-15287A03CFEA}" xr6:coauthVersionLast="47" xr6:coauthVersionMax="47" xr10:uidLastSave="{00000000-0000-0000-0000-000000000000}"/>
  <bookViews>
    <workbookView xWindow="12960" yWindow="700" windowWidth="12460" windowHeight="20680" xr2:uid="{10C16798-0625-374D-833A-5736B52665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D44" i="1"/>
  <c r="A49" i="1"/>
  <c r="A44" i="1"/>
  <c r="K21" i="1"/>
  <c r="K25" i="1"/>
  <c r="K30" i="1"/>
  <c r="J21" i="1"/>
  <c r="J25" i="1"/>
  <c r="J30" i="1"/>
  <c r="I21" i="1"/>
  <c r="I25" i="1"/>
  <c r="I30" i="1"/>
  <c r="D30" i="1"/>
  <c r="E30" i="1"/>
  <c r="F30" i="1"/>
  <c r="G30" i="1"/>
  <c r="C30" i="1"/>
  <c r="C29" i="1"/>
  <c r="D29" i="1"/>
  <c r="E29" i="1"/>
  <c r="F29" i="1"/>
  <c r="G29" i="1"/>
  <c r="B29" i="1"/>
  <c r="C28" i="1"/>
  <c r="D28" i="1"/>
  <c r="E28" i="1"/>
  <c r="F28" i="1"/>
  <c r="G28" i="1"/>
  <c r="B28" i="1"/>
  <c r="C19" i="1"/>
  <c r="C27" i="1"/>
  <c r="D27" i="1"/>
  <c r="E27" i="1"/>
  <c r="F27" i="1"/>
  <c r="G27" i="1"/>
  <c r="B27" i="1"/>
  <c r="E25" i="1"/>
  <c r="F25" i="1"/>
  <c r="G25" i="1"/>
  <c r="D21" i="1"/>
  <c r="D25" i="1" s="1"/>
  <c r="E21" i="1"/>
  <c r="F21" i="1"/>
  <c r="G21" i="1"/>
  <c r="C20" i="1"/>
  <c r="C21" i="1" s="1"/>
  <c r="C25" i="1" s="1"/>
  <c r="C26" i="1" s="1"/>
  <c r="D20" i="1"/>
  <c r="E20" i="1"/>
  <c r="F20" i="1"/>
  <c r="G20" i="1"/>
  <c r="B20" i="1"/>
  <c r="D19" i="1"/>
  <c r="E19" i="1"/>
  <c r="F19" i="1"/>
  <c r="G19" i="1"/>
  <c r="B19" i="1"/>
  <c r="C18" i="1"/>
  <c r="D18" i="1"/>
  <c r="E18" i="1"/>
  <c r="F18" i="1"/>
  <c r="G18" i="1"/>
  <c r="B18" i="1"/>
  <c r="K16" i="1"/>
  <c r="J16" i="1"/>
  <c r="I16" i="1"/>
  <c r="E10" i="1"/>
  <c r="D17" i="1"/>
  <c r="E17" i="1"/>
  <c r="F17" i="1"/>
  <c r="G17" i="1"/>
  <c r="C17" i="1"/>
  <c r="M3" i="1"/>
  <c r="N3" i="1" s="1"/>
  <c r="N2" i="1"/>
  <c r="M2" i="1"/>
  <c r="L3" i="1"/>
  <c r="L2" i="1"/>
  <c r="D26" i="1" l="1"/>
  <c r="E26" i="1" s="1"/>
  <c r="F26" i="1" s="1"/>
  <c r="G26" i="1" s="1"/>
</calcChain>
</file>

<file path=xl/sharedStrings.xml><?xml version="1.0" encoding="utf-8"?>
<sst xmlns="http://schemas.openxmlformats.org/spreadsheetml/2006/main" count="51" uniqueCount="39">
  <si>
    <t>t</t>
  </si>
  <si>
    <t>P_A</t>
  </si>
  <si>
    <t>P_B</t>
  </si>
  <si>
    <t>STD</t>
  </si>
  <si>
    <t>CV</t>
  </si>
  <si>
    <t>Mu</t>
  </si>
  <si>
    <t>Z-item</t>
  </si>
  <si>
    <t>X-item</t>
  </si>
  <si>
    <t>CV &lt;= 0.5</t>
  </si>
  <si>
    <t>CV  &gt; 1.25 and more periodas without demand than with</t>
  </si>
  <si>
    <t>sigma</t>
  </si>
  <si>
    <t>mu_0</t>
  </si>
  <si>
    <t>alpha</t>
  </si>
  <si>
    <t>Demand</t>
  </si>
  <si>
    <t>Retailer</t>
  </si>
  <si>
    <t>Warehouse</t>
  </si>
  <si>
    <t>a</t>
  </si>
  <si>
    <t>z</t>
  </si>
  <si>
    <t>R</t>
  </si>
  <si>
    <t>L</t>
  </si>
  <si>
    <t>Sigma</t>
  </si>
  <si>
    <t>Variance</t>
  </si>
  <si>
    <t>Forecast Mu_d</t>
  </si>
  <si>
    <t>S</t>
  </si>
  <si>
    <t>S_integer</t>
  </si>
  <si>
    <t>Q</t>
  </si>
  <si>
    <t>Forecast</t>
  </si>
  <si>
    <t>CDF of z</t>
  </si>
  <si>
    <t>F(z) is Phi(z)</t>
  </si>
  <si>
    <t>=NORM.S.DIST(z, TRUE)</t>
  </si>
  <si>
    <t>PDF of z</t>
  </si>
  <si>
    <t>f(z) is phi(z)</t>
  </si>
  <si>
    <t xml:space="preserve"> = NORM.S.DIST(z, False)</t>
  </si>
  <si>
    <t>Inverse of CDF</t>
  </si>
  <si>
    <t>F-1(z)</t>
  </si>
  <si>
    <t xml:space="preserve"> = NORM.S.INV(p)</t>
  </si>
  <si>
    <t>Standard normal loss function G(z)</t>
  </si>
  <si>
    <t>=NORM.S.DIST(z, FALSE) - z * (1 - NORM.S.DIST(z, TRUE))</t>
  </si>
  <si>
    <t>Inverse of G(z) lookup in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</si>
</sst>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D970-6B8F-FB43-A755-44A0CE908F00}">
  <dimension ref="A1:R49"/>
  <sheetViews>
    <sheetView tabSelected="1" zoomScale="58" workbookViewId="0">
      <selection activeCell="I56" sqref="I56"/>
    </sheetView>
  </sheetViews>
  <sheetFormatPr baseColWidth="10" defaultRowHeight="16" x14ac:dyDescent="0.2"/>
  <cols>
    <col min="1" max="1" width="13" bestFit="1" customWidth="1"/>
  </cols>
  <sheetData>
    <row r="1" spans="1:1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5</v>
      </c>
      <c r="M1" t="s">
        <v>3</v>
      </c>
      <c r="N1" t="s">
        <v>4</v>
      </c>
    </row>
    <row r="2" spans="1:18" x14ac:dyDescent="0.2">
      <c r="A2" t="s">
        <v>1</v>
      </c>
      <c r="B2">
        <v>4</v>
      </c>
      <c r="C2">
        <v>8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4</v>
      </c>
      <c r="K2">
        <v>0</v>
      </c>
      <c r="L2">
        <f>AVERAGE($B2:$K2)</f>
        <v>1.9</v>
      </c>
      <c r="M2">
        <f>STDEV($B2:$K2)</f>
        <v>2.766867462592951</v>
      </c>
      <c r="N2">
        <f>$M2/$L2</f>
        <v>1.4562460329436584</v>
      </c>
      <c r="Q2" t="s">
        <v>6</v>
      </c>
      <c r="R2" t="s">
        <v>9</v>
      </c>
    </row>
    <row r="3" spans="1:18" x14ac:dyDescent="0.2">
      <c r="A3" t="s">
        <v>2</v>
      </c>
      <c r="B3">
        <v>99</v>
      </c>
      <c r="C3">
        <v>155</v>
      </c>
      <c r="D3">
        <v>75</v>
      </c>
      <c r="E3">
        <v>81</v>
      </c>
      <c r="F3">
        <v>88</v>
      </c>
      <c r="G3">
        <v>150</v>
      </c>
      <c r="H3">
        <v>101</v>
      </c>
      <c r="I3">
        <v>74</v>
      </c>
      <c r="J3">
        <v>65</v>
      </c>
      <c r="K3">
        <v>48</v>
      </c>
      <c r="L3">
        <f>AVERAGE($B3:$K3)</f>
        <v>93.6</v>
      </c>
      <c r="M3">
        <f>STDEV($B3:$K3)</f>
        <v>34.72495100388511</v>
      </c>
      <c r="N3">
        <f>$M3/$L3</f>
        <v>0.37099306628082385</v>
      </c>
      <c r="Q3" t="s">
        <v>7</v>
      </c>
      <c r="R3" t="s">
        <v>8</v>
      </c>
    </row>
    <row r="8" spans="1:18" x14ac:dyDescent="0.2">
      <c r="A8" t="s">
        <v>10</v>
      </c>
      <c r="B8">
        <v>15</v>
      </c>
      <c r="G8" t="s">
        <v>14</v>
      </c>
      <c r="H8" t="s">
        <v>18</v>
      </c>
      <c r="I8">
        <v>1</v>
      </c>
    </row>
    <row r="9" spans="1:18" x14ac:dyDescent="0.2">
      <c r="A9" t="s">
        <v>11</v>
      </c>
      <c r="B9">
        <v>50</v>
      </c>
      <c r="H9" t="s">
        <v>19</v>
      </c>
      <c r="I9">
        <v>0</v>
      </c>
    </row>
    <row r="10" spans="1:18" x14ac:dyDescent="0.2">
      <c r="A10" t="s">
        <v>12</v>
      </c>
      <c r="B10">
        <v>0.95</v>
      </c>
      <c r="D10" t="s">
        <v>17</v>
      </c>
      <c r="E10">
        <f>NORMINV(B10, 0, 1)</f>
        <v>1.6448536269514715</v>
      </c>
      <c r="G10" t="s">
        <v>15</v>
      </c>
      <c r="H10" t="s">
        <v>18</v>
      </c>
      <c r="I10">
        <v>0</v>
      </c>
    </row>
    <row r="11" spans="1:18" x14ac:dyDescent="0.2">
      <c r="A11" t="s">
        <v>16</v>
      </c>
      <c r="B11">
        <v>0.1</v>
      </c>
      <c r="H11" t="s">
        <v>19</v>
      </c>
      <c r="I11">
        <v>1</v>
      </c>
    </row>
    <row r="14" spans="1:18" x14ac:dyDescent="0.2">
      <c r="A14" t="s">
        <v>14</v>
      </c>
      <c r="I14" t="s">
        <v>5</v>
      </c>
      <c r="J14" t="s">
        <v>20</v>
      </c>
      <c r="K14" t="s">
        <v>21</v>
      </c>
    </row>
    <row r="15" spans="1:18" x14ac:dyDescent="0.2">
      <c r="A15" t="s">
        <v>0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18" x14ac:dyDescent="0.2">
      <c r="A16" t="s">
        <v>13</v>
      </c>
      <c r="C16">
        <v>56</v>
      </c>
      <c r="D16">
        <v>40</v>
      </c>
      <c r="E16">
        <v>61</v>
      </c>
      <c r="F16">
        <v>42</v>
      </c>
      <c r="G16">
        <v>51</v>
      </c>
      <c r="I16">
        <f>AVERAGE($C16:$G16)</f>
        <v>50</v>
      </c>
      <c r="J16">
        <f>_xlfn.STDEV.S($C16:$G16)</f>
        <v>8.9721792224631809</v>
      </c>
      <c r="K16" s="1">
        <f>POWER($J16,2)</f>
        <v>80.500000000000014</v>
      </c>
    </row>
    <row r="17" spans="1:11" x14ac:dyDescent="0.2">
      <c r="A17" t="s">
        <v>22</v>
      </c>
      <c r="B17">
        <v>50</v>
      </c>
      <c r="C17">
        <f>$B$11*C$16 + (1-$B$11)*B$17</f>
        <v>50.6</v>
      </c>
      <c r="D17">
        <f t="shared" ref="D17:G17" si="0">$B$11*D$16 + (1-$B$11)*C$17</f>
        <v>49.54</v>
      </c>
      <c r="E17">
        <f t="shared" si="0"/>
        <v>50.686</v>
      </c>
      <c r="F17">
        <f t="shared" si="0"/>
        <v>49.817400000000006</v>
      </c>
      <c r="G17">
        <f t="shared" si="0"/>
        <v>49.935660000000006</v>
      </c>
    </row>
    <row r="18" spans="1:11" x14ac:dyDescent="0.2">
      <c r="A18" t="s">
        <v>20</v>
      </c>
      <c r="B18">
        <f>$B$8</f>
        <v>15</v>
      </c>
      <c r="C18">
        <f t="shared" ref="C18:G18" si="1">$B$8</f>
        <v>15</v>
      </c>
      <c r="D18">
        <f t="shared" si="1"/>
        <v>15</v>
      </c>
      <c r="E18">
        <f t="shared" si="1"/>
        <v>15</v>
      </c>
      <c r="F18">
        <f t="shared" si="1"/>
        <v>15</v>
      </c>
      <c r="G18">
        <f t="shared" si="1"/>
        <v>15</v>
      </c>
    </row>
    <row r="19" spans="1:11" x14ac:dyDescent="0.2">
      <c r="A19" t="s">
        <v>23</v>
      </c>
      <c r="B19">
        <f>B$17 + $E$10*B$18</f>
        <v>74.672804404272071</v>
      </c>
      <c r="C19">
        <f>C$17 + $E$10*C$18</f>
        <v>75.27280440427208</v>
      </c>
      <c r="D19">
        <f t="shared" ref="C19:G19" si="2">D$17 + $E$10*D$18</f>
        <v>74.212804404272077</v>
      </c>
      <c r="E19">
        <f t="shared" si="2"/>
        <v>75.358804404272064</v>
      </c>
      <c r="F19">
        <f t="shared" si="2"/>
        <v>74.490204404272077</v>
      </c>
      <c r="G19">
        <f t="shared" si="2"/>
        <v>74.60846440427207</v>
      </c>
    </row>
    <row r="20" spans="1:11" x14ac:dyDescent="0.2">
      <c r="A20" t="s">
        <v>24</v>
      </c>
      <c r="B20">
        <f>ROUNDUP(B$19,0)</f>
        <v>75</v>
      </c>
      <c r="C20">
        <f t="shared" ref="C20:G20" si="3">ROUNDUP(C$19,0)</f>
        <v>76</v>
      </c>
      <c r="D20">
        <f t="shared" si="3"/>
        <v>75</v>
      </c>
      <c r="E20">
        <f t="shared" si="3"/>
        <v>76</v>
      </c>
      <c r="F20">
        <f t="shared" si="3"/>
        <v>75</v>
      </c>
      <c r="G20">
        <f t="shared" si="3"/>
        <v>75</v>
      </c>
    </row>
    <row r="21" spans="1:11" x14ac:dyDescent="0.2">
      <c r="A21" t="s">
        <v>25</v>
      </c>
      <c r="C21" s="1">
        <f>C$16 - B$20+C$20</f>
        <v>57</v>
      </c>
      <c r="D21" s="1">
        <f t="shared" ref="D21:G21" si="4">D$16 - C$20+D$20</f>
        <v>39</v>
      </c>
      <c r="E21" s="1">
        <f t="shared" si="4"/>
        <v>62</v>
      </c>
      <c r="F21" s="1">
        <f t="shared" si="4"/>
        <v>41</v>
      </c>
      <c r="G21" s="1">
        <f t="shared" si="4"/>
        <v>51</v>
      </c>
      <c r="I21">
        <f t="shared" ref="I17:I30" si="5">AVERAGE($C21:$G21)</f>
        <v>50</v>
      </c>
      <c r="J21">
        <f t="shared" ref="J17:J30" si="6">_xlfn.STDEV.S($C21:$G21)</f>
        <v>9.9498743710661994</v>
      </c>
      <c r="K21" s="1">
        <f t="shared" ref="K17:K30" si="7">POWER($J21,2)</f>
        <v>99</v>
      </c>
    </row>
    <row r="24" spans="1:11" x14ac:dyDescent="0.2">
      <c r="A24" t="s">
        <v>15</v>
      </c>
    </row>
    <row r="25" spans="1:11" x14ac:dyDescent="0.2">
      <c r="A25" t="s">
        <v>13</v>
      </c>
      <c r="C25" s="2">
        <f>C$21</f>
        <v>57</v>
      </c>
      <c r="D25" s="2">
        <f t="shared" ref="D25:G25" si="8">D$21</f>
        <v>39</v>
      </c>
      <c r="E25" s="2">
        <f t="shared" si="8"/>
        <v>62</v>
      </c>
      <c r="F25" s="2">
        <f t="shared" si="8"/>
        <v>41</v>
      </c>
      <c r="G25" s="2">
        <f t="shared" si="8"/>
        <v>51</v>
      </c>
      <c r="I25">
        <f t="shared" si="5"/>
        <v>50</v>
      </c>
      <c r="J25">
        <f t="shared" si="6"/>
        <v>9.9498743710661994</v>
      </c>
      <c r="K25" s="1">
        <f t="shared" si="7"/>
        <v>99</v>
      </c>
    </row>
    <row r="26" spans="1:11" x14ac:dyDescent="0.2">
      <c r="A26" t="s">
        <v>26</v>
      </c>
      <c r="B26">
        <v>50</v>
      </c>
      <c r="C26">
        <f>$B$11*C$25 + (1-$B$11)*B$26</f>
        <v>50.7</v>
      </c>
      <c r="D26">
        <f t="shared" ref="D26:G26" si="9">$B$11*D$25 + (1-$B$11)*C$26</f>
        <v>49.53</v>
      </c>
      <c r="E26">
        <f t="shared" si="9"/>
        <v>50.777000000000008</v>
      </c>
      <c r="F26">
        <f t="shared" si="9"/>
        <v>49.799300000000009</v>
      </c>
      <c r="G26">
        <f t="shared" si="9"/>
        <v>49.919370000000008</v>
      </c>
    </row>
    <row r="27" spans="1:11" x14ac:dyDescent="0.2">
      <c r="A27" t="s">
        <v>20</v>
      </c>
      <c r="B27">
        <f>15</f>
        <v>15</v>
      </c>
      <c r="C27">
        <f>15</f>
        <v>15</v>
      </c>
      <c r="D27">
        <f>15</f>
        <v>15</v>
      </c>
      <c r="E27">
        <f>15</f>
        <v>15</v>
      </c>
      <c r="F27">
        <f>15</f>
        <v>15</v>
      </c>
      <c r="G27">
        <f>15</f>
        <v>15</v>
      </c>
    </row>
    <row r="28" spans="1:11" x14ac:dyDescent="0.2">
      <c r="A28" t="s">
        <v>23</v>
      </c>
      <c r="B28">
        <f>B$26 + $E$10*B$27</f>
        <v>74.672804404272071</v>
      </c>
      <c r="C28">
        <f t="shared" ref="C28:G28" si="10">C$26 + $E$10*C$27</f>
        <v>75.372804404272074</v>
      </c>
      <c r="D28">
        <f t="shared" si="10"/>
        <v>74.202804404272072</v>
      </c>
      <c r="E28">
        <f t="shared" si="10"/>
        <v>75.449804404272072</v>
      </c>
      <c r="F28">
        <f t="shared" si="10"/>
        <v>74.472104404272073</v>
      </c>
      <c r="G28">
        <f t="shared" si="10"/>
        <v>74.592174404272072</v>
      </c>
    </row>
    <row r="29" spans="1:11" x14ac:dyDescent="0.2">
      <c r="A29" t="s">
        <v>24</v>
      </c>
      <c r="B29">
        <f>ROUNDUP(B$28,0)</f>
        <v>75</v>
      </c>
      <c r="C29">
        <f t="shared" ref="C29:G29" si="11">ROUNDUP(C$28,0)</f>
        <v>76</v>
      </c>
      <c r="D29">
        <f t="shared" si="11"/>
        <v>75</v>
      </c>
      <c r="E29">
        <f t="shared" si="11"/>
        <v>76</v>
      </c>
      <c r="F29">
        <f t="shared" si="11"/>
        <v>75</v>
      </c>
      <c r="G29">
        <f t="shared" si="11"/>
        <v>75</v>
      </c>
    </row>
    <row r="30" spans="1:11" x14ac:dyDescent="0.2">
      <c r="A30" t="s">
        <v>25</v>
      </c>
      <c r="C30" s="1">
        <f>C$25-B$29+C$29</f>
        <v>58</v>
      </c>
      <c r="D30" s="1">
        <f t="shared" ref="D30:G30" si="12">D$25-C$29+D$29</f>
        <v>38</v>
      </c>
      <c r="E30" s="1">
        <f t="shared" si="12"/>
        <v>63</v>
      </c>
      <c r="F30" s="1">
        <f t="shared" si="12"/>
        <v>40</v>
      </c>
      <c r="G30" s="1">
        <f t="shared" si="12"/>
        <v>51</v>
      </c>
      <c r="I30">
        <f t="shared" si="5"/>
        <v>50</v>
      </c>
      <c r="J30">
        <f t="shared" si="6"/>
        <v>10.931605554537724</v>
      </c>
      <c r="K30" s="1">
        <f t="shared" si="7"/>
        <v>119.50000000000001</v>
      </c>
    </row>
    <row r="41" spans="1:8" x14ac:dyDescent="0.2">
      <c r="A41" t="s">
        <v>27</v>
      </c>
      <c r="D41" t="s">
        <v>30</v>
      </c>
      <c r="H41" t="s">
        <v>36</v>
      </c>
    </row>
    <row r="42" spans="1:8" x14ac:dyDescent="0.2">
      <c r="A42" t="s">
        <v>28</v>
      </c>
      <c r="D42" t="s">
        <v>31</v>
      </c>
      <c r="H42" t="s">
        <v>37</v>
      </c>
    </row>
    <row r="43" spans="1:8" x14ac:dyDescent="0.2">
      <c r="A43" t="s">
        <v>29</v>
      </c>
      <c r="D43" t="s">
        <v>32</v>
      </c>
      <c r="H43">
        <f>_xlfn.NORM.S.DIST(E10,FALSE)-E10*(1-_xlfn.NORM.S.DIST(E10,TRUE))</f>
        <v>2.0892959027797683E-2</v>
      </c>
    </row>
    <row r="44" spans="1:8" x14ac:dyDescent="0.2">
      <c r="A44">
        <f>_xlfn.NORM.S.DIST(E10,TRUE)</f>
        <v>0.94999999999999984</v>
      </c>
      <c r="D44">
        <f>_xlfn.NORM.S.DIST(E10,FALSE)</f>
        <v>0.10313564037537151</v>
      </c>
      <c r="H44">
        <f>D44-E10*(1-A44)</f>
        <v>2.0892959027797683E-2</v>
      </c>
    </row>
    <row r="46" spans="1:8" x14ac:dyDescent="0.2">
      <c r="A46" t="s">
        <v>33</v>
      </c>
      <c r="H46" t="s">
        <v>38</v>
      </c>
    </row>
    <row r="47" spans="1:8" x14ac:dyDescent="0.2">
      <c r="A47" t="s">
        <v>34</v>
      </c>
      <c r="H47">
        <v>1.645</v>
      </c>
    </row>
    <row r="48" spans="1:8" x14ac:dyDescent="0.2">
      <c r="A48" t="s">
        <v>35</v>
      </c>
    </row>
    <row r="49" spans="1:1" x14ac:dyDescent="0.2">
      <c r="A49">
        <f>_xlfn.NORM.S.INV(A44)</f>
        <v>1.6448536269514713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Kompatscher</dc:creator>
  <cp:lastModifiedBy>Karl Kompatscher</cp:lastModifiedBy>
  <dcterms:created xsi:type="dcterms:W3CDTF">2025-07-15T05:53:55Z</dcterms:created>
  <dcterms:modified xsi:type="dcterms:W3CDTF">2025-07-15T06:59:36Z</dcterms:modified>
</cp:coreProperties>
</file>