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Question1"/>
    <sheet r:id="rId2" sheetId="2" name="Question2"/>
    <sheet r:id="rId3" sheetId="3" name="Question3"/>
    <sheet r:id="rId4" sheetId="4" name="Question 4"/>
  </sheets>
  <definedNames>
    <definedName name="solver_adj" localSheetId="2">Question3!#REF!</definedName>
    <definedName name="solver_cvg" localSheetId="2">"""""""""""""""""""""""""""""""0,0001"""""""""""""""""""""""""""""""</definedName>
    <definedName name="solver_drv" localSheetId="2">1</definedName>
    <definedName name="solver_eng" localSheetId="2">1</definedName>
    <definedName name="solver_est" localSheetId="2">1</definedName>
    <definedName name="solver_itr" localSheetId="2">2147483647</definedName>
    <definedName name="solver_lhs1" localSheetId="2">Question3!#REF!</definedName>
    <definedName name="solver_lhs2" localSheetId="2">Question3!#REF!</definedName>
    <definedName name="solver_lhs3" localSheetId="2">Question3!#REF!</definedName>
    <definedName name="solver_mip" localSheetId="2">2147483647</definedName>
    <definedName name="solver_mni" localSheetId="2">30</definedName>
    <definedName name="solver_mrt" localSheetId="2">"""""""""""""""""""""""""""""""0,075"""""""""""""""""""""""""""""""</definedName>
    <definedName name="solver_msl" localSheetId="2">2</definedName>
    <definedName name="solver_neg" localSheetId="2">1</definedName>
    <definedName name="solver_nod" localSheetId="2">2147483647</definedName>
    <definedName name="solver_num" localSheetId="2">3</definedName>
    <definedName name="solver_nwt" localSheetId="2">1</definedName>
    <definedName name="solver_opt" localSheetId="2">Question3!#REF!</definedName>
    <definedName name="solver_pre" localSheetId="2">"""""""""""""""""""""""""""""""0,000001"""""""""""""""""""""""""""""""</definedName>
    <definedName name="solver_rbv" localSheetId="2">1</definedName>
    <definedName name="solver_rel1" localSheetId="2">3</definedName>
    <definedName name="solver_rel2" localSheetId="2">3</definedName>
    <definedName name="solver_rel3" localSheetId="2">1</definedName>
    <definedName name="solver_rhs1" localSheetId="2">Question3!#REF!</definedName>
    <definedName name="solver_rhs2" localSheetId="2">Question3!#REF!</definedName>
    <definedName name="solver_rhs3" localSheetId="2">Question3!#REF!</definedName>
    <definedName name="solver_rlx" localSheetId="2">2</definedName>
    <definedName name="solver_rsd" localSheetId="2">0</definedName>
    <definedName name="solver_scl" localSheetId="2">1</definedName>
    <definedName name="solver_sho" localSheetId="2">2</definedName>
    <definedName name="solver_ssz" localSheetId="2">100</definedName>
    <definedName name="solver_tim" localSheetId="2">2147483647</definedName>
    <definedName name="solver_tol" localSheetId="2">1</definedName>
    <definedName name="solver_typ" localSheetId="2">2</definedName>
    <definedName name="solver_val" localSheetId="2">0</definedName>
    <definedName name="solver_ver" localSheetId="2">3</definedName>
  </definedNames>
  <calcPr fullCalcOnLoad="1"/>
</workbook>
</file>

<file path=xl/sharedStrings.xml><?xml version="1.0" encoding="utf-8"?>
<sst xmlns="http://schemas.openxmlformats.org/spreadsheetml/2006/main" count="219" uniqueCount="148">
  <si>
    <t>a) XYZ analysis</t>
  </si>
  <si>
    <t>Slide 27</t>
  </si>
  <si>
    <t>t</t>
  </si>
  <si>
    <t>Product A</t>
  </si>
  <si>
    <t>Product B</t>
  </si>
  <si>
    <t>mu</t>
  </si>
  <si>
    <t>sigma</t>
  </si>
  <si>
    <t>CV</t>
  </si>
  <si>
    <t>Z-item</t>
  </si>
  <si>
    <t>more periods without demand than with demand</t>
  </si>
  <si>
    <t>X-item</t>
  </si>
  <si>
    <t>CV&lt;0.5</t>
  </si>
  <si>
    <t xml:space="preserve">(d)-(f) Adaptive Planning </t>
  </si>
  <si>
    <t>alpha</t>
  </si>
  <si>
    <t>Non-stockout SL</t>
  </si>
  <si>
    <t>z</t>
  </si>
  <si>
    <t>mean</t>
  </si>
  <si>
    <t>stdv</t>
  </si>
  <si>
    <t>Variance</t>
  </si>
  <si>
    <t>Demand</t>
  </si>
  <si>
    <t>Retailer</t>
  </si>
  <si>
    <t>SR</t>
  </si>
  <si>
    <t>SR_integer</t>
  </si>
  <si>
    <t>qR</t>
  </si>
  <si>
    <t>Wholesaler</t>
  </si>
  <si>
    <t>SW</t>
  </si>
  <si>
    <t>qW</t>
  </si>
  <si>
    <t>g)</t>
  </si>
  <si>
    <t xml:space="preserve">Bullwhip Effect: Order variance increases upstream in the supply chain. Mitigation: Information Sharing, Centralized Planning, </t>
  </si>
  <si>
    <t>–Increasing variability of demand/orders when moving upstream the supply chain</t>
  </si>
  <si>
    <t>Product</t>
  </si>
  <si>
    <t>d</t>
  </si>
  <si>
    <t>A</t>
  </si>
  <si>
    <t>h</t>
  </si>
  <si>
    <t>a</t>
  </si>
  <si>
    <t>d)</t>
  </si>
  <si>
    <t>Common cycle model</t>
  </si>
  <si>
    <t>b)</t>
  </si>
  <si>
    <t>Solution with Lagrange</t>
  </si>
  <si>
    <t>1) calculate unconstraint case</t>
  </si>
  <si>
    <t>Case 1: no capacity constraint</t>
  </si>
  <si>
    <t>λ</t>
  </si>
  <si>
    <t xml:space="preserve">Total </t>
  </si>
  <si>
    <t>h*d</t>
  </si>
  <si>
    <t>Q*</t>
  </si>
  <si>
    <t>--&gt;space</t>
  </si>
  <si>
    <t>Case 2: constrainted</t>
  </si>
  <si>
    <t>T_unc</t>
  </si>
  <si>
    <t>λ = 1,2,3..</t>
  </si>
  <si>
    <t>2) calculate the constrainted case</t>
  </si>
  <si>
    <t>a*d</t>
  </si>
  <si>
    <t>ai*aj*di*dj</t>
  </si>
  <si>
    <t>Coefficient</t>
  </si>
  <si>
    <t>c)</t>
  </si>
  <si>
    <t xml:space="preserve">Cost savings in case 1 compared to case 2 </t>
  </si>
  <si>
    <t>W</t>
  </si>
  <si>
    <t>T_cons</t>
  </si>
  <si>
    <t>Cost (λ=0)</t>
  </si>
  <si>
    <t>--&gt;</t>
  </si>
  <si>
    <t>Cost (λ=1)</t>
  </si>
  <si>
    <t>3) choose minimum T of 1) and 2)</t>
  </si>
  <si>
    <t>T*</t>
  </si>
  <si>
    <t xml:space="preserve">W= </t>
  </si>
  <si>
    <t xml:space="preserve">C= </t>
  </si>
  <si>
    <t>e)</t>
  </si>
  <si>
    <t>Q*_i</t>
  </si>
  <si>
    <r>
      <t>Q</t>
    </r>
    <r>
      <rPr>
        <i/>
        <sz val="16"/>
        <color rgb="FF000000"/>
        <rFont val="Calibri"/>
        <family val="2"/>
        <scheme val="minor"/>
      </rPr>
      <t>i</t>
    </r>
    <r>
      <rPr>
        <sz val="16"/>
        <color rgb="FF000000"/>
        <rFont val="Calibri"/>
        <family val="2"/>
        <scheme val="minor"/>
      </rPr>
      <t>=</t>
    </r>
    <r>
      <rPr>
        <i/>
        <sz val="16"/>
        <color rgb="FF000000"/>
        <rFont val="Calibri"/>
        <family val="2"/>
        <scheme val="minor"/>
      </rPr>
      <t>d</t>
    </r>
    <r>
      <rPr>
        <i/>
        <sz val="16"/>
        <color rgb="FF000000"/>
        <rFont val="Calibri"/>
        <family val="2"/>
        <scheme val="minor"/>
      </rPr>
      <t>i</t>
    </r>
    <r>
      <rPr>
        <i/>
        <sz val="16"/>
        <color rgb="FF000000"/>
        <rFont val="Calibri"/>
        <family val="2"/>
        <scheme val="minor"/>
      </rPr>
      <t>T</t>
    </r>
  </si>
  <si>
    <t>W=</t>
  </si>
  <si>
    <t xml:space="preserve">price: </t>
  </si>
  <si>
    <t>t_i</t>
  </si>
  <si>
    <t>y_1=Q_1-d_1*t_2</t>
  </si>
  <si>
    <t>Inventory control: with constant lead time and aggregated demand</t>
  </si>
  <si>
    <t>Continuous review</t>
  </si>
  <si>
    <t>==&gt;</t>
  </si>
  <si>
    <t>Order quantity</t>
  </si>
  <si>
    <t>(s,Q)</t>
  </si>
  <si>
    <t>mean(annual)</t>
  </si>
  <si>
    <t>convert to yearly</t>
  </si>
  <si>
    <t>st(weekly)</t>
  </si>
  <si>
    <t>Lead Time (in weeks)</t>
  </si>
  <si>
    <t>purchase cost (euro/unit)</t>
  </si>
  <si>
    <t>i</t>
  </si>
  <si>
    <t>penalty cost (per unit short)</t>
  </si>
  <si>
    <t>Trade-off</t>
  </si>
  <si>
    <t>Overage (with SS)</t>
  </si>
  <si>
    <t>vs.</t>
  </si>
  <si>
    <t>Underage (stockout)</t>
  </si>
  <si>
    <t>Existing</t>
  </si>
  <si>
    <t>New Offer</t>
  </si>
  <si>
    <t>L</t>
  </si>
  <si>
    <t>c</t>
  </si>
  <si>
    <t>beta</t>
  </si>
  <si>
    <t>(1-beta)Q</t>
  </si>
  <si>
    <t>sigma*sqrt(L)</t>
  </si>
  <si>
    <t>(1-beta)Q/(sigma*sqrt(L))</t>
  </si>
  <si>
    <t>G(z)</t>
  </si>
  <si>
    <t>TableLookup</t>
  </si>
  <si>
    <t>Expected
stockouts</t>
  </si>
  <si>
    <t>SS</t>
  </si>
  <si>
    <t>alpha (non-stockout probability)</t>
  </si>
  <si>
    <t>z (exact)</t>
  </si>
  <si>
    <t>z (table)</t>
  </si>
  <si>
    <t>safety stock</t>
  </si>
  <si>
    <t>exp. stockouts</t>
  </si>
  <si>
    <t>Do not accept</t>
  </si>
  <si>
    <t>Cost(yearly)</t>
  </si>
  <si>
    <t>Cost(weekly)</t>
  </si>
  <si>
    <t>D</t>
  </si>
  <si>
    <t>c) All-unit Quantity Discounts</t>
  </si>
  <si>
    <t>Q</t>
  </si>
  <si>
    <t>Cost</t>
  </si>
  <si>
    <t>c1 (q &lt; 500)</t>
  </si>
  <si>
    <t>Q*_2</t>
  </si>
  <si>
    <t>not feasible</t>
  </si>
  <si>
    <t>c2 (q &gt;= 500)</t>
  </si>
  <si>
    <t>Q*_1</t>
  </si>
  <si>
    <t>q_2</t>
  </si>
  <si>
    <t>&lt;---Order 500</t>
  </si>
  <si>
    <t>e) Reorder point</t>
  </si>
  <si>
    <t>Expected demand during Lead Time</t>
  </si>
  <si>
    <t>Deterministic demand</t>
  </si>
  <si>
    <t>600/year</t>
  </si>
  <si>
    <t>Lead Time (months)</t>
  </si>
  <si>
    <t>Lead Time (years)</t>
  </si>
  <si>
    <t>2/12</t>
  </si>
  <si>
    <t>ReorderPoint</t>
  </si>
  <si>
    <t>&lt;---Order when 100 units are remanining</t>
  </si>
  <si>
    <t>f)</t>
  </si>
  <si>
    <t>B</t>
  </si>
  <si>
    <t xml:space="preserve">mu </t>
  </si>
  <si>
    <t xml:space="preserve">sigma </t>
  </si>
  <si>
    <t>coefficient of correlation</t>
  </si>
  <si>
    <t>p</t>
  </si>
  <si>
    <t>g</t>
  </si>
  <si>
    <t>CR</t>
  </si>
  <si>
    <t>y</t>
  </si>
  <si>
    <t>&lt;---Order quantities</t>
  </si>
  <si>
    <t>G(0.53) (table)</t>
  </si>
  <si>
    <t>ELS</t>
  </si>
  <si>
    <t>ES</t>
  </si>
  <si>
    <t>ELO</t>
  </si>
  <si>
    <t>EP</t>
  </si>
  <si>
    <t>&lt;---Profit</t>
  </si>
  <si>
    <t>y'</t>
  </si>
  <si>
    <t>&lt;---Joint order quantity</t>
  </si>
  <si>
    <t>Portfolio-Effect</t>
  </si>
  <si>
    <t>y_A + y_B</t>
  </si>
  <si>
    <t>&lt;---Sum of individual order 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</si>
</sst>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i/>
      <sz val="16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4" applyNumberFormat="1" borderId="10" applyBorder="1" fontId="4" applyFont="1" fillId="0" applyAlignment="1">
      <alignment horizontal="center"/>
    </xf>
    <xf xfId="0" numFmtId="0" borderId="10" applyBorder="1" fontId="5" applyFont="1" fillId="0" applyAlignment="1">
      <alignment horizontal="left"/>
    </xf>
    <xf xfId="0" numFmtId="3" applyNumberFormat="1" borderId="10" applyBorder="1" fontId="2" applyFont="1" fillId="0" applyAlignment="1">
      <alignment horizontal="center"/>
    </xf>
    <xf xfId="0" numFmtId="4" applyNumberFormat="1" borderId="10" applyBorder="1" fontId="2" applyFont="1" fillId="0" applyAlignment="1">
      <alignment horizontal="center"/>
    </xf>
    <xf xfId="0" numFmtId="4" applyNumberFormat="1" borderId="10" applyBorder="1" fontId="1" applyFont="1" fillId="0" applyAlignment="1">
      <alignment horizontal="right"/>
    </xf>
    <xf xfId="0" numFmtId="0" borderId="10" applyBorder="1" fontId="4" applyFont="1" fillId="0" applyAlignment="1">
      <alignment horizontal="left"/>
    </xf>
    <xf xfId="0" numFmtId="4" applyNumberFormat="1" borderId="10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1" applyNumberFormat="1" borderId="10" applyBorder="1" fontId="2" applyFont="1" fillId="0" applyAlignment="1">
      <alignment horizontal="center"/>
    </xf>
    <xf xfId="0" numFmtId="3" applyNumberFormat="1" borderId="10" applyBorder="1" fontId="1" applyFont="1" fillId="0" applyAlignment="1">
      <alignment horizontal="right"/>
    </xf>
    <xf xfId="0" numFmtId="0" borderId="11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3" applyNumberFormat="1" borderId="12" applyBorder="1" fontId="1" applyFont="1" fillId="0" applyAlignment="1">
      <alignment horizontal="right"/>
    </xf>
    <xf xfId="0" numFmtId="0" borderId="12" applyBorder="1" fontId="1" applyFont="1" fillId="0" applyAlignment="1">
      <alignment horizontal="left"/>
    </xf>
    <xf xfId="0" numFmtId="3" applyNumberFormat="1" borderId="13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0" borderId="15" applyBorder="1" fontId="2" applyFont="1" fillId="0" applyAlignment="1">
      <alignment horizontal="left"/>
    </xf>
    <xf xfId="0" numFmtId="4" applyNumberFormat="1" borderId="16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0" borderId="17" applyBorder="1" fontId="1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left"/>
    </xf>
    <xf xfId="0" numFmtId="3" applyNumberFormat="1" borderId="16" applyBorder="1" fontId="2" applyFont="1" fillId="0" applyAlignment="1">
      <alignment horizontal="left"/>
    </xf>
    <xf xfId="0" numFmtId="4" applyNumberFormat="1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3" applyNumberFormat="1" borderId="20" applyBorder="1" fontId="2" applyFont="1" fillId="0" applyAlignment="1">
      <alignment horizontal="center"/>
    </xf>
    <xf xfId="0" numFmtId="4" applyNumberFormat="1" borderId="2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2" applyBorder="1" fontId="2" applyFont="1" fillId="0" applyAlignment="1">
      <alignment horizontal="left"/>
    </xf>
    <xf xfId="0" numFmtId="3" applyNumberFormat="1" borderId="22" applyBorder="1" fontId="2" applyFont="1" fillId="0" applyAlignment="1">
      <alignment horizontal="left"/>
    </xf>
    <xf xfId="0" numFmtId="3" applyNumberFormat="1" borderId="23" applyBorder="1" fontId="2" applyFont="1" fillId="0" applyAlignment="1">
      <alignment horizontal="center"/>
    </xf>
    <xf xfId="0" numFmtId="0" borderId="23" applyBorder="1" fontId="2" applyFont="1" fillId="0" applyAlignment="1">
      <alignment horizontal="center"/>
    </xf>
    <xf xfId="0" numFmtId="3" applyNumberFormat="1" borderId="24" applyBorder="1" fontId="2" applyFont="1" fillId="0" applyAlignment="1">
      <alignment horizontal="center"/>
    </xf>
    <xf xfId="0" numFmtId="4" applyNumberFormat="1" borderId="25" applyBorder="1" fontId="2" applyFont="1" fillId="0" applyAlignment="1">
      <alignment horizontal="center"/>
    </xf>
    <xf xfId="0" numFmtId="3" applyNumberFormat="1" borderId="15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3" applyNumberFormat="1" borderId="16" applyBorder="1" fontId="2" applyFont="1" fillId="0" applyAlignment="1">
      <alignment horizontal="center"/>
    </xf>
    <xf xfId="0" numFmtId="4" applyNumberFormat="1" borderId="18" applyBorder="1" fontId="2" applyFont="1" fillId="0" applyAlignment="1">
      <alignment horizontal="center"/>
    </xf>
    <xf xfId="0" numFmtId="4" applyNumberFormat="1" borderId="24" applyBorder="1" fontId="2" applyFont="1" fillId="0" applyAlignment="1">
      <alignment horizontal="center"/>
    </xf>
    <xf xfId="0" numFmtId="0" borderId="13" applyBorder="1" fontId="6" applyFont="1" fillId="0" applyAlignment="1">
      <alignment horizontal="left"/>
    </xf>
    <xf xfId="0" numFmtId="3" applyNumberFormat="1" borderId="11" applyBorder="1" fontId="6" applyFont="1" fillId="0" applyAlignment="1">
      <alignment horizontal="left"/>
    </xf>
    <xf xfId="0" numFmtId="3" applyNumberFormat="1" borderId="14" applyBorder="1" fontId="7" applyFont="1" fillId="0" applyAlignment="1">
      <alignment horizontal="right"/>
    </xf>
    <xf xfId="0" numFmtId="0" borderId="13" applyBorder="1" fontId="7" applyFont="1" fillId="0" applyAlignment="1">
      <alignment horizontal="left"/>
    </xf>
    <xf xfId="0" numFmtId="3" applyNumberFormat="1" borderId="14" applyBorder="1" fontId="6" applyFont="1" fillId="0" applyAlignment="1">
      <alignment horizontal="right"/>
    </xf>
    <xf xfId="0" numFmtId="0" borderId="26" applyBorder="1" fontId="7" applyFont="1" fillId="0" applyAlignment="1">
      <alignment horizontal="left"/>
    </xf>
    <xf xfId="0" numFmtId="3" applyNumberFormat="1" borderId="27" applyBorder="1" fontId="6" applyFont="1" fillId="0" applyAlignment="1">
      <alignment horizontal="left"/>
    </xf>
    <xf xfId="0" numFmtId="3" applyNumberFormat="1" borderId="28" applyBorder="1" fontId="6" applyFont="1" fillId="0" applyAlignment="1">
      <alignment horizontal="left"/>
    </xf>
    <xf xfId="0" numFmtId="0" borderId="29" applyBorder="1" fontId="6" applyFont="1" fillId="0" applyAlignment="1">
      <alignment horizontal="left"/>
    </xf>
    <xf xfId="0" numFmtId="3" applyNumberFormat="1" borderId="30" applyBorder="1" fontId="6" applyFont="1" fillId="0" applyAlignment="1">
      <alignment horizontal="right"/>
    </xf>
    <xf xfId="0" numFmtId="4" applyNumberFormat="1" borderId="31" applyBorder="1" fontId="6" applyFont="1" fillId="0" applyAlignment="1">
      <alignment horizontal="center"/>
    </xf>
    <xf xfId="0" numFmtId="1" applyNumberFormat="1" borderId="31" applyBorder="1" fontId="6" applyFont="1" fillId="0" applyAlignment="1">
      <alignment horizontal="center"/>
    </xf>
    <xf xfId="0" numFmtId="3" applyNumberFormat="1" borderId="31" applyBorder="1" fontId="6" applyFont="1" fillId="0" applyAlignment="1">
      <alignment horizontal="center"/>
    </xf>
    <xf xfId="0" numFmtId="0" borderId="32" applyBorder="1" fontId="6" applyFont="1" fillId="0" applyAlignment="1">
      <alignment horizontal="left"/>
    </xf>
    <xf xfId="0" numFmtId="3" applyNumberFormat="1" borderId="33" applyBorder="1" fontId="6" applyFont="1" fillId="0" applyAlignment="1">
      <alignment horizontal="left"/>
    </xf>
    <xf xfId="0" numFmtId="3" applyNumberFormat="1" borderId="34" applyBorder="1" fontId="6" applyFont="1" fillId="0" applyAlignment="1">
      <alignment horizontal="center"/>
    </xf>
    <xf xfId="0" numFmtId="3" applyNumberFormat="1" borderId="28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10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right"/>
    </xf>
    <xf xfId="0" numFmtId="4" applyNumberFormat="1" borderId="15" applyBorder="1" fontId="2" applyFont="1" fillId="0" applyAlignment="1">
      <alignment horizontal="left"/>
    </xf>
    <xf xfId="0" numFmtId="4" applyNumberFormat="1" borderId="15" applyBorder="1" fontId="2" applyFont="1" fillId="0" applyAlignment="1">
      <alignment horizontal="right"/>
    </xf>
    <xf xfId="0" numFmtId="164" applyNumberFormat="1" borderId="18" applyBorder="1" fontId="2" applyFont="1" fillId="0" applyAlignment="1">
      <alignment horizontal="left"/>
    </xf>
    <xf xfId="0" numFmtId="0" borderId="20" applyBorder="1" fontId="2" applyFont="1" fillId="0" applyAlignment="1">
      <alignment horizontal="left"/>
    </xf>
    <xf xfId="0" numFmtId="164" applyNumberFormat="1" borderId="21" applyBorder="1" fontId="2" applyFont="1" fillId="0" applyAlignment="1">
      <alignment horizontal="left"/>
    </xf>
    <xf xfId="0" numFmtId="164" applyNumberFormat="1" borderId="1" applyBorder="1" fontId="12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3" applyNumberFormat="1" borderId="23" applyBorder="1" fontId="2" applyFont="1" fillId="0" applyAlignment="1">
      <alignment horizontal="right"/>
    </xf>
    <xf xfId="0" numFmtId="0" borderId="23" applyBorder="1" fontId="2" applyFont="1" fillId="0" applyAlignment="1">
      <alignment horizontal="left"/>
    </xf>
    <xf xfId="0" numFmtId="4" applyNumberFormat="1" borderId="23" applyBorder="1" fontId="2" applyFont="1" fillId="0" applyAlignment="1">
      <alignment horizontal="left"/>
    </xf>
    <xf xfId="0" numFmtId="4" applyNumberFormat="1" borderId="23" applyBorder="1" fontId="2" applyFont="1" fillId="0" applyAlignment="1">
      <alignment horizontal="right"/>
    </xf>
    <xf xfId="0" numFmtId="164" applyNumberFormat="1" borderId="25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quotePrefix="1" applyAlignment="1">
      <alignment horizontal="center" vertical="top"/>
    </xf>
    <xf xfId="0" numFmtId="0" borderId="35" applyBorder="1" fontId="2" applyFont="1" fillId="0" applyAlignment="1">
      <alignment horizontal="left"/>
    </xf>
    <xf xfId="0" numFmtId="4" applyNumberFormat="1" borderId="36" applyBorder="1" fontId="2" applyFont="1" fillId="0" applyAlignment="1">
      <alignment horizontal="left"/>
    </xf>
    <xf xfId="0" numFmtId="3" applyNumberFormat="1" borderId="37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left"/>
    </xf>
    <xf xfId="0" numFmtId="4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4" applyNumberFormat="1" borderId="8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right"/>
    </xf>
    <xf xfId="0" numFmtId="0" borderId="1" applyBorder="1" fontId="13" applyFont="1" fillId="0" applyAlignment="1">
      <alignment horizontal="left"/>
    </xf>
    <xf xfId="0" numFmtId="4" applyNumberFormat="1" borderId="1" applyBorder="1" fontId="13" applyFont="1" fillId="0" applyAlignment="1">
      <alignment horizontal="right"/>
    </xf>
    <xf xfId="0" numFmtId="4" applyNumberFormat="1" borderId="35" applyBorder="1" fontId="2" applyFont="1" fillId="0" applyAlignment="1">
      <alignment horizontal="right"/>
    </xf>
    <xf xfId="0" numFmtId="0" borderId="36" applyBorder="1" fontId="2" applyFont="1" fillId="0" applyAlignment="1">
      <alignment horizontal="left"/>
    </xf>
    <xf xfId="0" numFmtId="4" applyNumberFormat="1" borderId="37" applyBorder="1" fontId="2" applyFont="1" fillId="0" applyAlignment="1">
      <alignment horizontal="right"/>
    </xf>
    <xf xfId="0" numFmtId="4" applyNumberFormat="1" borderId="7" applyBorder="1" fontId="1" applyFont="1" fillId="0" applyAlignment="1">
      <alignment horizontal="right"/>
    </xf>
    <xf xfId="0" numFmtId="4" applyNumberFormat="1" borderId="8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4" applyNumberFormat="1" borderId="9" applyBorder="1" fontId="1" applyFont="1" fillId="0" applyAlignment="1">
      <alignment horizontal="right"/>
    </xf>
    <xf xfId="0" numFmtId="4" applyNumberFormat="1" borderId="1" applyBorder="1" fontId="13" applyFont="1" fillId="0" applyAlignment="1">
      <alignment horizontal="left"/>
    </xf>
    <xf xfId="0" numFmtId="4" applyNumberFormat="1" borderId="8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38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39" applyBorder="1" fontId="2" applyFont="1" fillId="0" applyAlignment="1">
      <alignment horizontal="right"/>
    </xf>
    <xf xfId="0" numFmtId="4" applyNumberFormat="1" borderId="39" applyBorder="1" fontId="2" applyFont="1" fillId="0" applyAlignment="1">
      <alignment horizontal="right"/>
    </xf>
    <xf xfId="0" numFmtId="4" applyNumberFormat="1" borderId="40" applyBorder="1" fontId="2" applyFont="1" fillId="0" applyAlignment="1">
      <alignment horizontal="right"/>
    </xf>
    <xf xfId="0" numFmtId="1" applyNumberFormat="1" borderId="23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4" applyNumberFormat="1" borderId="37" applyBorder="1" fontId="2" applyFont="1" fillId="0" applyAlignment="1">
      <alignment horizontal="left"/>
    </xf>
    <xf xfId="0" numFmtId="3" applyNumberFormat="1" borderId="36" applyBorder="1" fontId="2" applyFont="1" fillId="0" applyAlignment="1">
      <alignment horizontal="right"/>
    </xf>
    <xf xfId="0" numFmtId="4" applyNumberFormat="1" borderId="8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"/>
  <sheetViews>
    <sheetView workbookViewId="0"/>
  </sheetViews>
  <sheetFormatPr defaultRowHeight="15" x14ac:dyDescent="0.25"/>
  <cols>
    <col min="1" max="1" style="83" width="21.005" customWidth="1" bestFit="1"/>
    <col min="2" max="2" style="139" width="12.43357142857143" customWidth="1" bestFit="1"/>
    <col min="3" max="3" style="85" width="12.43357142857143" customWidth="1" bestFit="1"/>
    <col min="4" max="4" style="83" width="12.43357142857143" customWidth="1" bestFit="1"/>
    <col min="5" max="5" style="151" width="12.43357142857143" customWidth="1" bestFit="1"/>
    <col min="6" max="6" style="85" width="12.43357142857143" customWidth="1" bestFit="1"/>
    <col min="7" max="7" style="83" width="12.43357142857143" customWidth="1" bestFit="1"/>
  </cols>
  <sheetData>
    <row x14ac:dyDescent="0.25" r="1" customHeight="1" ht="17.25">
      <c r="A1" s="117" t="s">
        <v>107</v>
      </c>
      <c r="B1" s="140">
        <v>600</v>
      </c>
      <c r="C1" s="3"/>
      <c r="D1" s="1"/>
      <c r="E1" s="141"/>
      <c r="F1" s="3"/>
      <c r="G1" s="1"/>
    </row>
    <row x14ac:dyDescent="0.25" r="2" customHeight="1" ht="17.25">
      <c r="A2" s="8" t="s">
        <v>32</v>
      </c>
      <c r="B2" s="142">
        <v>8</v>
      </c>
      <c r="C2" s="3"/>
      <c r="D2" s="1"/>
      <c r="E2" s="141"/>
      <c r="F2" s="3"/>
      <c r="G2" s="1"/>
    </row>
    <row x14ac:dyDescent="0.25" r="3" customHeight="1" ht="17.25">
      <c r="A3" s="8" t="s">
        <v>81</v>
      </c>
      <c r="B3" s="143">
        <v>0.2</v>
      </c>
      <c r="C3" s="3"/>
      <c r="D3" s="1"/>
      <c r="E3" s="141"/>
      <c r="F3" s="3"/>
      <c r="G3" s="1"/>
    </row>
    <row x14ac:dyDescent="0.25" r="4" customHeight="1" ht="17.25">
      <c r="A4" s="122" t="s">
        <v>90</v>
      </c>
      <c r="B4" s="144">
        <v>0.3</v>
      </c>
      <c r="C4" s="3"/>
      <c r="D4" s="1"/>
      <c r="E4" s="141"/>
      <c r="F4" s="3"/>
      <c r="G4" s="1"/>
    </row>
    <row x14ac:dyDescent="0.25" r="5" customHeight="1" ht="17.25">
      <c r="A5" s="1"/>
      <c r="B5" s="115"/>
      <c r="C5" s="3"/>
      <c r="D5" s="1"/>
      <c r="E5" s="141"/>
      <c r="F5" s="3"/>
      <c r="G5" s="1"/>
    </row>
    <row x14ac:dyDescent="0.25" r="6" customHeight="1" ht="17.25">
      <c r="A6" s="1"/>
      <c r="B6" s="115"/>
      <c r="C6" s="3"/>
      <c r="D6" s="1"/>
      <c r="E6" s="141"/>
      <c r="F6" s="3"/>
      <c r="G6" s="1"/>
    </row>
    <row x14ac:dyDescent="0.25" r="7" customHeight="1" ht="17.25">
      <c r="A7" s="4" t="s">
        <v>108</v>
      </c>
      <c r="B7" s="115"/>
      <c r="C7" s="3"/>
      <c r="D7" s="1"/>
      <c r="E7" s="145" t="s">
        <v>109</v>
      </c>
      <c r="F7" s="110" t="s">
        <v>110</v>
      </c>
      <c r="G7" s="1"/>
    </row>
    <row x14ac:dyDescent="0.25" r="8" customHeight="1" ht="17.25">
      <c r="A8" s="1" t="s">
        <v>111</v>
      </c>
      <c r="B8" s="14">
        <v>0.3</v>
      </c>
      <c r="C8" s="3"/>
      <c r="D8" s="1" t="s">
        <v>112</v>
      </c>
      <c r="E8" s="14">
        <f>SQRT(2*$B$2*$B$1/($B$3*$B$9))</f>
      </c>
      <c r="F8" s="3" t="s">
        <v>113</v>
      </c>
      <c r="G8" s="1"/>
    </row>
    <row x14ac:dyDescent="0.25" r="9" customHeight="1" ht="17.25">
      <c r="A9" s="1" t="s">
        <v>114</v>
      </c>
      <c r="B9" s="14">
        <v>0.29</v>
      </c>
      <c r="C9" s="3"/>
      <c r="D9" s="1" t="s">
        <v>115</v>
      </c>
      <c r="E9" s="14">
        <f>SQRT(2*$B$2*$B$1/($B$3*$B$4))</f>
      </c>
      <c r="F9" s="14">
        <f>$B$1/E9*$B$2+$B$3*B8*E9/2+B8*$B$1</f>
      </c>
      <c r="G9" s="1"/>
    </row>
    <row x14ac:dyDescent="0.25" r="10" customHeight="1" ht="17.25">
      <c r="A10" s="1"/>
      <c r="B10" s="115"/>
      <c r="C10" s="3"/>
      <c r="D10" s="1" t="s">
        <v>116</v>
      </c>
      <c r="E10" s="146">
        <v>500</v>
      </c>
      <c r="F10" s="14">
        <f>$B$1/E10*$B$2+$B$3*B9*E10/2+B9*$B$1</f>
      </c>
      <c r="G10" s="4" t="s">
        <v>117</v>
      </c>
    </row>
    <row x14ac:dyDescent="0.25" r="11" customHeight="1" ht="17.25">
      <c r="A11" s="1"/>
      <c r="B11" s="115"/>
      <c r="C11" s="3"/>
      <c r="D11" s="1"/>
      <c r="E11" s="141"/>
      <c r="F11" s="3"/>
      <c r="G11" s="1"/>
    </row>
    <row x14ac:dyDescent="0.25" r="12" customHeight="1" ht="17.25">
      <c r="A12" s="4" t="s">
        <v>35</v>
      </c>
      <c r="B12" s="110" t="s">
        <v>109</v>
      </c>
      <c r="C12" s="110" t="s">
        <v>110</v>
      </c>
      <c r="D12" s="1"/>
      <c r="E12" s="141"/>
      <c r="F12" s="3"/>
      <c r="G12" s="1"/>
    </row>
    <row x14ac:dyDescent="0.25" r="13" customHeight="1" ht="17.25">
      <c r="A13" s="1"/>
      <c r="B13" s="9">
        <v>250</v>
      </c>
      <c r="C13" s="14">
        <f>$B$1/B13*$B$2+$B$3*$B$4*B13/2+$B$4*$B$1</f>
      </c>
      <c r="D13" s="1"/>
      <c r="E13" s="141"/>
      <c r="F13" s="3"/>
      <c r="G13" s="1"/>
    </row>
    <row x14ac:dyDescent="0.25" r="14" customHeight="1" ht="17.25">
      <c r="A14" s="1"/>
      <c r="B14" s="9">
        <v>500</v>
      </c>
      <c r="C14" s="14">
        <f>$B$1/B14*$B$2+$B$3*$B$4*B14/2+$B$4*$B$1</f>
      </c>
      <c r="D14" s="4" t="s">
        <v>117</v>
      </c>
      <c r="E14" s="141"/>
      <c r="F14" s="3"/>
      <c r="G14" s="1"/>
    </row>
    <row x14ac:dyDescent="0.25" r="15" customHeight="1" ht="17.25">
      <c r="A15" s="1"/>
      <c r="B15" s="9">
        <v>750</v>
      </c>
      <c r="C15" s="14">
        <f>$B$1/B15*$B$2+$B$3*$B$4*B15/2+$B$4*$B$1</f>
      </c>
      <c r="D15" s="1"/>
      <c r="E15" s="141"/>
      <c r="F15" s="3"/>
      <c r="G15" s="1"/>
    </row>
    <row x14ac:dyDescent="0.25" r="16" customHeight="1" ht="17.25">
      <c r="A16" s="1"/>
      <c r="B16" s="115"/>
      <c r="C16" s="14"/>
      <c r="D16" s="1"/>
      <c r="E16" s="141"/>
      <c r="F16" s="3"/>
      <c r="G16" s="1"/>
    </row>
    <row x14ac:dyDescent="0.25" r="17" customHeight="1" ht="17.25">
      <c r="A17" s="4" t="s">
        <v>118</v>
      </c>
      <c r="B17" s="115"/>
      <c r="C17" s="3"/>
      <c r="D17" s="1"/>
      <c r="E17" s="141"/>
      <c r="F17" s="3"/>
      <c r="G17" s="1"/>
    </row>
    <row x14ac:dyDescent="0.25" r="18" customHeight="1" ht="17.25">
      <c r="A18" s="1" t="s">
        <v>119</v>
      </c>
      <c r="B18" s="115"/>
      <c r="C18" s="3"/>
      <c r="D18" s="1" t="s">
        <v>120</v>
      </c>
      <c r="E18" s="141"/>
      <c r="F18" s="3"/>
      <c r="G18" s="1" t="s">
        <v>121</v>
      </c>
    </row>
    <row x14ac:dyDescent="0.25" r="19" customHeight="1" ht="17.25">
      <c r="A19" s="1" t="s">
        <v>122</v>
      </c>
      <c r="B19" s="9">
        <v>2</v>
      </c>
      <c r="C19" s="3"/>
      <c r="D19" s="1"/>
      <c r="E19" s="141"/>
      <c r="F19" s="3"/>
      <c r="G19" s="1"/>
    </row>
    <row x14ac:dyDescent="0.25" r="20" customHeight="1" ht="17.25">
      <c r="A20" s="1" t="s">
        <v>123</v>
      </c>
      <c r="B20" s="14" t="s">
        <v>124</v>
      </c>
      <c r="C20" s="3"/>
      <c r="D20" s="1"/>
      <c r="E20" s="141"/>
      <c r="F20" s="3"/>
      <c r="G20" s="1"/>
    </row>
    <row x14ac:dyDescent="0.25" r="21" customHeight="1" ht="17.25">
      <c r="A21" s="1" t="s">
        <v>125</v>
      </c>
      <c r="B21" s="9">
        <f>2/12*B1</f>
      </c>
      <c r="C21" s="137" t="s">
        <v>126</v>
      </c>
      <c r="D21" s="1"/>
      <c r="E21" s="141"/>
      <c r="F21" s="3"/>
      <c r="G21" s="1"/>
    </row>
    <row x14ac:dyDescent="0.25" r="22" customHeight="1" ht="17.25">
      <c r="A22" s="1"/>
      <c r="B22" s="115"/>
      <c r="C22" s="3"/>
      <c r="D22" s="1"/>
      <c r="E22" s="141"/>
      <c r="F22" s="3"/>
      <c r="G22" s="1"/>
    </row>
    <row x14ac:dyDescent="0.25" r="23" customHeight="1" ht="17.25">
      <c r="A23" s="1"/>
      <c r="B23" s="115"/>
      <c r="C23" s="3"/>
      <c r="D23" s="1"/>
      <c r="E23" s="141"/>
      <c r="F23" s="3"/>
      <c r="G23" s="1"/>
    </row>
    <row x14ac:dyDescent="0.25" r="24" customHeight="1" ht="17.25">
      <c r="A24" s="4" t="s">
        <v>127</v>
      </c>
      <c r="B24" s="115"/>
      <c r="C24" s="3"/>
      <c r="D24" s="1"/>
      <c r="E24" s="141"/>
      <c r="F24" s="3"/>
      <c r="G24" s="1"/>
    </row>
    <row x14ac:dyDescent="0.25" r="25" customHeight="1" ht="17.25">
      <c r="A25" s="117"/>
      <c r="B25" s="118" t="s">
        <v>32</v>
      </c>
      <c r="C25" s="147" t="s">
        <v>128</v>
      </c>
      <c r="D25" s="1"/>
      <c r="E25" s="141"/>
      <c r="F25" s="3"/>
      <c r="G25" s="1"/>
    </row>
    <row x14ac:dyDescent="0.25" r="26" customHeight="1" ht="17.25">
      <c r="A26" s="117" t="s">
        <v>129</v>
      </c>
      <c r="B26" s="148">
        <v>80</v>
      </c>
      <c r="C26" s="119">
        <v>60</v>
      </c>
      <c r="D26" s="1"/>
      <c r="E26" s="141"/>
      <c r="F26" s="3"/>
      <c r="G26" s="1"/>
    </row>
    <row x14ac:dyDescent="0.25" r="27" customHeight="1" ht="17.25">
      <c r="A27" s="8" t="s">
        <v>130</v>
      </c>
      <c r="B27" s="9">
        <v>20</v>
      </c>
      <c r="C27" s="10">
        <v>20</v>
      </c>
      <c r="D27" s="1"/>
      <c r="E27" s="141"/>
      <c r="F27" s="3"/>
      <c r="G27" s="1"/>
    </row>
    <row x14ac:dyDescent="0.25" r="28" customHeight="1" ht="17.25">
      <c r="A28" s="122" t="s">
        <v>131</v>
      </c>
      <c r="B28" s="149">
        <v>-0.5</v>
      </c>
      <c r="C28" s="150"/>
      <c r="D28" s="1"/>
      <c r="E28" s="141"/>
      <c r="F28" s="3"/>
      <c r="G28" s="1"/>
    </row>
    <row x14ac:dyDescent="0.25" r="29" customHeight="1" ht="17.25">
      <c r="A29" s="117" t="s">
        <v>132</v>
      </c>
      <c r="B29" s="119">
        <v>100</v>
      </c>
      <c r="C29" s="3"/>
      <c r="D29" s="1"/>
      <c r="E29" s="141"/>
      <c r="F29" s="3"/>
      <c r="G29" s="1"/>
    </row>
    <row x14ac:dyDescent="0.25" r="30" customHeight="1" ht="17.25">
      <c r="A30" s="8" t="s">
        <v>90</v>
      </c>
      <c r="B30" s="10">
        <v>30</v>
      </c>
      <c r="C30" s="3"/>
      <c r="D30" s="1"/>
      <c r="E30" s="141"/>
      <c r="F30" s="3"/>
      <c r="G30" s="1"/>
    </row>
    <row x14ac:dyDescent="0.25" r="31" customHeight="1" ht="17.25">
      <c r="A31" s="122" t="s">
        <v>133</v>
      </c>
      <c r="B31" s="13">
        <v>0</v>
      </c>
      <c r="C31" s="3"/>
      <c r="D31" s="1"/>
      <c r="E31" s="141"/>
      <c r="F31" s="3"/>
      <c r="G31" s="1"/>
    </row>
    <row x14ac:dyDescent="0.25" r="32" customHeight="1" ht="17.25">
      <c r="A32" s="1"/>
      <c r="B32" s="115"/>
      <c r="C32" s="3"/>
      <c r="D32" s="1"/>
      <c r="E32" s="141"/>
      <c r="F32" s="3"/>
      <c r="G32" s="1"/>
    </row>
    <row x14ac:dyDescent="0.25" r="33" customHeight="1" ht="17.25">
      <c r="A33" s="4"/>
      <c r="B33" s="115"/>
      <c r="C33" s="3"/>
      <c r="D33" s="1"/>
      <c r="E33" s="141"/>
      <c r="F33" s="3"/>
      <c r="G33" s="1"/>
    </row>
    <row x14ac:dyDescent="0.25" r="34" customHeight="1" ht="17.25">
      <c r="A34" s="1" t="s">
        <v>134</v>
      </c>
      <c r="B34" s="14">
        <f>(B29-B30)/(B29)</f>
      </c>
      <c r="C34" s="3"/>
      <c r="D34" s="1"/>
      <c r="E34" s="141"/>
      <c r="F34" s="3"/>
      <c r="G34" s="1"/>
    </row>
    <row x14ac:dyDescent="0.25" r="35" customHeight="1" ht="17.25">
      <c r="A35" s="1" t="s">
        <v>100</v>
      </c>
      <c r="B35" s="17">
        <f>_xlfn.NORM.S.INV(B34)</f>
      </c>
      <c r="C35" s="3"/>
      <c r="D35" s="1"/>
      <c r="E35" s="141"/>
      <c r="F35" s="3"/>
      <c r="G35" s="1"/>
    </row>
    <row x14ac:dyDescent="0.25" r="36" customHeight="1" ht="17.25">
      <c r="A36" s="1" t="s">
        <v>101</v>
      </c>
      <c r="B36" s="14">
        <v>0.53</v>
      </c>
      <c r="C36" s="3"/>
      <c r="D36" s="1"/>
      <c r="E36" s="141"/>
      <c r="F36" s="3"/>
      <c r="G36" s="1"/>
    </row>
    <row x14ac:dyDescent="0.25" r="37" customHeight="1" ht="17.25">
      <c r="A37" s="1"/>
      <c r="B37" s="115"/>
      <c r="C37" s="3"/>
      <c r="D37" s="1"/>
      <c r="E37" s="141"/>
      <c r="F37" s="3"/>
      <c r="G37" s="1"/>
    </row>
    <row x14ac:dyDescent="0.25" r="38" customHeight="1" ht="17.25">
      <c r="A38" s="1"/>
      <c r="B38" s="115" t="s">
        <v>32</v>
      </c>
      <c r="C38" s="3" t="s">
        <v>128</v>
      </c>
      <c r="D38" s="1"/>
      <c r="E38" s="141"/>
      <c r="F38" s="3"/>
      <c r="G38" s="1"/>
    </row>
    <row x14ac:dyDescent="0.25" r="39" customHeight="1" ht="17.25">
      <c r="A39" s="1" t="s">
        <v>135</v>
      </c>
      <c r="B39" s="14">
        <f>B26+B36*B27</f>
      </c>
      <c r="C39" s="14">
        <f>C26+B36*C27</f>
      </c>
      <c r="D39" s="4" t="s">
        <v>136</v>
      </c>
      <c r="E39" s="141"/>
      <c r="F39" s="3"/>
      <c r="G39" s="1"/>
    </row>
    <row x14ac:dyDescent="0.25" r="40" customHeight="1" ht="17.25">
      <c r="A40" s="1" t="s">
        <v>137</v>
      </c>
      <c r="B40" s="14">
        <f>_xlfn.NORM.DIST(B36, 0, 1, 0)-B36*(1-_xlfn.NORM.DIST(B36,0,1,1))</f>
      </c>
      <c r="C40" s="14"/>
      <c r="D40" s="1"/>
      <c r="E40" s="141"/>
      <c r="F40" s="3"/>
      <c r="G40" s="1"/>
    </row>
    <row x14ac:dyDescent="0.25" r="41" customHeight="1" ht="17.25">
      <c r="A41" s="1" t="s">
        <v>138</v>
      </c>
      <c r="B41" s="14">
        <f>B27*$B$40</f>
      </c>
      <c r="C41" s="14">
        <f>C27*$B$40</f>
      </c>
      <c r="D41" s="1"/>
      <c r="E41" s="141"/>
      <c r="F41" s="3"/>
      <c r="G41" s="1"/>
    </row>
    <row x14ac:dyDescent="0.25" r="42" customHeight="1" ht="17.25">
      <c r="A42" s="1" t="s">
        <v>139</v>
      </c>
      <c r="B42" s="14">
        <f>B26-B41</f>
      </c>
      <c r="C42" s="14">
        <f>C26-C41</f>
      </c>
      <c r="D42" s="1"/>
      <c r="E42" s="141"/>
      <c r="F42" s="3"/>
      <c r="G42" s="1"/>
    </row>
    <row x14ac:dyDescent="0.25" r="43" customHeight="1" ht="17.25">
      <c r="A43" s="1" t="s">
        <v>140</v>
      </c>
      <c r="B43" s="14">
        <f>B39-B42</f>
      </c>
      <c r="C43" s="14">
        <f>C39-C42</f>
      </c>
      <c r="D43" s="1"/>
      <c r="E43" s="141"/>
      <c r="F43" s="3"/>
      <c r="G43" s="1"/>
    </row>
    <row x14ac:dyDescent="0.25" r="44" customHeight="1" ht="17.25">
      <c r="A44" s="1" t="s">
        <v>141</v>
      </c>
      <c r="B44" s="14">
        <f>-B30*B39+B29*B42</f>
      </c>
      <c r="C44" s="14">
        <f>-B30*C39+B29*C42</f>
      </c>
      <c r="D44" s="4" t="s">
        <v>142</v>
      </c>
      <c r="E44" s="141"/>
      <c r="F44" s="3"/>
      <c r="G44" s="1"/>
    </row>
    <row x14ac:dyDescent="0.25" r="45" customHeight="1" ht="17.25">
      <c r="A45" s="1"/>
      <c r="B45" s="14"/>
      <c r="C45" s="14"/>
      <c r="D45" s="4"/>
      <c r="E45" s="141"/>
      <c r="F45" s="3"/>
      <c r="G45" s="1"/>
    </row>
    <row x14ac:dyDescent="0.25" r="46" customHeight="1" ht="17.25">
      <c r="A46" s="1"/>
      <c r="B46" s="115"/>
      <c r="C46" s="3"/>
      <c r="D46" s="1"/>
      <c r="E46" s="141"/>
      <c r="F46" s="3"/>
      <c r="G46" s="1"/>
    </row>
    <row x14ac:dyDescent="0.25" r="47" customHeight="1" ht="17.25">
      <c r="A47" s="4" t="s">
        <v>27</v>
      </c>
      <c r="B47" s="115"/>
      <c r="C47" s="3"/>
      <c r="D47" s="1"/>
      <c r="E47" s="141"/>
      <c r="F47" s="3"/>
      <c r="G47" s="1"/>
    </row>
    <row x14ac:dyDescent="0.25" r="48" customHeight="1" ht="17.25">
      <c r="A48" s="1" t="s">
        <v>5</v>
      </c>
      <c r="B48" s="9">
        <f>B26+C26</f>
      </c>
      <c r="C48" s="3"/>
      <c r="D48" s="1"/>
      <c r="E48" s="141"/>
      <c r="F48" s="3"/>
      <c r="G48" s="1"/>
    </row>
    <row x14ac:dyDescent="0.25" r="49" customHeight="1" ht="17.25">
      <c r="A49" s="1" t="s">
        <v>6</v>
      </c>
      <c r="B49" s="9">
        <f>SQRT(B27^2+C27^2+2*(-0.5)*B27*C27)</f>
      </c>
      <c r="C49" s="3"/>
      <c r="D49" s="1"/>
      <c r="E49" s="141"/>
      <c r="F49" s="3"/>
      <c r="G49" s="1"/>
    </row>
    <row x14ac:dyDescent="0.25" r="50" customHeight="1" ht="17.25">
      <c r="A50" s="1" t="s">
        <v>143</v>
      </c>
      <c r="B50" s="14">
        <f>B48+B35*B49</f>
      </c>
      <c r="C50" s="137" t="s">
        <v>144</v>
      </c>
      <c r="D50" s="1"/>
      <c r="E50" s="141"/>
      <c r="F50" s="3"/>
      <c r="G50" s="1"/>
    </row>
    <row x14ac:dyDescent="0.25" r="51" customHeight="1" ht="17.25">
      <c r="A51" s="1"/>
      <c r="B51" s="115"/>
      <c r="C51" s="3"/>
      <c r="D51" s="1"/>
      <c r="E51" s="141"/>
      <c r="F51" s="3"/>
      <c r="G51" s="1" t="s">
        <v>145</v>
      </c>
    </row>
    <row x14ac:dyDescent="0.25" r="52" customHeight="1" ht="17.25">
      <c r="A52" s="1" t="s">
        <v>146</v>
      </c>
      <c r="B52" s="14">
        <f>B39+C39</f>
      </c>
      <c r="C52" s="137" t="s">
        <v>147</v>
      </c>
      <c r="D52" s="1"/>
      <c r="E52" s="141"/>
      <c r="F52" s="3"/>
      <c r="G52" s="1"/>
    </row>
  </sheetData>
  <mergeCells count="1">
    <mergeCell ref="B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"/>
  <sheetViews>
    <sheetView workbookViewId="0"/>
  </sheetViews>
  <sheetFormatPr defaultRowHeight="15" x14ac:dyDescent="0.25"/>
  <cols>
    <col min="1" max="1" style="83" width="27.290714285714284" customWidth="1" bestFit="1"/>
    <col min="2" max="2" style="139" width="13.290714285714287" customWidth="1" bestFit="1"/>
    <col min="3" max="3" style="85" width="12.43357142857143" customWidth="1" bestFit="1"/>
    <col min="4" max="4" style="83" width="12.43357142857143" customWidth="1" bestFit="1"/>
    <col min="5" max="5" style="139" width="10.719285714285713" customWidth="1" bestFit="1"/>
    <col min="6" max="6" style="85" width="12.43357142857143" customWidth="1" bestFit="1"/>
  </cols>
  <sheetData>
    <row x14ac:dyDescent="0.25" r="1" customHeight="1" ht="17.25">
      <c r="A1" s="1" t="s">
        <v>71</v>
      </c>
      <c r="B1" s="115"/>
      <c r="C1" s="3"/>
      <c r="D1" s="1"/>
      <c r="E1" s="115"/>
      <c r="F1" s="3"/>
    </row>
    <row x14ac:dyDescent="0.25" r="2" customHeight="1" ht="17.25">
      <c r="A2" s="1" t="s">
        <v>72</v>
      </c>
      <c r="B2" s="115"/>
      <c r="C2" s="3"/>
      <c r="D2" s="116" t="s">
        <v>73</v>
      </c>
      <c r="E2" s="115"/>
      <c r="F2" s="3"/>
    </row>
    <row x14ac:dyDescent="0.25" r="3" customHeight="1" ht="17.25">
      <c r="A3" s="117" t="s">
        <v>74</v>
      </c>
      <c r="B3" s="118"/>
      <c r="C3" s="119">
        <v>200</v>
      </c>
      <c r="D3" s="54"/>
      <c r="E3" s="115" t="s">
        <v>75</v>
      </c>
      <c r="F3" s="3"/>
    </row>
    <row x14ac:dyDescent="0.25" r="4" customHeight="1" ht="17.25">
      <c r="A4" s="8" t="s">
        <v>19</v>
      </c>
      <c r="B4" s="115"/>
      <c r="C4" s="120"/>
      <c r="D4" s="1"/>
      <c r="E4" s="115"/>
      <c r="F4" s="3"/>
    </row>
    <row x14ac:dyDescent="0.25" r="5" customHeight="1" ht="17.25">
      <c r="A5" s="8" t="s">
        <v>76</v>
      </c>
      <c r="B5" s="115"/>
      <c r="C5" s="10">
        <v>1000</v>
      </c>
      <c r="D5" s="1"/>
      <c r="E5" s="115" t="s">
        <v>77</v>
      </c>
      <c r="F5" s="3"/>
    </row>
    <row x14ac:dyDescent="0.25" r="6" customHeight="1" ht="17.25">
      <c r="A6" s="8" t="s">
        <v>78</v>
      </c>
      <c r="B6" s="115"/>
      <c r="C6" s="10">
        <v>50</v>
      </c>
      <c r="D6" s="54" t="s">
        <v>58</v>
      </c>
      <c r="E6" s="14">
        <f>50*SQRT(52)</f>
      </c>
      <c r="F6" s="3"/>
    </row>
    <row x14ac:dyDescent="0.25" r="7" customHeight="1" ht="17.25">
      <c r="A7" s="8" t="s">
        <v>79</v>
      </c>
      <c r="B7" s="115"/>
      <c r="C7" s="10">
        <v>4</v>
      </c>
      <c r="D7" s="54" t="s">
        <v>58</v>
      </c>
      <c r="E7" s="14">
        <f>4/52</f>
      </c>
      <c r="F7" s="3"/>
    </row>
    <row x14ac:dyDescent="0.25" r="8" customHeight="1" ht="17.25">
      <c r="A8" s="8" t="s">
        <v>80</v>
      </c>
      <c r="B8" s="115"/>
      <c r="C8" s="10">
        <v>1</v>
      </c>
      <c r="D8" s="1"/>
      <c r="E8" s="115"/>
      <c r="F8" s="3"/>
    </row>
    <row x14ac:dyDescent="0.25" r="9" customHeight="1" ht="17.25">
      <c r="A9" s="8" t="s">
        <v>81</v>
      </c>
      <c r="B9" s="115"/>
      <c r="C9" s="121">
        <v>0.2</v>
      </c>
      <c r="D9" s="1"/>
      <c r="E9" s="115"/>
      <c r="F9" s="3"/>
    </row>
    <row x14ac:dyDescent="0.25" r="10" customHeight="1" ht="17.25">
      <c r="A10" s="122" t="s">
        <v>82</v>
      </c>
      <c r="B10" s="123"/>
      <c r="C10" s="124">
        <v>0.5</v>
      </c>
      <c r="D10" s="1"/>
      <c r="E10" s="115"/>
      <c r="F10" s="3"/>
    </row>
    <row x14ac:dyDescent="0.25" r="11" customHeight="1" ht="17.25">
      <c r="A11" s="1"/>
      <c r="B11" s="115"/>
      <c r="C11" s="3"/>
      <c r="D11" s="1"/>
      <c r="E11" s="115"/>
      <c r="F11" s="3"/>
    </row>
    <row x14ac:dyDescent="0.25" r="12" customHeight="1" ht="17.25">
      <c r="A12" s="1"/>
      <c r="B12" s="115"/>
      <c r="C12" s="3"/>
      <c r="D12" s="1"/>
      <c r="E12" s="115"/>
      <c r="F12" s="3"/>
    </row>
    <row x14ac:dyDescent="0.25" r="13" customHeight="1" ht="17.25">
      <c r="A13" s="4" t="s">
        <v>37</v>
      </c>
      <c r="B13" s="115"/>
      <c r="C13" s="3"/>
      <c r="D13" s="1"/>
      <c r="E13" s="115"/>
      <c r="F13" s="3"/>
    </row>
    <row x14ac:dyDescent="0.25" r="14" customHeight="1" ht="17.25">
      <c r="A14" s="1"/>
      <c r="B14" s="115"/>
      <c r="C14" s="3"/>
      <c r="D14" s="1"/>
      <c r="E14" s="115"/>
      <c r="F14" s="3"/>
    </row>
    <row x14ac:dyDescent="0.25" r="15" customHeight="1" ht="17.25">
      <c r="A15" s="1"/>
      <c r="B15" s="115"/>
      <c r="C15" s="3"/>
      <c r="D15" s="1"/>
      <c r="E15" s="115"/>
      <c r="F15" s="3"/>
    </row>
    <row x14ac:dyDescent="0.25" r="16" customHeight="1" ht="17.25">
      <c r="A16" s="1" t="s">
        <v>83</v>
      </c>
      <c r="B16" s="115" t="s">
        <v>84</v>
      </c>
      <c r="C16" s="3"/>
      <c r="D16" s="1" t="s">
        <v>85</v>
      </c>
      <c r="E16" s="115" t="s">
        <v>86</v>
      </c>
      <c r="F16" s="3"/>
    </row>
    <row x14ac:dyDescent="0.25" r="17" customHeight="1" ht="17.25">
      <c r="A17" s="1"/>
      <c r="B17" s="115"/>
      <c r="C17" s="3"/>
      <c r="D17" s="1"/>
      <c r="E17" s="115"/>
      <c r="F17" s="3"/>
    </row>
    <row x14ac:dyDescent="0.25" r="18" customHeight="1" ht="17.25">
      <c r="A18" s="4" t="s">
        <v>53</v>
      </c>
      <c r="B18" s="115"/>
      <c r="C18" s="3"/>
      <c r="D18" s="1"/>
      <c r="E18" s="115"/>
      <c r="F18" s="3"/>
    </row>
    <row x14ac:dyDescent="0.25" r="19" customHeight="1" ht="17.25">
      <c r="A19" s="1"/>
      <c r="B19" s="115" t="s">
        <v>87</v>
      </c>
      <c r="C19" s="3"/>
      <c r="D19" s="1"/>
      <c r="E19" s="115" t="s">
        <v>88</v>
      </c>
      <c r="F19" s="3"/>
    </row>
    <row x14ac:dyDescent="0.25" r="20" customHeight="1" ht="17.25">
      <c r="A20" s="1" t="s">
        <v>89</v>
      </c>
      <c r="B20" s="9">
        <v>4</v>
      </c>
      <c r="C20" s="14">
        <f>4/52</f>
      </c>
      <c r="D20" s="1"/>
      <c r="E20" s="9">
        <v>1</v>
      </c>
      <c r="F20" s="14">
        <f>1/52</f>
      </c>
    </row>
    <row x14ac:dyDescent="0.25" r="21" customHeight="1" ht="17.25">
      <c r="A21" s="1" t="s">
        <v>90</v>
      </c>
      <c r="B21" s="9">
        <v>1</v>
      </c>
      <c r="C21" s="3"/>
      <c r="D21" s="1"/>
      <c r="E21" s="14">
        <v>1.05</v>
      </c>
      <c r="F21" s="3"/>
    </row>
    <row x14ac:dyDescent="0.25" r="22" customHeight="1" ht="17.25">
      <c r="A22" s="1"/>
      <c r="B22" s="115"/>
      <c r="C22" s="3"/>
      <c r="D22" s="1"/>
      <c r="E22" s="115"/>
      <c r="F22" s="3"/>
    </row>
    <row x14ac:dyDescent="0.25" r="23" customHeight="1" ht="17.25">
      <c r="A23" s="1"/>
      <c r="B23" s="115"/>
      <c r="C23" s="3"/>
      <c r="D23" s="1"/>
      <c r="E23" s="115"/>
      <c r="F23" s="3"/>
    </row>
    <row x14ac:dyDescent="0.25" r="24" customHeight="1" ht="17.25">
      <c r="A24" s="1"/>
      <c r="B24" s="115"/>
      <c r="C24" s="3"/>
      <c r="D24" s="1"/>
      <c r="E24" s="115"/>
      <c r="F24" s="3"/>
    </row>
    <row x14ac:dyDescent="0.25" r="25" customHeight="1" ht="17.25">
      <c r="A25" s="125" t="s">
        <v>91</v>
      </c>
      <c r="B25" s="126">
        <v>0.94</v>
      </c>
      <c r="C25" s="3"/>
      <c r="D25" s="1"/>
      <c r="E25" s="115"/>
      <c r="F25" s="3"/>
    </row>
    <row x14ac:dyDescent="0.25" r="26" customHeight="1" ht="17.25">
      <c r="A26" s="1"/>
      <c r="B26" s="115"/>
      <c r="C26" s="3"/>
      <c r="D26" s="1"/>
      <c r="E26" s="115"/>
      <c r="F26" s="3"/>
    </row>
    <row x14ac:dyDescent="0.25" r="27" customHeight="1" ht="17.25">
      <c r="A27" s="1" t="s">
        <v>92</v>
      </c>
      <c r="B27" s="14">
        <f>(1-B25)*C3</f>
      </c>
      <c r="C27" s="3"/>
      <c r="D27" s="1"/>
      <c r="E27" s="14">
        <f>B27</f>
      </c>
      <c r="F27" s="3"/>
    </row>
    <row x14ac:dyDescent="0.25" r="28" customHeight="1" ht="17.25">
      <c r="A28" s="1" t="s">
        <v>93</v>
      </c>
      <c r="B28" s="9">
        <f>$E$6*SQRT(C20)</f>
      </c>
      <c r="C28" s="3"/>
      <c r="D28" s="1"/>
      <c r="E28" s="9">
        <f>$E$6*SQRT(F20)</f>
      </c>
      <c r="F28" s="3"/>
    </row>
    <row x14ac:dyDescent="0.25" r="29" customHeight="1" ht="17.25">
      <c r="A29" s="1" t="s">
        <v>94</v>
      </c>
      <c r="B29" s="14">
        <f>B27/B28</f>
      </c>
      <c r="C29" s="3"/>
      <c r="D29" s="1"/>
      <c r="E29" s="14">
        <f>E27/E28</f>
      </c>
      <c r="F29" s="3"/>
    </row>
    <row x14ac:dyDescent="0.25" r="30" customHeight="1" ht="17.25">
      <c r="A30" s="1" t="s">
        <v>95</v>
      </c>
      <c r="B30" s="14">
        <f>_xlfn.NORM.DIST(B31, 0, 1, 0)-B31*(1-_xlfn.NORM.DIST(B31,0,1,1))</f>
      </c>
      <c r="C30" s="3"/>
      <c r="D30" s="1"/>
      <c r="E30" s="14">
        <f>_xlfn.NORM.DIST(E31, 0, 1, 0)-E31*(1-_xlfn.NORM.DIST(E31,0,1,1))</f>
      </c>
      <c r="F30" s="3"/>
    </row>
    <row x14ac:dyDescent="0.25" r="31" customHeight="1" ht="17.25">
      <c r="A31" s="1" t="s">
        <v>15</v>
      </c>
      <c r="B31" s="14">
        <v>0.8017931778701543</v>
      </c>
      <c r="C31" s="3" t="s">
        <v>96</v>
      </c>
      <c r="D31" s="1"/>
      <c r="E31" s="14">
        <v>0.3725</v>
      </c>
      <c r="F31" s="3"/>
    </row>
    <row x14ac:dyDescent="0.25" r="32" customHeight="1" ht="17.25">
      <c r="A32" s="1" t="s">
        <v>97</v>
      </c>
      <c r="B32" s="127">
        <f>B29*B28</f>
      </c>
      <c r="C32" s="118"/>
      <c r="D32" s="128"/>
      <c r="E32" s="129">
        <f>E29*E28</f>
      </c>
      <c r="F32" s="3"/>
    </row>
    <row x14ac:dyDescent="0.25" r="33" customHeight="1" ht="17.25">
      <c r="A33" s="1" t="s">
        <v>98</v>
      </c>
      <c r="B33" s="130">
        <f>B31*B28</f>
      </c>
      <c r="C33" s="131"/>
      <c r="D33" s="132"/>
      <c r="E33" s="133">
        <f>E31*E28</f>
      </c>
      <c r="F33" s="3"/>
    </row>
    <row x14ac:dyDescent="0.25" r="34" customHeight="1" ht="17.25">
      <c r="A34" s="1"/>
      <c r="B34" s="115"/>
      <c r="C34" s="3"/>
      <c r="D34" s="1"/>
      <c r="E34" s="115"/>
      <c r="F34" s="3"/>
    </row>
    <row x14ac:dyDescent="0.25" r="35" customHeight="1" ht="17.25">
      <c r="A35" s="4" t="s">
        <v>35</v>
      </c>
      <c r="B35" s="115"/>
      <c r="C35" s="3"/>
      <c r="D35" s="1"/>
      <c r="E35" s="115"/>
      <c r="F35" s="3"/>
    </row>
    <row x14ac:dyDescent="0.25" r="36" customHeight="1" ht="17.25">
      <c r="A36" s="125" t="s">
        <v>99</v>
      </c>
      <c r="B36" s="126">
        <v>0.9</v>
      </c>
      <c r="C36" s="3"/>
      <c r="D36" s="1"/>
      <c r="E36" s="115"/>
      <c r="F36" s="3"/>
    </row>
    <row x14ac:dyDescent="0.25" r="37" customHeight="1" ht="17.25">
      <c r="A37" s="125"/>
      <c r="B37" s="134"/>
      <c r="C37" s="3"/>
      <c r="D37" s="1"/>
      <c r="E37" s="115"/>
      <c r="F37" s="3"/>
    </row>
    <row x14ac:dyDescent="0.25" r="38" customHeight="1" ht="17.25">
      <c r="A38" s="1" t="s">
        <v>100</v>
      </c>
      <c r="B38" s="17">
        <f>_xlfn.NORM.S.INV(B36)</f>
      </c>
      <c r="C38" s="3"/>
      <c r="D38" s="1"/>
      <c r="E38" s="115"/>
      <c r="F38" s="3"/>
    </row>
    <row x14ac:dyDescent="0.25" r="39" customHeight="1" ht="17.25">
      <c r="A39" s="1" t="s">
        <v>101</v>
      </c>
      <c r="B39" s="14">
        <v>1.29</v>
      </c>
      <c r="C39" s="3"/>
      <c r="D39" s="1"/>
      <c r="E39" s="115"/>
      <c r="F39" s="3"/>
    </row>
    <row x14ac:dyDescent="0.25" r="40" customHeight="1" ht="17.25">
      <c r="A40" s="1" t="s">
        <v>95</v>
      </c>
      <c r="B40" s="14">
        <f>_xlfn.NORM.DIST(B38, 0, 1, 0)-B38*(1-_xlfn.NORM.DIST(B38,0,1,1))</f>
      </c>
      <c r="C40" s="3" t="s">
        <v>96</v>
      </c>
      <c r="D40" s="1"/>
      <c r="E40" s="14">
        <f>_xlfn.NORM.DIST(B38, 0, 1, 0)-B38*(1-_xlfn.NORM.DIST(B38,0,1,1))</f>
      </c>
      <c r="F40" s="3"/>
    </row>
    <row x14ac:dyDescent="0.25" r="41" customHeight="1" ht="17.25">
      <c r="A41" s="1" t="s">
        <v>97</v>
      </c>
      <c r="B41" s="127">
        <f>B28*B40</f>
      </c>
      <c r="C41" s="118"/>
      <c r="D41" s="128"/>
      <c r="E41" s="129">
        <f>E28*E40</f>
      </c>
      <c r="F41" s="3"/>
    </row>
    <row x14ac:dyDescent="0.25" r="42" customHeight="1" ht="17.25">
      <c r="A42" s="1" t="s">
        <v>98</v>
      </c>
      <c r="B42" s="130">
        <f>B39*B28</f>
      </c>
      <c r="C42" s="135"/>
      <c r="D42" s="135"/>
      <c r="E42" s="133">
        <f>B39*E28</f>
      </c>
      <c r="F42" s="3"/>
    </row>
    <row x14ac:dyDescent="0.25" r="43" customHeight="1" ht="17.25">
      <c r="A43" s="1"/>
      <c r="B43" s="115"/>
      <c r="C43" s="3"/>
      <c r="D43" s="1"/>
      <c r="E43" s="115"/>
      <c r="F43" s="3"/>
    </row>
    <row x14ac:dyDescent="0.25" r="44" customHeight="1" ht="17.25">
      <c r="A44" s="4" t="s">
        <v>64</v>
      </c>
      <c r="B44" s="115"/>
      <c r="C44" s="3"/>
      <c r="D44" s="1"/>
      <c r="E44" s="115"/>
      <c r="F44" s="3"/>
    </row>
    <row x14ac:dyDescent="0.25" r="45" customHeight="1" ht="17.25">
      <c r="A45" s="1"/>
      <c r="B45" s="115"/>
      <c r="C45" s="3"/>
      <c r="D45" s="1"/>
      <c r="E45" s="115"/>
      <c r="F45" s="3"/>
    </row>
    <row x14ac:dyDescent="0.25" r="46" customHeight="1" ht="17.25">
      <c r="A46" s="1"/>
      <c r="B46" s="115"/>
      <c r="C46" s="3"/>
      <c r="D46" s="1"/>
      <c r="E46" s="115"/>
      <c r="F46" s="3"/>
    </row>
    <row x14ac:dyDescent="0.25" r="47" customHeight="1" ht="17.25">
      <c r="A47" s="1"/>
      <c r="B47" s="115"/>
      <c r="C47" s="3"/>
      <c r="D47" s="1"/>
      <c r="E47" s="115"/>
      <c r="F47" s="3"/>
    </row>
    <row x14ac:dyDescent="0.25" r="48" customHeight="1" ht="17.25">
      <c r="A48" s="1"/>
      <c r="B48" s="115" t="s">
        <v>102</v>
      </c>
      <c r="C48" s="3"/>
      <c r="D48" s="1" t="s">
        <v>103</v>
      </c>
      <c r="E48" s="115"/>
      <c r="F48" s="3" t="s">
        <v>104</v>
      </c>
    </row>
    <row x14ac:dyDescent="0.25" r="49" customHeight="1" ht="17.25">
      <c r="A49" s="1" t="s">
        <v>105</v>
      </c>
      <c r="B49" s="136">
        <f>B21*$C$9*($C$3/2+B33)+($C$5/$C$3)*($C$10*B32)+$C$5*B21</f>
      </c>
      <c r="C49" s="137"/>
      <c r="D49" s="4"/>
      <c r="E49" s="136">
        <f>E21*$C$9*($C$3/2+E33)+($C$5/$C$3)*($C$10*E32)+$C$5*E21</f>
      </c>
      <c r="F49" s="3"/>
    </row>
    <row x14ac:dyDescent="0.25" r="50" customHeight="1" ht="17.25">
      <c r="A50" s="1" t="s">
        <v>106</v>
      </c>
      <c r="B50" s="138">
        <f>B49/52</f>
      </c>
      <c r="C50" s="138"/>
      <c r="D50" s="138"/>
      <c r="E50" s="138">
        <f>E49/52</f>
      </c>
      <c r="F50" s="3"/>
    </row>
  </sheetData>
  <mergeCells count="1"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2"/>
  <sheetViews>
    <sheetView workbookViewId="0" tabSelected="1"/>
  </sheetViews>
  <sheetFormatPr defaultRowHeight="15" x14ac:dyDescent="0.25"/>
  <cols>
    <col min="1" max="1" style="83" width="12.43357142857143" customWidth="1" bestFit="1"/>
    <col min="2" max="2" style="84" width="16.433571428571426" customWidth="1" bestFit="1"/>
    <col min="3" max="3" style="83" width="13.576428571428572" customWidth="1" bestFit="1"/>
    <col min="4" max="4" style="85" width="12.43357142857143" customWidth="1" bestFit="1"/>
    <col min="5" max="5" style="85" width="12.43357142857143" customWidth="1" bestFit="1"/>
    <col min="6" max="6" style="83" width="12.43357142857143" customWidth="1" bestFit="1"/>
    <col min="7" max="7" style="113" width="12.43357142857143" customWidth="1" bestFit="1"/>
    <col min="8" max="8" style="83" width="20.433571428571426" customWidth="1" bestFit="1"/>
    <col min="9" max="9" style="114" width="12.43357142857143" customWidth="1" bestFit="1"/>
    <col min="10" max="10" style="85" width="12.43357142857143" customWidth="1" bestFit="1"/>
    <col min="11" max="11" style="84" width="12.43357142857143" customWidth="1" bestFit="1"/>
    <col min="12" max="12" style="113" width="14.005" customWidth="1" bestFit="1"/>
  </cols>
  <sheetData>
    <row x14ac:dyDescent="0.25" r="1" customHeight="1" ht="18.75">
      <c r="A1" s="1"/>
      <c r="B1" s="2"/>
      <c r="C1" s="4" t="s">
        <v>30</v>
      </c>
      <c r="D1" s="86">
        <v>1</v>
      </c>
      <c r="E1" s="86">
        <v>2</v>
      </c>
      <c r="F1" s="1"/>
      <c r="G1" s="87"/>
      <c r="H1" s="4" t="s">
        <v>30</v>
      </c>
      <c r="I1" s="86">
        <v>1</v>
      </c>
      <c r="J1" s="86">
        <v>2</v>
      </c>
      <c r="K1" s="2"/>
      <c r="L1" s="87"/>
    </row>
    <row x14ac:dyDescent="0.25" r="2" customHeight="1" ht="17.25">
      <c r="A2" s="1"/>
      <c r="B2" s="2"/>
      <c r="C2" s="1" t="s">
        <v>31</v>
      </c>
      <c r="D2" s="9">
        <v>300</v>
      </c>
      <c r="E2" s="9">
        <v>350</v>
      </c>
      <c r="F2" s="1"/>
      <c r="G2" s="87"/>
      <c r="H2" s="1" t="s">
        <v>31</v>
      </c>
      <c r="I2" s="9">
        <v>300</v>
      </c>
      <c r="J2" s="9">
        <v>350</v>
      </c>
      <c r="K2" s="2"/>
      <c r="L2" s="87"/>
    </row>
    <row x14ac:dyDescent="0.25" r="3" customHeight="1" ht="17.25">
      <c r="A3" s="1"/>
      <c r="B3" s="2"/>
      <c r="C3" s="1" t="s">
        <v>32</v>
      </c>
      <c r="D3" s="9">
        <v>150</v>
      </c>
      <c r="E3" s="9">
        <v>111</v>
      </c>
      <c r="F3" s="1"/>
      <c r="G3" s="87"/>
      <c r="H3" s="1" t="s">
        <v>32</v>
      </c>
      <c r="I3" s="9">
        <v>150</v>
      </c>
      <c r="J3" s="9">
        <v>111</v>
      </c>
      <c r="K3" s="2"/>
      <c r="L3" s="87"/>
    </row>
    <row x14ac:dyDescent="0.25" r="4" customHeight="1" ht="17.25">
      <c r="A4" s="1"/>
      <c r="B4" s="2"/>
      <c r="C4" s="1" t="s">
        <v>33</v>
      </c>
      <c r="D4" s="14">
        <v>1.5</v>
      </c>
      <c r="E4" s="9">
        <v>2</v>
      </c>
      <c r="F4" s="1"/>
      <c r="G4" s="87"/>
      <c r="H4" s="1" t="s">
        <v>33</v>
      </c>
      <c r="I4" s="14">
        <v>1.5</v>
      </c>
      <c r="J4" s="9">
        <v>2</v>
      </c>
      <c r="K4" s="2"/>
      <c r="L4" s="87"/>
    </row>
    <row x14ac:dyDescent="0.25" r="5" customHeight="1" ht="17.25">
      <c r="A5" s="1"/>
      <c r="B5" s="2"/>
      <c r="C5" s="1" t="s">
        <v>34</v>
      </c>
      <c r="D5" s="9">
        <v>3</v>
      </c>
      <c r="E5" s="9">
        <v>1</v>
      </c>
      <c r="F5" s="1"/>
      <c r="G5" s="87"/>
      <c r="H5" s="1" t="s">
        <v>34</v>
      </c>
      <c r="I5" s="9">
        <v>3</v>
      </c>
      <c r="J5" s="9">
        <v>1</v>
      </c>
      <c r="K5" s="2"/>
      <c r="L5" s="87"/>
    </row>
    <row x14ac:dyDescent="0.25" r="6" customHeight="1" ht="17.25">
      <c r="A6" s="1"/>
      <c r="B6" s="2"/>
      <c r="C6" s="1"/>
      <c r="D6" s="3"/>
      <c r="E6" s="3"/>
      <c r="F6" s="1"/>
      <c r="G6" s="87"/>
      <c r="H6" s="1"/>
      <c r="I6" s="88"/>
      <c r="J6" s="3"/>
      <c r="K6" s="2"/>
      <c r="L6" s="87"/>
    </row>
    <row x14ac:dyDescent="0.25" r="7" customHeight="1" ht="17.25">
      <c r="A7" s="1"/>
      <c r="B7" s="2"/>
      <c r="C7" s="1"/>
      <c r="D7" s="3"/>
      <c r="E7" s="3"/>
      <c r="F7" s="1"/>
      <c r="G7" s="87"/>
      <c r="H7" s="1"/>
      <c r="I7" s="88"/>
      <c r="J7" s="3"/>
      <c r="K7" s="2"/>
      <c r="L7" s="87"/>
    </row>
    <row x14ac:dyDescent="0.25" r="8" customHeight="1" ht="18.75">
      <c r="A8" s="1"/>
      <c r="B8" s="2"/>
      <c r="C8" s="1"/>
      <c r="D8" s="3"/>
      <c r="E8" s="3"/>
      <c r="F8" s="1"/>
      <c r="G8" s="87"/>
      <c r="H8" s="4" t="s">
        <v>35</v>
      </c>
      <c r="I8" s="88"/>
      <c r="J8" s="3"/>
      <c r="K8" s="2"/>
      <c r="L8" s="87"/>
    </row>
    <row x14ac:dyDescent="0.25" r="9" customHeight="1" ht="19.5">
      <c r="A9" s="1"/>
      <c r="B9" s="2"/>
      <c r="C9" s="1"/>
      <c r="D9" s="3"/>
      <c r="E9" s="3"/>
      <c r="F9" s="1"/>
      <c r="G9" s="87"/>
      <c r="H9" s="89" t="s">
        <v>36</v>
      </c>
      <c r="I9" s="88"/>
      <c r="J9" s="3"/>
      <c r="K9" s="2"/>
      <c r="L9" s="87"/>
    </row>
    <row x14ac:dyDescent="0.25" r="10" customHeight="1" ht="19.5">
      <c r="A10" s="4" t="s">
        <v>37</v>
      </c>
      <c r="B10" s="90" t="s">
        <v>38</v>
      </c>
      <c r="C10" s="1"/>
      <c r="D10" s="3"/>
      <c r="E10" s="3"/>
      <c r="F10" s="1"/>
      <c r="G10" s="87"/>
      <c r="H10" s="91" t="s">
        <v>39</v>
      </c>
      <c r="I10" s="88"/>
      <c r="J10" s="3"/>
      <c r="K10" s="2"/>
      <c r="L10" s="87"/>
    </row>
    <row x14ac:dyDescent="0.25" r="11" customHeight="1" ht="18.75">
      <c r="A11" s="1" t="s">
        <v>40</v>
      </c>
      <c r="B11" s="92"/>
      <c r="C11" s="15" t="s">
        <v>41</v>
      </c>
      <c r="D11" s="9">
        <v>0</v>
      </c>
      <c r="E11" s="3"/>
      <c r="F11" s="1"/>
      <c r="G11" s="93" t="s">
        <v>42</v>
      </c>
      <c r="H11" s="1" t="s">
        <v>43</v>
      </c>
      <c r="I11" s="9">
        <f>I4*I2</f>
      </c>
      <c r="J11" s="9">
        <f>J4*J2</f>
      </c>
      <c r="K11" s="2"/>
      <c r="L11" s="87"/>
    </row>
    <row x14ac:dyDescent="0.25" r="12" customHeight="1" ht="18.75">
      <c r="A12" s="1"/>
      <c r="B12" s="2"/>
      <c r="C12" s="1" t="s">
        <v>44</v>
      </c>
      <c r="D12" s="14">
        <f>SQRT((2*D2*D3)/(D4+2*$D$11*D5))</f>
      </c>
      <c r="E12" s="14">
        <f>SQRT((2*E2*E3)/(E4+2*$D$11*E5))</f>
      </c>
      <c r="F12" s="4" t="s">
        <v>45</v>
      </c>
      <c r="G12" s="94">
        <f>D12*$D$5+E12*$E$5</f>
      </c>
      <c r="H12" s="1"/>
      <c r="I12" s="88"/>
      <c r="J12" s="3"/>
      <c r="K12" s="2"/>
      <c r="L12" s="87"/>
    </row>
    <row x14ac:dyDescent="0.25" r="13" customHeight="1" ht="18.75">
      <c r="A13" s="1" t="s">
        <v>46</v>
      </c>
      <c r="B13" s="2"/>
      <c r="C13" s="15" t="s">
        <v>41</v>
      </c>
      <c r="D13" s="9">
        <v>1</v>
      </c>
      <c r="E13" s="3"/>
      <c r="F13" s="1"/>
      <c r="G13" s="87"/>
      <c r="H13" s="1" t="s">
        <v>47</v>
      </c>
      <c r="I13" s="95">
        <f>SQRT((2*SUM(I3:J3))/SUM(I11:J11))</f>
      </c>
      <c r="J13" s="3"/>
      <c r="K13" s="2"/>
      <c r="L13" s="87"/>
    </row>
    <row x14ac:dyDescent="0.25" r="14" customHeight="1" ht="18.75">
      <c r="A14" s="15" t="s">
        <v>48</v>
      </c>
      <c r="B14" s="2"/>
      <c r="C14" s="96">
        <f>C12</f>
      </c>
      <c r="D14" s="14">
        <f>SQRT((2*D2*D3)/(D4+2*$D$13*D5))</f>
      </c>
      <c r="E14" s="14">
        <f>SQRT((2*E2*E3)/(E4+2*$D$13*E5))</f>
      </c>
      <c r="F14" s="4" t="s">
        <v>45</v>
      </c>
      <c r="G14" s="97">
        <f>D14*$D$5+E14*$E$5</f>
      </c>
      <c r="H14" s="1"/>
      <c r="I14" s="88"/>
      <c r="J14" s="3"/>
      <c r="K14" s="2"/>
      <c r="L14" s="87"/>
    </row>
    <row x14ac:dyDescent="0.25" r="15" customHeight="1" ht="17.25">
      <c r="A15" s="1"/>
      <c r="B15" s="2"/>
      <c r="C15" s="1"/>
      <c r="D15" s="14"/>
      <c r="E15" s="14"/>
      <c r="F15" s="1"/>
      <c r="G15" s="14"/>
      <c r="H15" s="1" t="s">
        <v>49</v>
      </c>
      <c r="I15" s="88"/>
      <c r="J15" s="3"/>
      <c r="K15" s="2"/>
      <c r="L15" s="87"/>
    </row>
    <row x14ac:dyDescent="0.25" r="16" customHeight="1" ht="17.25">
      <c r="A16" s="1"/>
      <c r="B16" s="2"/>
      <c r="C16" s="1"/>
      <c r="D16" s="14"/>
      <c r="E16" s="14"/>
      <c r="F16" s="1"/>
      <c r="G16" s="14"/>
      <c r="H16" s="1" t="s">
        <v>50</v>
      </c>
      <c r="I16" s="9">
        <f>I5*I2</f>
      </c>
      <c r="J16" s="9">
        <f>J5*J2</f>
      </c>
      <c r="K16" s="2"/>
      <c r="L16" s="87"/>
    </row>
    <row x14ac:dyDescent="0.25" r="17" customHeight="1" ht="17.25">
      <c r="A17" s="1"/>
      <c r="B17" s="2"/>
      <c r="C17" s="1"/>
      <c r="D17" s="3"/>
      <c r="E17" s="3"/>
      <c r="F17" s="1"/>
      <c r="G17" s="87"/>
      <c r="H17" s="1"/>
      <c r="I17" s="88"/>
      <c r="J17" s="3"/>
      <c r="K17" s="2"/>
      <c r="L17" s="87"/>
    </row>
    <row x14ac:dyDescent="0.25" r="18" customHeight="1" ht="17.25">
      <c r="A18" s="1"/>
      <c r="B18" s="2"/>
      <c r="C18" s="1"/>
      <c r="D18" s="3"/>
      <c r="E18" s="3"/>
      <c r="F18" s="1"/>
      <c r="G18" s="87"/>
      <c r="H18" s="1" t="s">
        <v>51</v>
      </c>
      <c r="I18" s="9">
        <f>I5*I5*I2*I2</f>
      </c>
      <c r="J18" s="9">
        <f>J5*J5*J2*J2</f>
      </c>
      <c r="K18" s="9">
        <f>J5*I5*J2*I2</f>
      </c>
      <c r="L18" s="87"/>
    </row>
    <row x14ac:dyDescent="0.25" r="19" customHeight="1" ht="17.25">
      <c r="A19" s="1"/>
      <c r="B19" s="2"/>
      <c r="C19" s="1"/>
      <c r="D19" s="3"/>
      <c r="E19" s="3"/>
      <c r="F19" s="1"/>
      <c r="G19" s="87"/>
      <c r="H19" s="1" t="s">
        <v>52</v>
      </c>
      <c r="I19" s="88"/>
      <c r="J19" s="14">
        <f>SUM(I16:J16)/SUM(I18:J18,K18)</f>
      </c>
      <c r="K19" s="2"/>
      <c r="L19" s="87"/>
    </row>
    <row x14ac:dyDescent="0.25" r="20" customHeight="1" ht="18.75">
      <c r="A20" s="4" t="s">
        <v>53</v>
      </c>
      <c r="B20" s="92"/>
      <c r="C20" s="1"/>
      <c r="D20" s="3"/>
      <c r="E20" s="3"/>
      <c r="F20" s="1"/>
      <c r="G20" s="87"/>
      <c r="H20" s="1"/>
      <c r="I20" s="88"/>
      <c r="J20" s="3"/>
      <c r="K20" s="2"/>
      <c r="L20" s="87"/>
    </row>
    <row x14ac:dyDescent="0.25" r="21" customHeight="1" ht="18.75">
      <c r="A21" s="4" t="s">
        <v>54</v>
      </c>
      <c r="B21" s="2"/>
      <c r="C21" s="1"/>
      <c r="D21" s="3"/>
      <c r="E21" s="3"/>
      <c r="F21" s="1"/>
      <c r="G21" s="87"/>
      <c r="H21" s="98" t="s">
        <v>55</v>
      </c>
      <c r="I21" s="9">
        <v>500</v>
      </c>
      <c r="J21" s="3"/>
      <c r="K21" s="2"/>
      <c r="L21" s="87"/>
    </row>
    <row x14ac:dyDescent="0.25" r="22" customHeight="1" ht="18.75">
      <c r="A22" s="1"/>
      <c r="B22" s="2"/>
      <c r="C22" s="1"/>
      <c r="D22" s="3"/>
      <c r="E22" s="3"/>
      <c r="F22" s="1"/>
      <c r="G22" s="87"/>
      <c r="H22" s="1" t="s">
        <v>56</v>
      </c>
      <c r="I22" s="95">
        <f>J19*I21</f>
      </c>
      <c r="J22" s="3"/>
      <c r="K22" s="2"/>
      <c r="L22" s="87"/>
    </row>
    <row x14ac:dyDescent="0.25" r="23" customHeight="1" ht="18.75">
      <c r="A23" s="1" t="s">
        <v>40</v>
      </c>
      <c r="B23" s="2"/>
      <c r="C23" s="1" t="s">
        <v>57</v>
      </c>
      <c r="D23" s="14">
        <f>D$2/D12*D$3+D$4/2*D12</f>
      </c>
      <c r="E23" s="14">
        <f>E$2/E12*E$3+E$4/2*E12</f>
      </c>
      <c r="F23" s="4" t="s">
        <v>58</v>
      </c>
      <c r="G23" s="14">
        <f>SUM(D23:E23)</f>
      </c>
      <c r="H23" s="1"/>
      <c r="I23" s="88"/>
      <c r="J23" s="3"/>
      <c r="K23" s="2"/>
      <c r="L23" s="87"/>
    </row>
    <row x14ac:dyDescent="0.25" r="24" customHeight="1" ht="18.75">
      <c r="A24" s="1" t="s">
        <v>46</v>
      </c>
      <c r="B24" s="2"/>
      <c r="C24" s="1" t="s">
        <v>59</v>
      </c>
      <c r="D24" s="14">
        <f>D$2/D14*D$3+D$4/2*D14</f>
      </c>
      <c r="E24" s="14">
        <f>E$2/E14*E$3+E$4/2*E14</f>
      </c>
      <c r="F24" s="4" t="s">
        <v>58</v>
      </c>
      <c r="G24" s="14">
        <f>SUM(D24:E24)</f>
      </c>
      <c r="H24" s="1"/>
      <c r="I24" s="88"/>
      <c r="J24" s="3"/>
      <c r="K24" s="2"/>
      <c r="L24" s="87"/>
    </row>
    <row x14ac:dyDescent="0.25" r="25" customHeight="1" ht="17.25">
      <c r="A25" s="1"/>
      <c r="B25" s="2"/>
      <c r="C25" s="1"/>
      <c r="D25" s="14"/>
      <c r="E25" s="14"/>
      <c r="F25" s="1"/>
      <c r="G25" s="14"/>
      <c r="H25" s="1" t="s">
        <v>60</v>
      </c>
      <c r="I25" s="88"/>
      <c r="J25" s="3"/>
      <c r="K25" s="2"/>
      <c r="L25" s="87"/>
    </row>
    <row x14ac:dyDescent="0.25" r="26" customHeight="1" ht="18.75">
      <c r="A26" s="1"/>
      <c r="B26" s="2"/>
      <c r="C26" s="1"/>
      <c r="D26" s="14"/>
      <c r="E26" s="14"/>
      <c r="F26" s="1"/>
      <c r="G26" s="14"/>
      <c r="H26" s="1" t="s">
        <v>61</v>
      </c>
      <c r="I26" s="95">
        <f>MIN(I22,I13)</f>
      </c>
      <c r="J26" s="3"/>
      <c r="K26" s="2"/>
      <c r="L26" s="87"/>
    </row>
    <row x14ac:dyDescent="0.25" r="27" customHeight="1" ht="18.75">
      <c r="A27" s="99" t="s">
        <v>62</v>
      </c>
      <c r="B27" s="100">
        <v>500</v>
      </c>
      <c r="C27" s="39"/>
      <c r="D27" s="101" t="s">
        <v>63</v>
      </c>
      <c r="E27" s="102">
        <v>911.07109769764</v>
      </c>
      <c r="F27" s="39"/>
      <c r="G27" s="103"/>
      <c r="H27" s="4" t="s">
        <v>64</v>
      </c>
      <c r="I27" s="88"/>
      <c r="J27" s="3"/>
      <c r="K27" s="2"/>
      <c r="L27" s="87"/>
    </row>
    <row x14ac:dyDescent="0.25" r="28" customHeight="1" ht="17.25">
      <c r="A28" s="104"/>
      <c r="B28" s="2"/>
      <c r="C28" s="1"/>
      <c r="D28" s="3"/>
      <c r="E28" s="14"/>
      <c r="F28" s="1"/>
      <c r="G28" s="105"/>
      <c r="H28" s="1" t="s">
        <v>65</v>
      </c>
      <c r="I28" s="14">
        <f>I22*I2</f>
      </c>
      <c r="J28" s="14">
        <f>I22*J2</f>
      </c>
      <c r="K28" s="2"/>
      <c r="L28" s="106" t="s">
        <v>66</v>
      </c>
    </row>
    <row x14ac:dyDescent="0.25" r="29" customHeight="1" ht="17.25">
      <c r="A29" s="107" t="s">
        <v>67</v>
      </c>
      <c r="B29" s="108">
        <v>1000</v>
      </c>
      <c r="C29" s="109"/>
      <c r="D29" s="110" t="s">
        <v>63</v>
      </c>
      <c r="E29" s="111">
        <v>761.631528306017</v>
      </c>
      <c r="F29" s="109" t="s">
        <v>68</v>
      </c>
      <c r="G29" s="112">
        <f>E27-E29</f>
      </c>
      <c r="H29" s="1"/>
      <c r="I29" s="88"/>
      <c r="J29" s="3"/>
      <c r="K29" s="2"/>
      <c r="L29" s="87"/>
    </row>
    <row x14ac:dyDescent="0.25" r="30" customHeight="1" ht="17.25">
      <c r="A30" s="1"/>
      <c r="B30" s="2"/>
      <c r="C30" s="1"/>
      <c r="D30" s="3"/>
      <c r="E30" s="3"/>
      <c r="F30" s="1"/>
      <c r="G30" s="87"/>
      <c r="H30" s="1" t="s">
        <v>69</v>
      </c>
      <c r="I30" s="14">
        <f>I16/SUM(I16:J16)*I22</f>
      </c>
      <c r="J30" s="14">
        <f>J16/SUM(I16:J16)*I22</f>
      </c>
      <c r="K30" s="2"/>
      <c r="L30" s="17">
        <f>I30+J30</f>
      </c>
    </row>
    <row x14ac:dyDescent="0.25" r="31" customHeight="1" ht="17.25">
      <c r="A31" s="1"/>
      <c r="B31" s="2"/>
      <c r="C31" s="1"/>
      <c r="D31" s="3"/>
      <c r="E31" s="3"/>
      <c r="F31" s="1"/>
      <c r="G31" s="87"/>
      <c r="H31" s="1"/>
      <c r="I31" s="88"/>
      <c r="J31" s="3"/>
      <c r="K31" s="2"/>
      <c r="L31" s="87"/>
    </row>
    <row x14ac:dyDescent="0.25" r="32" customHeight="1" ht="17.25">
      <c r="A32" s="1"/>
      <c r="B32" s="2"/>
      <c r="C32" s="1"/>
      <c r="D32" s="3"/>
      <c r="E32" s="3"/>
      <c r="F32" s="1"/>
      <c r="G32" s="87"/>
      <c r="H32" s="1" t="s">
        <v>70</v>
      </c>
      <c r="I32" s="95">
        <f>I28-I2*J30</f>
      </c>
      <c r="J32" s="3"/>
      <c r="K32" s="2"/>
      <c r="L32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4"/>
  <sheetViews>
    <sheetView workbookViewId="0"/>
  </sheetViews>
  <sheetFormatPr defaultRowHeight="15" x14ac:dyDescent="0.25"/>
  <cols>
    <col min="1" max="1" style="83" width="12.43357142857143" customWidth="1" bestFit="1"/>
    <col min="2" max="2" style="84" width="12.43357142857143" customWidth="1" bestFit="1"/>
    <col min="3" max="3" style="84" width="12.43357142857143" customWidth="1" bestFit="1"/>
    <col min="4" max="4" style="84" width="12.43357142857143" customWidth="1" bestFit="1"/>
    <col min="5" max="5" style="84" width="12.43357142857143" customWidth="1" bestFit="1"/>
    <col min="6" max="6" style="84" width="12.576428571428572" customWidth="1" bestFit="1"/>
    <col min="7" max="7" style="84" width="12.43357142857143" customWidth="1" bestFit="1"/>
    <col min="8" max="8" style="84" width="12.43357142857143" customWidth="1" bestFit="1"/>
    <col min="9" max="9" style="85" width="12.43357142857143" customWidth="1" bestFit="1"/>
    <col min="10" max="10" style="85" width="12.43357142857143" customWidth="1" bestFit="1"/>
    <col min="11" max="11" style="84" width="12.43357142857143" customWidth="1" bestFit="1"/>
    <col min="12" max="12" style="83" width="12.43357142857143" customWidth="1" bestFit="1"/>
    <col min="13" max="13" style="83" width="12.43357142857143" customWidth="1" bestFit="1"/>
    <col min="14" max="14" style="83" width="12.43357142857143" customWidth="1" bestFit="1"/>
    <col min="15" max="15" style="83" width="11.576428571428572" customWidth="1" bestFit="1"/>
    <col min="16" max="16" style="83" width="19.576428571428572" customWidth="1" bestFit="1"/>
    <col min="17" max="17" style="84" width="12.43357142857143" customWidth="1" bestFit="1"/>
    <col min="18" max="18" style="84" width="12.43357142857143" customWidth="1" bestFit="1"/>
    <col min="19" max="19" style="84" width="12.43357142857143" customWidth="1" bestFit="1"/>
    <col min="20" max="20" style="84" width="12.43357142857143" customWidth="1" bestFit="1"/>
    <col min="21" max="21" style="83" width="12.43357142857143" customWidth="1" bestFit="1"/>
    <col min="22" max="22" style="83" width="12.43357142857143" customWidth="1" bestFit="1"/>
    <col min="23" max="23" style="84" width="12.43357142857143" customWidth="1" bestFit="1"/>
    <col min="24" max="24" style="85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1"/>
      <c r="M1" s="1"/>
      <c r="N1" s="1"/>
      <c r="O1" s="1"/>
      <c r="P1" s="1"/>
      <c r="Q1" s="2"/>
      <c r="R1" s="2"/>
      <c r="S1" s="2"/>
      <c r="T1" s="2"/>
      <c r="U1" s="1"/>
      <c r="V1" s="1"/>
      <c r="W1" s="2"/>
      <c r="X1" s="3"/>
    </row>
    <row x14ac:dyDescent="0.25" r="2" customHeight="1" ht="17.25">
      <c r="A2" s="4" t="s">
        <v>0</v>
      </c>
      <c r="B2" s="2"/>
      <c r="C2" s="2" t="s">
        <v>1</v>
      </c>
      <c r="D2" s="2"/>
      <c r="E2" s="2"/>
      <c r="F2" s="2"/>
      <c r="G2" s="2"/>
      <c r="H2" s="2"/>
      <c r="I2" s="3"/>
      <c r="J2" s="3"/>
      <c r="K2" s="2"/>
      <c r="L2" s="1"/>
      <c r="M2" s="1"/>
      <c r="N2" s="1"/>
      <c r="O2" s="1"/>
      <c r="P2" s="1"/>
      <c r="Q2" s="2"/>
      <c r="R2" s="2"/>
      <c r="S2" s="2"/>
      <c r="T2" s="2"/>
      <c r="U2" s="1"/>
      <c r="V2" s="1"/>
      <c r="W2" s="2"/>
      <c r="X2" s="3"/>
    </row>
    <row x14ac:dyDescent="0.25" r="3" customHeight="1" ht="17.25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1"/>
      <c r="M3" s="1"/>
      <c r="N3" s="1"/>
      <c r="O3" s="1"/>
      <c r="P3" s="1"/>
      <c r="Q3" s="2"/>
      <c r="R3" s="2"/>
      <c r="S3" s="2"/>
      <c r="T3" s="2"/>
      <c r="U3" s="1"/>
      <c r="V3" s="1"/>
      <c r="W3" s="2"/>
      <c r="X3" s="3"/>
    </row>
    <row x14ac:dyDescent="0.25" r="4" customHeight="1" ht="17.25">
      <c r="A4" s="5" t="s">
        <v>2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7">
        <v>10</v>
      </c>
      <c r="L4" s="1"/>
      <c r="M4" s="1"/>
      <c r="N4" s="1"/>
      <c r="O4" s="1"/>
      <c r="P4" s="1"/>
      <c r="Q4" s="2"/>
      <c r="R4" s="2"/>
      <c r="S4" s="2"/>
      <c r="T4" s="2"/>
      <c r="U4" s="1"/>
      <c r="V4" s="1"/>
      <c r="W4" s="2"/>
      <c r="X4" s="3"/>
    </row>
    <row x14ac:dyDescent="0.25" r="5" customHeight="1" ht="17.25">
      <c r="A5" s="8" t="s">
        <v>3</v>
      </c>
      <c r="B5" s="9">
        <v>4</v>
      </c>
      <c r="C5" s="9">
        <v>8</v>
      </c>
      <c r="D5" s="9">
        <v>0</v>
      </c>
      <c r="E5" s="9">
        <v>3</v>
      </c>
      <c r="F5" s="9">
        <v>0</v>
      </c>
      <c r="G5" s="9">
        <v>0</v>
      </c>
      <c r="H5" s="9">
        <v>0</v>
      </c>
      <c r="I5" s="9">
        <v>0</v>
      </c>
      <c r="J5" s="9">
        <v>4</v>
      </c>
      <c r="K5" s="10">
        <v>0</v>
      </c>
      <c r="L5" s="1"/>
      <c r="M5" s="1"/>
      <c r="N5" s="1"/>
      <c r="O5" s="1"/>
      <c r="P5" s="1"/>
      <c r="Q5" s="2"/>
      <c r="R5" s="2"/>
      <c r="S5" s="2"/>
      <c r="T5" s="2"/>
      <c r="U5" s="1"/>
      <c r="V5" s="1"/>
      <c r="W5" s="2"/>
      <c r="X5" s="3"/>
    </row>
    <row x14ac:dyDescent="0.25" r="6" customHeight="1" ht="17.25">
      <c r="A6" s="11" t="s">
        <v>4</v>
      </c>
      <c r="B6" s="12">
        <v>99</v>
      </c>
      <c r="C6" s="12">
        <v>155</v>
      </c>
      <c r="D6" s="12">
        <v>75</v>
      </c>
      <c r="E6" s="12">
        <v>81</v>
      </c>
      <c r="F6" s="12">
        <v>88</v>
      </c>
      <c r="G6" s="12">
        <v>150</v>
      </c>
      <c r="H6" s="12">
        <v>101</v>
      </c>
      <c r="I6" s="12">
        <v>74</v>
      </c>
      <c r="J6" s="12">
        <v>65</v>
      </c>
      <c r="K6" s="13">
        <v>48</v>
      </c>
      <c r="L6" s="1"/>
      <c r="M6" s="1"/>
      <c r="N6" s="1"/>
      <c r="O6" s="1"/>
      <c r="P6" s="1"/>
      <c r="Q6" s="2"/>
      <c r="R6" s="2"/>
      <c r="S6" s="2"/>
      <c r="T6" s="2"/>
      <c r="U6" s="1"/>
      <c r="V6" s="1"/>
      <c r="W6" s="2"/>
      <c r="X6" s="3"/>
    </row>
    <row x14ac:dyDescent="0.25" r="7" customHeight="1" ht="17.25">
      <c r="A7" s="1"/>
      <c r="B7" s="2"/>
      <c r="C7" s="2"/>
      <c r="D7" s="2"/>
      <c r="E7" s="2"/>
      <c r="F7" s="2"/>
      <c r="G7" s="2"/>
      <c r="H7" s="2"/>
      <c r="I7" s="3"/>
      <c r="J7" s="3"/>
      <c r="K7" s="2"/>
      <c r="L7" s="1"/>
      <c r="M7" s="1"/>
      <c r="N7" s="1"/>
      <c r="O7" s="1"/>
      <c r="P7" s="1"/>
      <c r="Q7" s="2"/>
      <c r="R7" s="2"/>
      <c r="S7" s="2"/>
      <c r="T7" s="2"/>
      <c r="U7" s="1"/>
      <c r="V7" s="1"/>
      <c r="W7" s="2"/>
      <c r="X7" s="3"/>
    </row>
    <row x14ac:dyDescent="0.25" r="8" customHeight="1" ht="17.25">
      <c r="A8" s="1"/>
      <c r="B8" s="2" t="s">
        <v>5</v>
      </c>
      <c r="C8" s="2" t="s">
        <v>6</v>
      </c>
      <c r="D8" s="2" t="s">
        <v>7</v>
      </c>
      <c r="E8" s="2"/>
      <c r="F8" s="2"/>
      <c r="G8" s="2"/>
      <c r="H8" s="2"/>
      <c r="I8" s="3"/>
      <c r="J8" s="3"/>
      <c r="K8" s="2"/>
      <c r="L8" s="1"/>
      <c r="M8" s="1"/>
      <c r="N8" s="1"/>
      <c r="O8" s="1"/>
      <c r="P8" s="1"/>
      <c r="Q8" s="2"/>
      <c r="R8" s="2"/>
      <c r="S8" s="2"/>
      <c r="T8" s="2"/>
      <c r="U8" s="1"/>
      <c r="V8" s="1"/>
      <c r="W8" s="2"/>
      <c r="X8" s="3"/>
    </row>
    <row x14ac:dyDescent="0.25" r="9" customHeight="1" ht="17.25">
      <c r="A9" s="8" t="s">
        <v>3</v>
      </c>
      <c r="B9" s="14">
        <f>AVERAGE(B5:K5)</f>
      </c>
      <c r="C9" s="14">
        <f>_xlfn.STDEV.S(B5:K5)</f>
      </c>
      <c r="D9" s="14">
        <f>C9/B9</f>
      </c>
      <c r="E9" s="2"/>
      <c r="F9" s="2" t="s">
        <v>8</v>
      </c>
      <c r="G9" s="2" t="s">
        <v>9</v>
      </c>
      <c r="H9" s="2"/>
      <c r="I9" s="3"/>
      <c r="J9" s="3"/>
      <c r="K9" s="2"/>
      <c r="L9" s="1"/>
      <c r="M9" s="1"/>
      <c r="N9" s="1"/>
      <c r="O9" s="1"/>
      <c r="P9" s="1"/>
      <c r="Q9" s="2"/>
      <c r="R9" s="2"/>
      <c r="S9" s="2"/>
      <c r="T9" s="2"/>
      <c r="U9" s="1"/>
      <c r="V9" s="1"/>
      <c r="W9" s="2"/>
      <c r="X9" s="3"/>
    </row>
    <row x14ac:dyDescent="0.25" r="10" customHeight="1" ht="17.25">
      <c r="A10" s="15" t="s">
        <v>4</v>
      </c>
      <c r="B10" s="14">
        <f>AVERAGE(B6:K6)</f>
      </c>
      <c r="C10" s="14">
        <f>_xlfn.STDEV.S(B6:K6)</f>
      </c>
      <c r="D10" s="14">
        <f>C10/B10</f>
      </c>
      <c r="E10" s="2"/>
      <c r="F10" s="2" t="s">
        <v>10</v>
      </c>
      <c r="G10" s="2" t="s">
        <v>11</v>
      </c>
      <c r="H10" s="2"/>
      <c r="I10" s="3"/>
      <c r="J10" s="3"/>
      <c r="K10" s="2"/>
      <c r="L10" s="1"/>
      <c r="M10" s="1"/>
      <c r="N10" s="1"/>
      <c r="O10" s="1"/>
      <c r="P10" s="1"/>
      <c r="Q10" s="2"/>
      <c r="R10" s="2"/>
      <c r="S10" s="2"/>
      <c r="T10" s="2"/>
      <c r="U10" s="1"/>
      <c r="V10" s="1"/>
      <c r="W10" s="2"/>
      <c r="X10" s="3"/>
    </row>
    <row x14ac:dyDescent="0.25" r="11" customHeight="1" ht="17.25">
      <c r="A11" s="1"/>
      <c r="B11" s="2"/>
      <c r="C11" s="2"/>
      <c r="D11" s="2"/>
      <c r="E11" s="2"/>
      <c r="F11" s="2"/>
      <c r="G11" s="2"/>
      <c r="H11" s="2"/>
      <c r="I11" s="3"/>
      <c r="J11" s="3"/>
      <c r="K11" s="2"/>
      <c r="L11" s="1"/>
      <c r="M11" s="1"/>
      <c r="N11" s="1"/>
      <c r="O11" s="1"/>
      <c r="P11" s="1"/>
      <c r="Q11" s="2"/>
      <c r="R11" s="2"/>
      <c r="S11" s="2"/>
      <c r="T11" s="2"/>
      <c r="U11" s="1"/>
      <c r="V11" s="1"/>
      <c r="W11" s="2"/>
      <c r="X11" s="3"/>
    </row>
    <row x14ac:dyDescent="0.25" r="12" customHeight="1" ht="17.25">
      <c r="A12" s="4" t="s">
        <v>12</v>
      </c>
      <c r="B12" s="2"/>
      <c r="C12" s="2"/>
      <c r="D12" s="2"/>
      <c r="E12" s="2"/>
      <c r="F12" s="2"/>
      <c r="G12" s="2"/>
      <c r="H12" s="2"/>
      <c r="I12" s="3"/>
      <c r="J12" s="3"/>
      <c r="K12" s="2"/>
      <c r="L12" s="1"/>
      <c r="M12" s="1"/>
      <c r="N12" s="1"/>
      <c r="O12" s="1"/>
      <c r="P12" s="1"/>
      <c r="Q12" s="2"/>
      <c r="R12" s="2"/>
      <c r="S12" s="2"/>
      <c r="T12" s="2"/>
      <c r="U12" s="1"/>
      <c r="V12" s="1"/>
      <c r="W12" s="2"/>
      <c r="X12" s="3"/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  <c r="I13" s="3"/>
      <c r="J13" s="3"/>
      <c r="K13" s="2"/>
      <c r="L13" s="1"/>
      <c r="M13" s="1"/>
      <c r="N13" s="1"/>
      <c r="O13" s="1"/>
      <c r="P13" s="1"/>
      <c r="Q13" s="2"/>
      <c r="R13" s="2"/>
      <c r="S13" s="2"/>
      <c r="T13" s="2"/>
      <c r="U13" s="1"/>
      <c r="V13" s="1"/>
      <c r="W13" s="2"/>
      <c r="X13" s="3"/>
    </row>
    <row x14ac:dyDescent="0.25" r="14" customHeight="1" ht="17.25">
      <c r="A14" s="1" t="s">
        <v>13</v>
      </c>
      <c r="B14" s="14">
        <v>0.1</v>
      </c>
      <c r="C14" s="2"/>
      <c r="D14" s="16" t="s">
        <v>14</v>
      </c>
      <c r="E14" s="14">
        <v>0.95</v>
      </c>
      <c r="F14" s="2"/>
      <c r="G14" s="2"/>
      <c r="H14" s="2"/>
      <c r="I14" s="3"/>
      <c r="J14" s="3"/>
      <c r="K14" s="2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  <c r="W14" s="2"/>
      <c r="X14" s="3"/>
    </row>
    <row x14ac:dyDescent="0.25" r="15" customHeight="1" ht="17.25">
      <c r="A15" s="1"/>
      <c r="B15" s="2"/>
      <c r="C15" s="2"/>
      <c r="D15" s="2" t="s">
        <v>15</v>
      </c>
      <c r="E15" s="17">
        <f>_xlfn.NORM.INV(E14,0,1)</f>
      </c>
      <c r="F15" s="2"/>
      <c r="G15" s="2"/>
      <c r="H15" s="2"/>
      <c r="I15" s="3"/>
      <c r="J15" s="3"/>
      <c r="K15" s="2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2"/>
      <c r="X15" s="3"/>
    </row>
    <row x14ac:dyDescent="0.25" r="16" customHeight="1" ht="17.25">
      <c r="A16" s="1"/>
      <c r="B16" s="2"/>
      <c r="C16" s="2"/>
      <c r="D16" s="2"/>
      <c r="E16" s="2"/>
      <c r="F16" s="2"/>
      <c r="G16" s="2"/>
      <c r="H16" s="2"/>
      <c r="I16" s="3"/>
      <c r="J16" s="3"/>
      <c r="K16" s="2"/>
      <c r="L16" s="1"/>
      <c r="M16" s="1"/>
      <c r="N16" s="1"/>
      <c r="O16" s="1"/>
      <c r="P16" s="1"/>
      <c r="Q16" s="2"/>
      <c r="R16" s="2"/>
      <c r="S16" s="2"/>
      <c r="T16" s="2"/>
      <c r="U16" s="1"/>
      <c r="V16" s="1"/>
      <c r="W16" s="2"/>
      <c r="X16" s="3"/>
    </row>
    <row x14ac:dyDescent="0.25" r="17" customHeight="1" ht="17.25">
      <c r="A17" s="18"/>
      <c r="B17" s="19"/>
      <c r="C17" s="19">
        <v>1</v>
      </c>
      <c r="D17" s="19">
        <v>2</v>
      </c>
      <c r="E17" s="19">
        <v>3</v>
      </c>
      <c r="F17" s="19">
        <v>4</v>
      </c>
      <c r="G17" s="19">
        <v>5</v>
      </c>
      <c r="H17" s="20" t="s">
        <v>16</v>
      </c>
      <c r="I17" s="21" t="s">
        <v>17</v>
      </c>
      <c r="J17" s="21" t="s">
        <v>18</v>
      </c>
      <c r="K17" s="2"/>
      <c r="L17" s="1"/>
      <c r="M17" s="1"/>
      <c r="N17" s="1"/>
      <c r="O17" s="1"/>
      <c r="P17" s="1"/>
      <c r="Q17" s="2"/>
      <c r="R17" s="2"/>
      <c r="S17" s="2"/>
      <c r="T17" s="2"/>
      <c r="U17" s="1"/>
      <c r="V17" s="1"/>
      <c r="W17" s="2"/>
      <c r="X17" s="3"/>
    </row>
    <row x14ac:dyDescent="0.25" r="18" customHeight="1" ht="17.25">
      <c r="A18" s="22" t="s">
        <v>19</v>
      </c>
      <c r="B18" s="23"/>
      <c r="C18" s="23">
        <v>56</v>
      </c>
      <c r="D18" s="23">
        <v>40</v>
      </c>
      <c r="E18" s="23">
        <v>61</v>
      </c>
      <c r="F18" s="23">
        <v>42</v>
      </c>
      <c r="G18" s="23">
        <v>51</v>
      </c>
      <c r="H18" s="23">
        <f>AVERAGE(C18:G18)</f>
      </c>
      <c r="I18" s="24">
        <f>STDEV(C18:G18)</f>
      </c>
      <c r="J18" s="25">
        <f>VARA(C18:G18)</f>
      </c>
      <c r="K18" s="2"/>
      <c r="L18" s="1"/>
      <c r="M18" s="1"/>
      <c r="N18" s="1"/>
      <c r="O18" s="1"/>
      <c r="P18" s="1"/>
      <c r="Q18" s="2"/>
      <c r="R18" s="2"/>
      <c r="S18" s="2"/>
      <c r="T18" s="2"/>
      <c r="U18" s="1"/>
      <c r="V18" s="1"/>
      <c r="W18" s="2"/>
      <c r="X18" s="3"/>
    </row>
    <row x14ac:dyDescent="0.25" r="19" customHeight="1" ht="17.25">
      <c r="A19" s="26" t="s">
        <v>20</v>
      </c>
      <c r="B19" s="23"/>
      <c r="C19" s="23"/>
      <c r="D19" s="23"/>
      <c r="E19" s="23"/>
      <c r="F19" s="23"/>
      <c r="G19" s="23"/>
      <c r="H19" s="23"/>
      <c r="I19" s="24"/>
      <c r="J19" s="27"/>
      <c r="K19" s="2"/>
      <c r="L19" s="1"/>
      <c r="M19" s="1"/>
      <c r="N19" s="1"/>
      <c r="O19" s="1"/>
      <c r="P19" s="1"/>
      <c r="Q19" s="2"/>
      <c r="R19" s="2"/>
      <c r="S19" s="2"/>
      <c r="T19" s="2"/>
      <c r="U19" s="1"/>
      <c r="V19" s="1"/>
      <c r="W19" s="2"/>
      <c r="X19" s="3"/>
    </row>
    <row x14ac:dyDescent="0.25" r="20" customHeight="1" ht="17.25">
      <c r="A20" s="28" t="s">
        <v>5</v>
      </c>
      <c r="B20" s="23">
        <v>50</v>
      </c>
      <c r="C20" s="24">
        <f>B20*(1-$B$14)+$B$14*C18</f>
      </c>
      <c r="D20" s="24">
        <f>C20*(1-$B$14)+$B$14*D18</f>
      </c>
      <c r="E20" s="24">
        <f>D20*(1-$B$14)+$B$14*E18</f>
      </c>
      <c r="F20" s="24">
        <f>E20*(1-$B$14)+$B$14*F18</f>
      </c>
      <c r="G20" s="24">
        <f>F20*(1-$B$14)+$B$14*G18</f>
      </c>
      <c r="H20" s="23"/>
      <c r="I20" s="24"/>
      <c r="J20" s="27"/>
      <c r="K20" s="2"/>
      <c r="L20" s="1"/>
      <c r="M20" s="1"/>
      <c r="N20" s="1"/>
      <c r="O20" s="1"/>
      <c r="P20" s="1"/>
      <c r="Q20" s="2"/>
      <c r="R20" s="2"/>
      <c r="S20" s="2"/>
      <c r="T20" s="2"/>
      <c r="U20" s="1"/>
      <c r="V20" s="1"/>
      <c r="W20" s="2"/>
      <c r="X20" s="3"/>
    </row>
    <row x14ac:dyDescent="0.25" r="21" customHeight="1" ht="17.25">
      <c r="A21" s="28" t="s">
        <v>6</v>
      </c>
      <c r="B21" s="23">
        <v>15</v>
      </c>
      <c r="C21" s="29">
        <v>15</v>
      </c>
      <c r="D21" s="29">
        <v>15</v>
      </c>
      <c r="E21" s="29">
        <v>15</v>
      </c>
      <c r="F21" s="29">
        <v>15</v>
      </c>
      <c r="G21" s="29">
        <v>15</v>
      </c>
      <c r="H21" s="23"/>
      <c r="I21" s="24"/>
      <c r="J21" s="27"/>
      <c r="K21" s="2"/>
      <c r="L21" s="1"/>
      <c r="M21" s="1"/>
      <c r="N21" s="1"/>
      <c r="O21" s="1"/>
      <c r="P21" s="1"/>
      <c r="Q21" s="2"/>
      <c r="R21" s="2"/>
      <c r="S21" s="2"/>
      <c r="T21" s="2"/>
      <c r="U21" s="1"/>
      <c r="V21" s="1"/>
      <c r="W21" s="2"/>
      <c r="X21" s="3"/>
    </row>
    <row x14ac:dyDescent="0.25" r="22" customHeight="1" ht="17.25">
      <c r="A22" s="28" t="s">
        <v>21</v>
      </c>
      <c r="B22" s="24">
        <f>B20+$E$15*B21</f>
      </c>
      <c r="C22" s="24">
        <f>C20+$E$15*C21</f>
      </c>
      <c r="D22" s="24">
        <f>D20+$E$15*D21</f>
      </c>
      <c r="E22" s="24">
        <f>E20+$E$15*E21</f>
      </c>
      <c r="F22" s="24">
        <f>F20+$E$15*F21</f>
      </c>
      <c r="G22" s="24">
        <f>G20+$E$15*G21</f>
      </c>
      <c r="H22" s="23"/>
      <c r="I22" s="24"/>
      <c r="J22" s="27"/>
      <c r="K22" s="2"/>
      <c r="L22" s="1"/>
      <c r="M22" s="1"/>
      <c r="N22" s="1"/>
      <c r="O22" s="1"/>
      <c r="P22" s="1"/>
      <c r="Q22" s="2"/>
      <c r="R22" s="2"/>
      <c r="S22" s="2"/>
      <c r="T22" s="2"/>
      <c r="U22" s="1"/>
      <c r="V22" s="1"/>
      <c r="W22" s="2"/>
      <c r="X22" s="3"/>
    </row>
    <row x14ac:dyDescent="0.25" r="23" customHeight="1" ht="17.25">
      <c r="A23" s="22" t="s">
        <v>22</v>
      </c>
      <c r="B23" s="24">
        <f>ROUND(B22+0.5,0)</f>
      </c>
      <c r="C23" s="24">
        <f>ROUND(C22+0.5,0)</f>
      </c>
      <c r="D23" s="24">
        <f>ROUND(D22+0.5,0)</f>
      </c>
      <c r="E23" s="24">
        <f>ROUND(E22+0.5,0)</f>
      </c>
      <c r="F23" s="24">
        <f>ROUND(F22+0.5,0)</f>
      </c>
      <c r="G23" s="24">
        <f>ROUND(G22+0.5,0)</f>
      </c>
      <c r="H23" s="23"/>
      <c r="I23" s="24"/>
      <c r="J23" s="27"/>
      <c r="K23" s="2"/>
      <c r="L23" s="1"/>
      <c r="M23" s="1"/>
      <c r="N23" s="1"/>
      <c r="O23" s="1"/>
      <c r="P23" s="1"/>
      <c r="Q23" s="2"/>
      <c r="R23" s="2"/>
      <c r="S23" s="2"/>
      <c r="T23" s="2"/>
      <c r="U23" s="1"/>
      <c r="V23" s="1"/>
      <c r="W23" s="2"/>
      <c r="X23" s="3"/>
    </row>
    <row x14ac:dyDescent="0.25" r="24" customHeight="1" ht="17.25">
      <c r="A24" s="22" t="s">
        <v>23</v>
      </c>
      <c r="B24" s="23"/>
      <c r="C24" s="19">
        <f>C18-B23+C23</f>
      </c>
      <c r="D24" s="19">
        <f>D18-C23+D23</f>
      </c>
      <c r="E24" s="19">
        <f>E18-D23+E23</f>
      </c>
      <c r="F24" s="19">
        <f>F18-E23+F23</f>
      </c>
      <c r="G24" s="19">
        <f>G18-F23+G23</f>
      </c>
      <c r="H24" s="23">
        <f>AVERAGE(C24:G24)</f>
      </c>
      <c r="I24" s="24">
        <f>STDEV(C24:G24)</f>
      </c>
      <c r="J24" s="30">
        <f>VARA(C24:G24)</f>
      </c>
      <c r="K24" s="2"/>
      <c r="L24" s="1"/>
      <c r="M24" s="1"/>
      <c r="N24" s="1"/>
      <c r="O24" s="1"/>
      <c r="P24" s="1"/>
      <c r="Q24" s="2"/>
      <c r="R24" s="2"/>
      <c r="S24" s="2"/>
      <c r="T24" s="2"/>
      <c r="U24" s="1"/>
      <c r="V24" s="1"/>
      <c r="W24" s="2"/>
      <c r="X24" s="3"/>
    </row>
    <row x14ac:dyDescent="0.25" r="25" customHeight="1" ht="17.25">
      <c r="A25" s="26" t="s">
        <v>24</v>
      </c>
      <c r="B25" s="23"/>
      <c r="C25" s="23"/>
      <c r="D25" s="23"/>
      <c r="E25" s="23"/>
      <c r="F25" s="23"/>
      <c r="G25" s="23"/>
      <c r="H25" s="23"/>
      <c r="I25" s="24"/>
      <c r="J25" s="27"/>
      <c r="K25" s="2"/>
      <c r="L25" s="1"/>
      <c r="M25" s="1"/>
      <c r="N25" s="1"/>
      <c r="O25" s="1"/>
      <c r="P25" s="1"/>
      <c r="Q25" s="2"/>
      <c r="R25" s="2"/>
      <c r="S25" s="2"/>
      <c r="T25" s="2"/>
      <c r="U25" s="1"/>
      <c r="V25" s="1"/>
      <c r="W25" s="2"/>
      <c r="X25" s="3"/>
    </row>
    <row x14ac:dyDescent="0.25" r="26" customHeight="1" ht="17.25">
      <c r="A26" s="28" t="s">
        <v>5</v>
      </c>
      <c r="B26" s="23">
        <v>50</v>
      </c>
      <c r="C26" s="24">
        <f>B26*0.9+0.1*C24</f>
      </c>
      <c r="D26" s="24">
        <f>C26*0.9+0.1*D24</f>
      </c>
      <c r="E26" s="24">
        <f>D26*0.9+0.1*E24</f>
      </c>
      <c r="F26" s="24">
        <f>E26*0.9+0.1*F24</f>
      </c>
      <c r="G26" s="24">
        <f>F26*0.9+0.1*G24</f>
      </c>
      <c r="H26" s="23"/>
      <c r="I26" s="24"/>
      <c r="J26" s="27"/>
      <c r="K26" s="2"/>
      <c r="L26" s="1"/>
      <c r="M26" s="1"/>
      <c r="N26" s="1"/>
      <c r="O26" s="1"/>
      <c r="P26" s="1"/>
      <c r="Q26" s="2"/>
      <c r="R26" s="2"/>
      <c r="S26" s="2"/>
      <c r="T26" s="2"/>
      <c r="U26" s="1"/>
      <c r="V26" s="1"/>
      <c r="W26" s="2"/>
      <c r="X26" s="3"/>
    </row>
    <row x14ac:dyDescent="0.25" r="27" customHeight="1" ht="17.25">
      <c r="A27" s="28" t="s">
        <v>6</v>
      </c>
      <c r="B27" s="23">
        <v>15</v>
      </c>
      <c r="C27" s="29">
        <v>15</v>
      </c>
      <c r="D27" s="29">
        <v>15</v>
      </c>
      <c r="E27" s="29">
        <v>15</v>
      </c>
      <c r="F27" s="29">
        <v>15</v>
      </c>
      <c r="G27" s="29">
        <v>15</v>
      </c>
      <c r="H27" s="23"/>
      <c r="I27" s="24"/>
      <c r="J27" s="27"/>
      <c r="K27" s="2"/>
      <c r="L27" s="1"/>
      <c r="M27" s="1"/>
      <c r="N27" s="1"/>
      <c r="O27" s="1"/>
      <c r="P27" s="1"/>
      <c r="Q27" s="2"/>
      <c r="R27" s="2"/>
      <c r="S27" s="2"/>
      <c r="T27" s="2"/>
      <c r="U27" s="1"/>
      <c r="V27" s="1"/>
      <c r="W27" s="2"/>
      <c r="X27" s="3"/>
    </row>
    <row x14ac:dyDescent="0.25" r="28" customHeight="1" ht="17.25">
      <c r="A28" s="22" t="s">
        <v>25</v>
      </c>
      <c r="B28" s="23">
        <f>ROUND(B26+1.645*B27+0.5,0)</f>
      </c>
      <c r="C28" s="23">
        <f>ROUND(C26+1.645*C27+0.5,0)</f>
      </c>
      <c r="D28" s="23">
        <f>ROUND(D26+1.645*D27+0.5,0)</f>
      </c>
      <c r="E28" s="23">
        <f>ROUND(E26+1.645*E27+0.5,0)</f>
      </c>
      <c r="F28" s="23">
        <f>ROUND(F26+1.645*F27+0.5,0)</f>
      </c>
      <c r="G28" s="23">
        <f>ROUND(G26+1.645*G27+0.5,0)</f>
      </c>
      <c r="H28" s="23"/>
      <c r="I28" s="24"/>
      <c r="J28" s="27"/>
      <c r="K28" s="2"/>
      <c r="L28" s="1"/>
      <c r="M28" s="1"/>
      <c r="N28" s="1"/>
      <c r="O28" s="1"/>
      <c r="P28" s="1"/>
      <c r="Q28" s="2"/>
      <c r="R28" s="2"/>
      <c r="S28" s="2"/>
      <c r="T28" s="2"/>
      <c r="U28" s="1"/>
      <c r="V28" s="1"/>
      <c r="W28" s="2"/>
      <c r="X28" s="3"/>
    </row>
    <row x14ac:dyDescent="0.25" r="29" customHeight="1" ht="17.25">
      <c r="A29" s="22" t="s">
        <v>26</v>
      </c>
      <c r="B29" s="23"/>
      <c r="C29" s="19">
        <f>C24-B28+C28</f>
      </c>
      <c r="D29" s="19">
        <f>D24-C28+D28</f>
      </c>
      <c r="E29" s="19">
        <f>E24-D28+E28</f>
      </c>
      <c r="F29" s="19">
        <f>F24-E28+F28</f>
      </c>
      <c r="G29" s="19">
        <f>G24-F28+G28</f>
      </c>
      <c r="H29" s="23">
        <f>AVERAGE(C29:G29)</f>
      </c>
      <c r="I29" s="24">
        <f>STDEV(C29:G29)</f>
      </c>
      <c r="J29" s="25">
        <f>VARA(C29:G29)</f>
      </c>
      <c r="K29" s="2"/>
      <c r="L29" s="1"/>
      <c r="M29" s="1"/>
      <c r="N29" s="1"/>
      <c r="O29" s="1"/>
      <c r="P29" s="1"/>
      <c r="Q29" s="2"/>
      <c r="R29" s="2"/>
      <c r="S29" s="2"/>
      <c r="T29" s="2"/>
      <c r="U29" s="1"/>
      <c r="V29" s="1"/>
      <c r="W29" s="2"/>
      <c r="X29" s="3"/>
    </row>
    <row x14ac:dyDescent="0.25" r="30" customHeight="1" ht="17.25">
      <c r="A30" s="1"/>
      <c r="B30" s="2"/>
      <c r="C30" s="2"/>
      <c r="D30" s="2"/>
      <c r="E30" s="2"/>
      <c r="F30" s="2"/>
      <c r="G30" s="2"/>
      <c r="H30" s="2"/>
      <c r="I30" s="3"/>
      <c r="J30" s="3"/>
      <c r="K30" s="2"/>
      <c r="L30" s="1"/>
      <c r="M30" s="1"/>
      <c r="N30" s="1"/>
      <c r="O30" s="1"/>
      <c r="P30" s="1"/>
      <c r="Q30" s="2"/>
      <c r="R30" s="2"/>
      <c r="S30" s="2"/>
      <c r="T30" s="2"/>
      <c r="U30" s="1"/>
      <c r="V30" s="1"/>
      <c r="W30" s="2"/>
      <c r="X30" s="3"/>
    </row>
    <row x14ac:dyDescent="0.25" r="31" customHeight="1" ht="17.25">
      <c r="A31" s="1"/>
      <c r="B31" s="2"/>
      <c r="C31" s="2"/>
      <c r="D31" s="2"/>
      <c r="E31" s="2"/>
      <c r="F31" s="2"/>
      <c r="G31" s="2"/>
      <c r="H31" s="2"/>
      <c r="I31" s="3"/>
      <c r="J31" s="3"/>
      <c r="K31" s="2"/>
      <c r="L31" s="1"/>
      <c r="M31" s="1"/>
      <c r="N31" s="1"/>
      <c r="O31" s="1"/>
      <c r="P31" s="1"/>
      <c r="Q31" s="2"/>
      <c r="R31" s="2"/>
      <c r="S31" s="2"/>
      <c r="T31" s="2"/>
      <c r="U31" s="1"/>
      <c r="V31" s="1"/>
      <c r="W31" s="2"/>
      <c r="X31" s="3"/>
    </row>
    <row x14ac:dyDescent="0.25" r="32" customHeight="1" ht="17.25">
      <c r="A32" s="4" t="s">
        <v>27</v>
      </c>
      <c r="B32" s="2" t="s">
        <v>28</v>
      </c>
      <c r="C32" s="2"/>
      <c r="D32" s="2"/>
      <c r="E32" s="2"/>
      <c r="F32" s="2"/>
      <c r="G32" s="2"/>
      <c r="H32" s="2"/>
      <c r="I32" s="3"/>
      <c r="J32" s="3"/>
      <c r="K32" s="2"/>
      <c r="L32" s="1"/>
      <c r="M32" s="1"/>
      <c r="N32" s="1"/>
      <c r="O32" s="1"/>
      <c r="P32" s="1"/>
      <c r="Q32" s="2"/>
      <c r="R32" s="2"/>
      <c r="S32" s="2"/>
      <c r="T32" s="2"/>
      <c r="U32" s="1"/>
      <c r="V32" s="1"/>
      <c r="W32" s="2"/>
      <c r="X32" s="3"/>
    </row>
    <row x14ac:dyDescent="0.25" r="33" customHeight="1" ht="17.25">
      <c r="A33" s="1"/>
      <c r="B33" s="2"/>
      <c r="C33" s="2"/>
      <c r="D33" s="2"/>
      <c r="E33" s="2"/>
      <c r="F33" s="2"/>
      <c r="G33" s="2"/>
      <c r="H33" s="2"/>
      <c r="I33" s="3"/>
      <c r="J33" s="3"/>
      <c r="K33" s="2"/>
      <c r="L33" s="1"/>
      <c r="M33" s="1"/>
      <c r="N33" s="1"/>
      <c r="O33" s="1"/>
      <c r="P33" s="1"/>
      <c r="Q33" s="2"/>
      <c r="R33" s="2"/>
      <c r="S33" s="2"/>
      <c r="T33" s="2"/>
      <c r="U33" s="1"/>
      <c r="V33" s="1"/>
      <c r="W33" s="2"/>
      <c r="X33" s="3"/>
    </row>
    <row x14ac:dyDescent="0.25" r="34" customHeight="1" ht="17.25" hidden="1">
      <c r="A34" s="1"/>
      <c r="B34" s="2" t="s">
        <v>29</v>
      </c>
      <c r="C34" s="2"/>
      <c r="D34" s="2"/>
      <c r="E34" s="2"/>
      <c r="F34" s="2"/>
      <c r="G34" s="2"/>
      <c r="H34" s="2"/>
      <c r="I34" s="3"/>
      <c r="J34" s="3"/>
      <c r="K34" s="2"/>
      <c r="L34" s="1"/>
      <c r="M34" s="1"/>
      <c r="N34" s="1"/>
      <c r="O34" s="1"/>
      <c r="P34" s="1"/>
      <c r="Q34" s="2"/>
      <c r="R34" s="2"/>
      <c r="S34" s="2"/>
      <c r="T34" s="2"/>
      <c r="U34" s="1"/>
      <c r="V34" s="1"/>
      <c r="W34" s="2"/>
      <c r="X34" s="3"/>
    </row>
    <row x14ac:dyDescent="0.25" r="35" customHeight="1" ht="17.25" hidden="1">
      <c r="A35" s="1"/>
      <c r="B35" s="2"/>
      <c r="C35" s="2"/>
      <c r="D35" s="2"/>
      <c r="E35" s="2"/>
      <c r="F35" s="2"/>
      <c r="G35" s="2"/>
      <c r="H35" s="2"/>
      <c r="I35" s="3"/>
      <c r="J35" s="3"/>
      <c r="K35" s="2"/>
      <c r="L35" s="1"/>
      <c r="M35" s="1"/>
      <c r="N35" s="1"/>
      <c r="O35" s="1"/>
      <c r="P35" s="1"/>
      <c r="Q35" s="2"/>
      <c r="R35" s="2"/>
      <c r="S35" s="2"/>
      <c r="T35" s="2"/>
      <c r="U35" s="1"/>
      <c r="V35" s="1"/>
      <c r="W35" s="2"/>
      <c r="X35" s="3"/>
    </row>
    <row x14ac:dyDescent="0.25" r="36" customHeight="1" ht="17.25" hidden="1">
      <c r="A36" s="1"/>
      <c r="B36" s="2"/>
      <c r="C36" s="2"/>
      <c r="D36" s="2"/>
      <c r="E36" s="2"/>
      <c r="F36" s="2"/>
      <c r="G36" s="2"/>
      <c r="H36" s="2"/>
      <c r="I36" s="3"/>
      <c r="J36" s="3"/>
      <c r="K36" s="2"/>
      <c r="L36" s="1"/>
      <c r="M36" s="1"/>
      <c r="N36" s="1"/>
      <c r="O36" s="1"/>
      <c r="P36" s="31"/>
      <c r="Q36" s="32"/>
      <c r="R36" s="33">
        <v>1</v>
      </c>
      <c r="S36" s="33">
        <v>2</v>
      </c>
      <c r="T36" s="33">
        <v>3</v>
      </c>
      <c r="U36" s="34"/>
      <c r="V36" s="34"/>
      <c r="W36" s="35" t="s">
        <v>16</v>
      </c>
      <c r="X36" s="36" t="s">
        <v>17</v>
      </c>
    </row>
    <row x14ac:dyDescent="0.25" r="37" customHeight="1" ht="17.25" hidden="1">
      <c r="A37" s="1"/>
      <c r="B37" s="2"/>
      <c r="C37" s="2"/>
      <c r="D37" s="2"/>
      <c r="E37" s="2"/>
      <c r="F37" s="2"/>
      <c r="G37" s="2"/>
      <c r="H37" s="2"/>
      <c r="I37" s="3"/>
      <c r="J37" s="3"/>
      <c r="K37" s="2"/>
      <c r="L37" s="1"/>
      <c r="M37" s="1"/>
      <c r="N37" s="1"/>
      <c r="O37" s="1"/>
      <c r="P37" s="37" t="s">
        <v>19</v>
      </c>
      <c r="Q37" s="32"/>
      <c r="R37" s="38">
        <v>95</v>
      </c>
      <c r="S37" s="38">
        <v>129</v>
      </c>
      <c r="T37" s="38">
        <v>101</v>
      </c>
      <c r="U37" s="39"/>
      <c r="V37" s="39"/>
      <c r="W37" s="40">
        <f>AVERAGE(R37:T37)</f>
      </c>
      <c r="X37" s="41">
        <f>STDEV(R37:T37)</f>
      </c>
    </row>
    <row x14ac:dyDescent="0.25" r="38" customHeight="1" ht="17.25" hidden="1">
      <c r="A38" s="1"/>
      <c r="B38" s="2"/>
      <c r="C38" s="2"/>
      <c r="D38" s="2"/>
      <c r="E38" s="2"/>
      <c r="F38" s="2"/>
      <c r="G38" s="2"/>
      <c r="H38" s="2"/>
      <c r="I38" s="3"/>
      <c r="J38" s="3"/>
      <c r="K38" s="2"/>
      <c r="L38" s="1"/>
      <c r="M38" s="1"/>
      <c r="N38" s="1"/>
      <c r="O38" s="1"/>
      <c r="P38" s="42" t="s">
        <v>20</v>
      </c>
      <c r="Q38" s="43"/>
      <c r="R38" s="44"/>
      <c r="S38" s="44"/>
      <c r="T38" s="44"/>
      <c r="U38" s="39"/>
      <c r="V38" s="39"/>
      <c r="W38" s="45"/>
      <c r="X38" s="46"/>
    </row>
    <row x14ac:dyDescent="0.25" r="39" customHeight="1" ht="17.25" hidden="1">
      <c r="A39" s="1"/>
      <c r="B39" s="2"/>
      <c r="C39" s="2"/>
      <c r="D39" s="2"/>
      <c r="E39" s="2"/>
      <c r="F39" s="2"/>
      <c r="G39" s="2"/>
      <c r="H39" s="2"/>
      <c r="I39" s="3"/>
      <c r="J39" s="3"/>
      <c r="K39" s="2"/>
      <c r="L39" s="1"/>
      <c r="M39" s="1"/>
      <c r="N39" s="1"/>
      <c r="O39" s="1"/>
      <c r="P39" s="47" t="s">
        <v>5</v>
      </c>
      <c r="Q39" s="48">
        <v>100</v>
      </c>
      <c r="R39" s="49">
        <f>Q39*0.9+0.1*R37</f>
      </c>
      <c r="S39" s="49">
        <f>R39*0.9+0.1*S37</f>
      </c>
      <c r="T39" s="49">
        <f>S39*0.9+0.1*T37</f>
      </c>
      <c r="U39" s="49"/>
      <c r="V39" s="49"/>
      <c r="W39" s="50"/>
      <c r="X39" s="51"/>
    </row>
    <row x14ac:dyDescent="0.25" r="40" customHeight="1" ht="17.25" hidden="1">
      <c r="A40" s="1"/>
      <c r="B40" s="2"/>
      <c r="C40" s="2"/>
      <c r="D40" s="2"/>
      <c r="E40" s="2"/>
      <c r="F40" s="2"/>
      <c r="G40" s="2"/>
      <c r="H40" s="2"/>
      <c r="I40" s="3"/>
      <c r="J40" s="3"/>
      <c r="K40" s="2"/>
      <c r="L40" s="1"/>
      <c r="M40" s="1"/>
      <c r="N40" s="1"/>
      <c r="O40" s="1"/>
      <c r="P40" s="47" t="s">
        <v>6</v>
      </c>
      <c r="Q40" s="48">
        <v>30</v>
      </c>
      <c r="R40" s="52">
        <v>30</v>
      </c>
      <c r="S40" s="52">
        <v>30</v>
      </c>
      <c r="T40" s="52">
        <v>30</v>
      </c>
      <c r="U40" s="52"/>
      <c r="V40" s="52"/>
      <c r="W40" s="50"/>
      <c r="X40" s="51"/>
    </row>
    <row x14ac:dyDescent="0.25" r="41" customHeight="1" ht="17.25" hidden="1">
      <c r="A41" s="1"/>
      <c r="B41" s="2"/>
      <c r="C41" s="2"/>
      <c r="D41" s="2"/>
      <c r="E41" s="2"/>
      <c r="F41" s="2"/>
      <c r="G41" s="2"/>
      <c r="H41" s="2"/>
      <c r="I41" s="3"/>
      <c r="J41" s="3"/>
      <c r="K41" s="2"/>
      <c r="L41" s="1"/>
      <c r="M41" s="1"/>
      <c r="N41" s="1"/>
      <c r="O41" s="1"/>
      <c r="P41" s="47" t="s">
        <v>21</v>
      </c>
      <c r="Q41" s="48">
        <v>150</v>
      </c>
      <c r="R41" s="53">
        <f>ROUND(R39+1.645*R40+0.5,0)</f>
      </c>
      <c r="S41" s="53">
        <f>ROUND(S39+1.645*S40+0.5,0)</f>
      </c>
      <c r="T41" s="53">
        <f>ROUND(T39+1.645*T40+0.5,0)</f>
      </c>
      <c r="U41" s="54"/>
      <c r="V41" s="54"/>
      <c r="W41" s="50"/>
      <c r="X41" s="51"/>
    </row>
    <row x14ac:dyDescent="0.25" r="42" customHeight="1" ht="17.25" hidden="1">
      <c r="A42" s="1"/>
      <c r="B42" s="2"/>
      <c r="C42" s="2"/>
      <c r="D42" s="2"/>
      <c r="E42" s="2"/>
      <c r="F42" s="2"/>
      <c r="G42" s="2"/>
      <c r="H42" s="2"/>
      <c r="I42" s="3"/>
      <c r="J42" s="3"/>
      <c r="K42" s="2"/>
      <c r="L42" s="1"/>
      <c r="M42" s="1"/>
      <c r="N42" s="1"/>
      <c r="O42" s="1"/>
      <c r="P42" s="55" t="s">
        <v>23</v>
      </c>
      <c r="Q42" s="56"/>
      <c r="R42" s="57">
        <f>R37-Q41+R41</f>
      </c>
      <c r="S42" s="57">
        <f>S37-R41+S41</f>
      </c>
      <c r="T42" s="57">
        <f>T37-S41+T41</f>
      </c>
      <c r="U42" s="58"/>
      <c r="V42" s="58"/>
      <c r="W42" s="59">
        <f>AVERAGE(R42:T42)</f>
      </c>
      <c r="X42" s="60">
        <f>STDEV(R42:T42)</f>
      </c>
    </row>
    <row x14ac:dyDescent="0.25" r="43" customHeight="1" ht="17.25" hidden="1">
      <c r="A43" s="1"/>
      <c r="B43" s="2"/>
      <c r="C43" s="2"/>
      <c r="D43" s="2"/>
      <c r="E43" s="2"/>
      <c r="F43" s="2"/>
      <c r="G43" s="2"/>
      <c r="H43" s="2"/>
      <c r="I43" s="3"/>
      <c r="J43" s="3"/>
      <c r="K43" s="2"/>
      <c r="L43" s="1"/>
      <c r="M43" s="1"/>
      <c r="N43" s="1"/>
      <c r="O43" s="1"/>
      <c r="P43" s="42" t="s">
        <v>24</v>
      </c>
      <c r="Q43" s="43"/>
      <c r="R43" s="61"/>
      <c r="S43" s="61"/>
      <c r="T43" s="61"/>
      <c r="U43" s="62"/>
      <c r="V43" s="62"/>
      <c r="W43" s="63"/>
      <c r="X43" s="64"/>
    </row>
    <row x14ac:dyDescent="0.25" r="44" customHeight="1" ht="17.25" hidden="1">
      <c r="A44" s="1"/>
      <c r="B44" s="2"/>
      <c r="C44" s="2"/>
      <c r="D44" s="2"/>
      <c r="E44" s="2"/>
      <c r="F44" s="2"/>
      <c r="G44" s="2"/>
      <c r="H44" s="2"/>
      <c r="I44" s="3"/>
      <c r="J44" s="3"/>
      <c r="K44" s="2"/>
      <c r="L44" s="1"/>
      <c r="M44" s="1"/>
      <c r="N44" s="1"/>
      <c r="O44" s="1"/>
      <c r="P44" s="47" t="s">
        <v>5</v>
      </c>
      <c r="Q44" s="48">
        <v>100</v>
      </c>
      <c r="R44" s="49">
        <f>Q44*0.9+0.1*R42</f>
      </c>
      <c r="S44" s="49">
        <f>R44*0.9+0.1*S42</f>
      </c>
      <c r="T44" s="49">
        <f>S44*0.9+0.1*T42</f>
      </c>
      <c r="U44" s="49"/>
      <c r="V44" s="49"/>
      <c r="W44" s="50"/>
      <c r="X44" s="51"/>
    </row>
    <row x14ac:dyDescent="0.25" r="45" customHeight="1" ht="17.25" hidden="1">
      <c r="A45" s="1"/>
      <c r="B45" s="2"/>
      <c r="C45" s="2"/>
      <c r="D45" s="2"/>
      <c r="E45" s="2"/>
      <c r="F45" s="2"/>
      <c r="G45" s="2"/>
      <c r="H45" s="2"/>
      <c r="I45" s="3"/>
      <c r="J45" s="3"/>
      <c r="K45" s="2"/>
      <c r="L45" s="1"/>
      <c r="M45" s="1"/>
      <c r="N45" s="1"/>
      <c r="O45" s="1"/>
      <c r="P45" s="47" t="s">
        <v>6</v>
      </c>
      <c r="Q45" s="48">
        <v>30</v>
      </c>
      <c r="R45" s="52">
        <v>30</v>
      </c>
      <c r="S45" s="52">
        <v>30</v>
      </c>
      <c r="T45" s="52">
        <v>30</v>
      </c>
      <c r="U45" s="52"/>
      <c r="V45" s="52"/>
      <c r="W45" s="50"/>
      <c r="X45" s="51"/>
    </row>
    <row x14ac:dyDescent="0.25" r="46" customHeight="1" ht="17.25" hidden="1">
      <c r="A46" s="1"/>
      <c r="B46" s="2"/>
      <c r="C46" s="2"/>
      <c r="D46" s="2"/>
      <c r="E46" s="2"/>
      <c r="F46" s="2"/>
      <c r="G46" s="2"/>
      <c r="H46" s="2"/>
      <c r="I46" s="3"/>
      <c r="J46" s="3"/>
      <c r="K46" s="2"/>
      <c r="L46" s="1"/>
      <c r="M46" s="1"/>
      <c r="N46" s="1"/>
      <c r="O46" s="1"/>
      <c r="P46" s="47" t="s">
        <v>25</v>
      </c>
      <c r="Q46" s="48">
        <v>150</v>
      </c>
      <c r="R46" s="53">
        <f>ROUND(R44+1.645*R45+0.5,0)</f>
      </c>
      <c r="S46" s="53">
        <f>ROUND(S44+1.645*S45+0.5,0)</f>
      </c>
      <c r="T46" s="53">
        <f>ROUND(T44+1.645*T45+0.5,0)</f>
      </c>
      <c r="U46" s="54"/>
      <c r="V46" s="54"/>
      <c r="W46" s="50"/>
      <c r="X46" s="51"/>
    </row>
    <row x14ac:dyDescent="0.25" r="47" customHeight="1" ht="17.25" hidden="1">
      <c r="A47" s="1"/>
      <c r="B47" s="2"/>
      <c r="C47" s="2"/>
      <c r="D47" s="2"/>
      <c r="E47" s="2"/>
      <c r="F47" s="2"/>
      <c r="G47" s="2"/>
      <c r="H47" s="2"/>
      <c r="I47" s="3"/>
      <c r="J47" s="3"/>
      <c r="K47" s="2"/>
      <c r="L47" s="1"/>
      <c r="M47" s="1"/>
      <c r="N47" s="1"/>
      <c r="O47" s="1"/>
      <c r="P47" s="55" t="s">
        <v>26</v>
      </c>
      <c r="Q47" s="56"/>
      <c r="R47" s="57">
        <f>R42-Q46+R46</f>
      </c>
      <c r="S47" s="57">
        <f>S42-R46+S46</f>
      </c>
      <c r="T47" s="57">
        <f>T42-S46+T46</f>
      </c>
      <c r="U47" s="58"/>
      <c r="V47" s="58"/>
      <c r="W47" s="65">
        <f>AVERAGE(R47:T47)</f>
      </c>
      <c r="X47" s="60">
        <f>STDEV(R47:T47)</f>
      </c>
    </row>
    <row x14ac:dyDescent="0.25" r="48" customHeight="1" ht="17.25" hidden="1">
      <c r="A48" s="1"/>
      <c r="B48" s="2"/>
      <c r="C48" s="2"/>
      <c r="D48" s="2"/>
      <c r="E48" s="2"/>
      <c r="F48" s="2"/>
      <c r="G48" s="2"/>
      <c r="H48" s="2"/>
      <c r="I48" s="3"/>
      <c r="J48" s="3"/>
      <c r="K48" s="2"/>
      <c r="L48" s="1"/>
      <c r="M48" s="1"/>
      <c r="N48" s="1"/>
      <c r="O48" s="1"/>
      <c r="P48" s="1"/>
      <c r="Q48" s="2"/>
      <c r="R48" s="2"/>
      <c r="S48" s="2"/>
      <c r="T48" s="2"/>
      <c r="U48" s="1"/>
      <c r="V48" s="1"/>
      <c r="W48" s="2"/>
      <c r="X48" s="3"/>
    </row>
    <row x14ac:dyDescent="0.25" r="49" customHeight="1" ht="17.25" hidden="1">
      <c r="A49" s="1"/>
      <c r="B49" s="2"/>
      <c r="C49" s="2"/>
      <c r="D49" s="2"/>
      <c r="E49" s="2"/>
      <c r="F49" s="2"/>
      <c r="G49" s="2"/>
      <c r="H49" s="2"/>
      <c r="I49" s="3"/>
      <c r="J49" s="3"/>
      <c r="K49" s="2"/>
      <c r="L49" s="1"/>
      <c r="M49" s="1"/>
      <c r="N49" s="1"/>
      <c r="O49" s="1"/>
      <c r="P49" s="1"/>
      <c r="Q49" s="2"/>
      <c r="R49" s="2"/>
      <c r="S49" s="33">
        <v>2</v>
      </c>
      <c r="T49" s="33">
        <v>3</v>
      </c>
      <c r="U49" s="34"/>
      <c r="V49" s="34"/>
      <c r="W49" s="35" t="s">
        <v>16</v>
      </c>
      <c r="X49" s="36" t="s">
        <v>17</v>
      </c>
    </row>
    <row x14ac:dyDescent="0.25" r="50" customHeight="1" ht="17.25" hidden="1">
      <c r="A50" s="1"/>
      <c r="B50" s="2"/>
      <c r="C50" s="2"/>
      <c r="D50" s="2"/>
      <c r="E50" s="2"/>
      <c r="F50" s="2"/>
      <c r="G50" s="2"/>
      <c r="H50" s="2"/>
      <c r="I50" s="3"/>
      <c r="J50" s="3"/>
      <c r="K50" s="2"/>
      <c r="L50" s="1"/>
      <c r="M50" s="1"/>
      <c r="N50" s="1"/>
      <c r="O50" s="1"/>
      <c r="P50" s="1"/>
      <c r="Q50" s="2"/>
      <c r="R50" s="2"/>
      <c r="S50" s="38">
        <v>129</v>
      </c>
      <c r="T50" s="38">
        <v>101</v>
      </c>
      <c r="U50" s="39"/>
      <c r="V50" s="39"/>
      <c r="W50" s="63">
        <f>AVERAGE(R50:T50)</f>
      </c>
      <c r="X50" s="41">
        <f>STDEV(R50:T50)</f>
      </c>
    </row>
    <row x14ac:dyDescent="0.25" r="51" customHeight="1" ht="17.25" hidden="1">
      <c r="A51" s="1"/>
      <c r="B51" s="2"/>
      <c r="C51" s="2"/>
      <c r="D51" s="2"/>
      <c r="E51" s="2"/>
      <c r="F51" s="2"/>
      <c r="G51" s="2"/>
      <c r="H51" s="2"/>
      <c r="I51" s="3"/>
      <c r="J51" s="3"/>
      <c r="K51" s="2"/>
      <c r="L51" s="1"/>
      <c r="M51" s="1"/>
      <c r="N51" s="1"/>
      <c r="O51" s="1"/>
      <c r="P51" s="1"/>
      <c r="Q51" s="2"/>
      <c r="R51" s="2"/>
      <c r="S51" s="44"/>
      <c r="T51" s="44"/>
      <c r="U51" s="39"/>
      <c r="V51" s="39"/>
      <c r="W51" s="45"/>
      <c r="X51" s="46"/>
    </row>
    <row x14ac:dyDescent="0.25" r="52" customHeight="1" ht="17.25" hidden="1">
      <c r="A52" s="1"/>
      <c r="B52" s="2"/>
      <c r="C52" s="2"/>
      <c r="D52" s="2"/>
      <c r="E52" s="2"/>
      <c r="F52" s="2"/>
      <c r="G52" s="2"/>
      <c r="H52" s="2"/>
      <c r="I52" s="3"/>
      <c r="J52" s="3"/>
      <c r="K52" s="2"/>
      <c r="L52" s="1"/>
      <c r="M52" s="1"/>
      <c r="N52" s="1"/>
      <c r="O52" s="1"/>
      <c r="P52" s="1"/>
      <c r="Q52" s="2"/>
      <c r="R52" s="2"/>
      <c r="S52" s="49">
        <f>R66*0.9+0.1*S50</f>
      </c>
      <c r="T52" s="49">
        <f>S52*0.9+0.1*T50</f>
      </c>
      <c r="U52" s="49"/>
      <c r="V52" s="49"/>
      <c r="W52" s="50"/>
      <c r="X52" s="51"/>
    </row>
    <row x14ac:dyDescent="0.25" r="53" customHeight="1" ht="17.25" hidden="1">
      <c r="A53" s="1"/>
      <c r="B53" s="2"/>
      <c r="C53" s="2"/>
      <c r="D53" s="2"/>
      <c r="E53" s="2"/>
      <c r="F53" s="2"/>
      <c r="G53" s="2"/>
      <c r="H53" s="2"/>
      <c r="I53" s="3"/>
      <c r="J53" s="3"/>
      <c r="K53" s="2"/>
      <c r="L53" s="1"/>
      <c r="M53" s="1"/>
      <c r="N53" s="1"/>
      <c r="O53" s="1"/>
      <c r="P53" s="1"/>
      <c r="Q53" s="2"/>
      <c r="R53" s="2"/>
      <c r="S53" s="52">
        <v>30</v>
      </c>
      <c r="T53" s="52">
        <v>30</v>
      </c>
      <c r="U53" s="52"/>
      <c r="V53" s="52"/>
      <c r="W53" s="50"/>
      <c r="X53" s="51"/>
    </row>
    <row x14ac:dyDescent="0.25" r="54" customHeight="1" ht="17.25" hidden="1">
      <c r="A54" s="1"/>
      <c r="B54" s="2"/>
      <c r="C54" s="2"/>
      <c r="D54" s="2"/>
      <c r="E54" s="2"/>
      <c r="F54" s="2"/>
      <c r="G54" s="2"/>
      <c r="H54" s="2"/>
      <c r="I54" s="3"/>
      <c r="J54" s="3"/>
      <c r="K54" s="2"/>
      <c r="L54" s="1"/>
      <c r="M54" s="1"/>
      <c r="N54" s="1"/>
      <c r="O54" s="1"/>
      <c r="P54" s="1"/>
      <c r="Q54" s="2"/>
      <c r="R54" s="2"/>
      <c r="S54" s="53">
        <f>ROUND(S52+1.645*S53+0.5,0)</f>
      </c>
      <c r="T54" s="53">
        <f>ROUND(T52+1.645*T53+0.5,0)</f>
      </c>
      <c r="U54" s="54"/>
      <c r="V54" s="54"/>
      <c r="W54" s="50"/>
      <c r="X54" s="51"/>
    </row>
    <row x14ac:dyDescent="0.25" r="55" customHeight="1" ht="17.25" hidden="1">
      <c r="A55" s="1"/>
      <c r="B55" s="2"/>
      <c r="C55" s="2"/>
      <c r="D55" s="2"/>
      <c r="E55" s="2"/>
      <c r="F55" s="2"/>
      <c r="G55" s="2"/>
      <c r="H55" s="2"/>
      <c r="I55" s="3"/>
      <c r="J55" s="3"/>
      <c r="K55" s="2"/>
      <c r="L55" s="1"/>
      <c r="M55" s="1"/>
      <c r="N55" s="1"/>
      <c r="O55" s="1"/>
      <c r="P55" s="1"/>
      <c r="Q55" s="2"/>
      <c r="R55" s="2"/>
      <c r="S55" s="57">
        <f>S50-R68+S54</f>
      </c>
      <c r="T55" s="57">
        <f>T50-S54+T54</f>
      </c>
      <c r="U55" s="58"/>
      <c r="V55" s="58"/>
      <c r="W55" s="59">
        <f>AVERAGE(R55:T55)</f>
      </c>
      <c r="X55" s="60">
        <f>STDEV(R55:T55)</f>
      </c>
    </row>
    <row x14ac:dyDescent="0.25" r="56" customHeight="1" ht="17.25" hidden="1">
      <c r="A56" s="1"/>
      <c r="B56" s="2"/>
      <c r="C56" s="2"/>
      <c r="D56" s="2"/>
      <c r="E56" s="2"/>
      <c r="F56" s="2"/>
      <c r="G56" s="2"/>
      <c r="H56" s="2"/>
      <c r="I56" s="3"/>
      <c r="J56" s="3"/>
      <c r="K56" s="2"/>
      <c r="L56" s="1"/>
      <c r="M56" s="1"/>
      <c r="N56" s="1"/>
      <c r="O56" s="1"/>
      <c r="P56" s="1"/>
      <c r="Q56" s="2"/>
      <c r="R56" s="2"/>
      <c r="S56" s="61"/>
      <c r="T56" s="61"/>
      <c r="U56" s="62"/>
      <c r="V56" s="62"/>
      <c r="W56" s="63"/>
      <c r="X56" s="64"/>
    </row>
    <row x14ac:dyDescent="0.25" r="57" customHeight="1" ht="17.25" hidden="1">
      <c r="A57" s="1"/>
      <c r="B57" s="2"/>
      <c r="C57" s="2"/>
      <c r="D57" s="2"/>
      <c r="E57" s="2"/>
      <c r="F57" s="2"/>
      <c r="G57" s="2"/>
      <c r="H57" s="2"/>
      <c r="I57" s="3"/>
      <c r="J57" s="3"/>
      <c r="K57" s="2"/>
      <c r="L57" s="1"/>
      <c r="M57" s="1"/>
      <c r="N57" s="1"/>
      <c r="O57" s="1"/>
      <c r="P57" s="1"/>
      <c r="Q57" s="2"/>
      <c r="R57" s="2"/>
      <c r="S57" s="49">
        <f>R71*0.9+0.1*S55</f>
      </c>
      <c r="T57" s="49">
        <f>S57*0.9+0.1*T55</f>
      </c>
      <c r="U57" s="49"/>
      <c r="V57" s="49"/>
      <c r="W57" s="50"/>
      <c r="X57" s="51"/>
    </row>
    <row x14ac:dyDescent="0.25" r="58" customHeight="1" ht="17.25" hidden="1">
      <c r="A58" s="1"/>
      <c r="B58" s="2"/>
      <c r="C58" s="2"/>
      <c r="D58" s="2"/>
      <c r="E58" s="2"/>
      <c r="F58" s="2"/>
      <c r="G58" s="2"/>
      <c r="H58" s="2"/>
      <c r="I58" s="3"/>
      <c r="J58" s="3"/>
      <c r="K58" s="2"/>
      <c r="L58" s="1"/>
      <c r="M58" s="1"/>
      <c r="N58" s="1"/>
      <c r="O58" s="1"/>
      <c r="P58" s="1"/>
      <c r="Q58" s="2"/>
      <c r="R58" s="2"/>
      <c r="S58" s="52">
        <v>30</v>
      </c>
      <c r="T58" s="52">
        <v>30</v>
      </c>
      <c r="U58" s="52"/>
      <c r="V58" s="52"/>
      <c r="W58" s="50"/>
      <c r="X58" s="51"/>
    </row>
    <row x14ac:dyDescent="0.25" r="59" customHeight="1" ht="17.25" hidden="1">
      <c r="A59" s="1"/>
      <c r="B59" s="2"/>
      <c r="C59" s="2"/>
      <c r="D59" s="2"/>
      <c r="E59" s="2"/>
      <c r="F59" s="2"/>
      <c r="G59" s="2"/>
      <c r="H59" s="2"/>
      <c r="I59" s="3"/>
      <c r="J59" s="3"/>
      <c r="K59" s="2"/>
      <c r="L59" s="1"/>
      <c r="M59" s="1"/>
      <c r="N59" s="1"/>
      <c r="O59" s="1"/>
      <c r="P59" s="1"/>
      <c r="Q59" s="2"/>
      <c r="R59" s="2"/>
      <c r="S59" s="53">
        <f>ROUND(S57+1.645*S58+0.5,0)</f>
      </c>
      <c r="T59" s="53">
        <f>ROUND(T57+1.645*T58+0.5,0)</f>
      </c>
      <c r="U59" s="54"/>
      <c r="V59" s="54"/>
      <c r="W59" s="50"/>
      <c r="X59" s="51"/>
    </row>
    <row x14ac:dyDescent="0.25" r="60" customHeight="1" ht="17.25" hidden="1">
      <c r="A60" s="1"/>
      <c r="B60" s="2"/>
      <c r="C60" s="2"/>
      <c r="D60" s="2"/>
      <c r="E60" s="2"/>
      <c r="F60" s="2"/>
      <c r="G60" s="2"/>
      <c r="H60" s="2"/>
      <c r="I60" s="3"/>
      <c r="J60" s="3"/>
      <c r="K60" s="2"/>
      <c r="L60" s="1"/>
      <c r="M60" s="1"/>
      <c r="N60" s="1"/>
      <c r="O60" s="1"/>
      <c r="P60" s="1"/>
      <c r="Q60" s="2"/>
      <c r="R60" s="2"/>
      <c r="S60" s="57">
        <f>S55-R73+S59</f>
      </c>
      <c r="T60" s="57">
        <f>T55-S59+T59</f>
      </c>
      <c r="U60" s="58"/>
      <c r="V60" s="58"/>
      <c r="W60" s="59">
        <f>AVERAGE(R60:T60)</f>
      </c>
      <c r="X60" s="60">
        <f>STDEV(R60:T60)</f>
      </c>
    </row>
    <row x14ac:dyDescent="0.25" r="61" customHeight="1" ht="17.25" hidden="1">
      <c r="A61" s="1"/>
      <c r="B61" s="2"/>
      <c r="C61" s="2"/>
      <c r="D61" s="2"/>
      <c r="E61" s="2"/>
      <c r="F61" s="2"/>
      <c r="G61" s="2"/>
      <c r="H61" s="2"/>
      <c r="I61" s="3"/>
      <c r="J61" s="3"/>
      <c r="K61" s="2"/>
      <c r="L61" s="1"/>
      <c r="M61" s="1"/>
      <c r="N61" s="1"/>
      <c r="O61" s="1"/>
      <c r="P61" s="1"/>
      <c r="Q61" s="2"/>
      <c r="R61" s="2"/>
      <c r="S61" s="2"/>
      <c r="T61" s="2"/>
      <c r="U61" s="1"/>
      <c r="V61" s="1"/>
      <c r="W61" s="2"/>
      <c r="X61" s="3"/>
    </row>
    <row x14ac:dyDescent="0.25" r="62" customHeight="1" ht="17.25" hidden="1">
      <c r="A62" s="1"/>
      <c r="B62" s="2"/>
      <c r="C62" s="2"/>
      <c r="D62" s="2"/>
      <c r="E62" s="2"/>
      <c r="F62" s="2"/>
      <c r="G62" s="2"/>
      <c r="H62" s="2"/>
      <c r="I62" s="3"/>
      <c r="J62" s="3"/>
      <c r="K62" s="2"/>
      <c r="L62" s="1"/>
      <c r="M62" s="1"/>
      <c r="N62" s="1"/>
      <c r="O62" s="1"/>
      <c r="P62" s="1"/>
      <c r="Q62" s="2"/>
      <c r="R62" s="2"/>
      <c r="S62" s="2"/>
      <c r="T62" s="2"/>
      <c r="U62" s="1"/>
      <c r="V62" s="1"/>
      <c r="W62" s="2"/>
      <c r="X62" s="3"/>
    </row>
    <row x14ac:dyDescent="0.25" r="63" customHeight="1" ht="17.25" hidden="1">
      <c r="A63" s="1"/>
      <c r="B63" s="2"/>
      <c r="C63" s="2"/>
      <c r="D63" s="2"/>
      <c r="E63" s="2"/>
      <c r="F63" s="2"/>
      <c r="G63" s="2"/>
      <c r="H63" s="2"/>
      <c r="I63" s="3"/>
      <c r="J63" s="3"/>
      <c r="K63" s="2"/>
      <c r="L63" s="1"/>
      <c r="M63" s="1"/>
      <c r="N63" s="1"/>
      <c r="O63" s="1"/>
      <c r="P63" s="66"/>
      <c r="Q63" s="67"/>
      <c r="R63" s="68">
        <v>1</v>
      </c>
      <c r="S63" s="2"/>
      <c r="T63" s="2"/>
      <c r="U63" s="1"/>
      <c r="V63" s="1"/>
      <c r="W63" s="2"/>
      <c r="X63" s="3"/>
    </row>
    <row x14ac:dyDescent="0.25" r="64" customHeight="1" ht="17.25" hidden="1">
      <c r="A64" s="1"/>
      <c r="B64" s="2"/>
      <c r="C64" s="2"/>
      <c r="D64" s="2"/>
      <c r="E64" s="2"/>
      <c r="F64" s="2"/>
      <c r="G64" s="2"/>
      <c r="H64" s="2"/>
      <c r="I64" s="3"/>
      <c r="J64" s="3"/>
      <c r="K64" s="2"/>
      <c r="L64" s="1"/>
      <c r="M64" s="1"/>
      <c r="N64" s="1"/>
      <c r="O64" s="1"/>
      <c r="P64" s="69" t="s">
        <v>19</v>
      </c>
      <c r="Q64" s="67"/>
      <c r="R64" s="70">
        <v>95</v>
      </c>
      <c r="S64" s="2"/>
      <c r="T64" s="2"/>
      <c r="U64" s="1"/>
      <c r="V64" s="1"/>
      <c r="W64" s="2"/>
      <c r="X64" s="3"/>
    </row>
    <row x14ac:dyDescent="0.25" r="65" customHeight="1" ht="17.25" hidden="1">
      <c r="A65" s="1"/>
      <c r="B65" s="2"/>
      <c r="C65" s="2"/>
      <c r="D65" s="2"/>
      <c r="E65" s="2"/>
      <c r="F65" s="2"/>
      <c r="G65" s="2"/>
      <c r="H65" s="2"/>
      <c r="I65" s="3"/>
      <c r="J65" s="3"/>
      <c r="K65" s="2"/>
      <c r="L65" s="1"/>
      <c r="M65" s="1"/>
      <c r="N65" s="1"/>
      <c r="O65" s="1"/>
      <c r="P65" s="71" t="s">
        <v>20</v>
      </c>
      <c r="Q65" s="72"/>
      <c r="R65" s="73"/>
      <c r="S65" s="2"/>
      <c r="T65" s="2"/>
      <c r="U65" s="1"/>
      <c r="V65" s="1"/>
      <c r="W65" s="2"/>
      <c r="X65" s="3"/>
    </row>
    <row x14ac:dyDescent="0.25" r="66" customHeight="1" ht="17.25" hidden="1">
      <c r="A66" s="1"/>
      <c r="B66" s="2"/>
      <c r="C66" s="2"/>
      <c r="D66" s="2"/>
      <c r="E66" s="2"/>
      <c r="F66" s="2"/>
      <c r="G66" s="2"/>
      <c r="H66" s="2"/>
      <c r="I66" s="3"/>
      <c r="J66" s="3"/>
      <c r="K66" s="2"/>
      <c r="L66" s="1"/>
      <c r="M66" s="1"/>
      <c r="N66" s="1"/>
      <c r="O66" s="1"/>
      <c r="P66" s="74" t="s">
        <v>5</v>
      </c>
      <c r="Q66" s="75">
        <v>100</v>
      </c>
      <c r="R66" s="76"/>
      <c r="S66" s="2"/>
      <c r="T66" s="2"/>
      <c r="U66" s="1"/>
      <c r="V66" s="1"/>
      <c r="W66" s="2"/>
      <c r="X66" s="3"/>
    </row>
    <row x14ac:dyDescent="0.25" r="67" customHeight="1" ht="17.25" hidden="1">
      <c r="A67" s="1"/>
      <c r="B67" s="2"/>
      <c r="C67" s="2"/>
      <c r="D67" s="2"/>
      <c r="E67" s="2"/>
      <c r="F67" s="2"/>
      <c r="G67" s="2"/>
      <c r="H67" s="2"/>
      <c r="I67" s="3"/>
      <c r="J67" s="3"/>
      <c r="K67" s="2"/>
      <c r="L67" s="1"/>
      <c r="M67" s="1"/>
      <c r="N67" s="1"/>
      <c r="O67" s="1"/>
      <c r="P67" s="74" t="s">
        <v>6</v>
      </c>
      <c r="Q67" s="75">
        <v>30</v>
      </c>
      <c r="R67" s="77"/>
      <c r="S67" s="2"/>
      <c r="T67" s="2"/>
      <c r="U67" s="1"/>
      <c r="V67" s="1"/>
      <c r="W67" s="2"/>
      <c r="X67" s="3"/>
    </row>
    <row x14ac:dyDescent="0.25" r="68" customHeight="1" ht="17.25" hidden="1">
      <c r="A68" s="1"/>
      <c r="B68" s="2"/>
      <c r="C68" s="2"/>
      <c r="D68" s="2"/>
      <c r="E68" s="2"/>
      <c r="F68" s="2"/>
      <c r="G68" s="2"/>
      <c r="H68" s="2"/>
      <c r="I68" s="3"/>
      <c r="J68" s="3"/>
      <c r="K68" s="2"/>
      <c r="L68" s="1"/>
      <c r="M68" s="1"/>
      <c r="N68" s="1"/>
      <c r="O68" s="1"/>
      <c r="P68" s="74" t="s">
        <v>21</v>
      </c>
      <c r="Q68" s="75">
        <v>150</v>
      </c>
      <c r="R68" s="78"/>
      <c r="S68" s="2"/>
      <c r="T68" s="2"/>
      <c r="U68" s="1"/>
      <c r="V68" s="1"/>
      <c r="W68" s="2"/>
      <c r="X68" s="3"/>
    </row>
    <row x14ac:dyDescent="0.25" r="69" customHeight="1" ht="17.25" hidden="1">
      <c r="A69" s="1"/>
      <c r="B69" s="2"/>
      <c r="C69" s="2"/>
      <c r="D69" s="2"/>
      <c r="E69" s="2"/>
      <c r="F69" s="2"/>
      <c r="G69" s="2"/>
      <c r="H69" s="2"/>
      <c r="I69" s="3"/>
      <c r="J69" s="3"/>
      <c r="K69" s="2"/>
      <c r="L69" s="1"/>
      <c r="M69" s="1"/>
      <c r="N69" s="1"/>
      <c r="O69" s="1"/>
      <c r="P69" s="79" t="s">
        <v>23</v>
      </c>
      <c r="Q69" s="80"/>
      <c r="R69" s="81"/>
      <c r="S69" s="2"/>
      <c r="T69" s="2"/>
      <c r="U69" s="1"/>
      <c r="V69" s="1"/>
      <c r="W69" s="2"/>
      <c r="X69" s="3"/>
    </row>
    <row x14ac:dyDescent="0.25" r="70" customHeight="1" ht="17.25" hidden="1">
      <c r="A70" s="1"/>
      <c r="B70" s="2"/>
      <c r="C70" s="2"/>
      <c r="D70" s="2"/>
      <c r="E70" s="2"/>
      <c r="F70" s="2"/>
      <c r="G70" s="2"/>
      <c r="H70" s="2"/>
      <c r="I70" s="3"/>
      <c r="J70" s="3"/>
      <c r="K70" s="2"/>
      <c r="L70" s="1"/>
      <c r="M70" s="1"/>
      <c r="N70" s="1"/>
      <c r="O70" s="1"/>
      <c r="P70" s="71" t="s">
        <v>24</v>
      </c>
      <c r="Q70" s="72"/>
      <c r="R70" s="82"/>
      <c r="S70" s="2"/>
      <c r="T70" s="2"/>
      <c r="U70" s="1"/>
      <c r="V70" s="1"/>
      <c r="W70" s="2"/>
      <c r="X70" s="3"/>
    </row>
    <row x14ac:dyDescent="0.25" r="71" customHeight="1" ht="17.25" hidden="1">
      <c r="A71" s="1"/>
      <c r="B71" s="2"/>
      <c r="C71" s="2"/>
      <c r="D71" s="2"/>
      <c r="E71" s="2"/>
      <c r="F71" s="2"/>
      <c r="G71" s="2"/>
      <c r="H71" s="2"/>
      <c r="I71" s="3"/>
      <c r="J71" s="3"/>
      <c r="K71" s="2"/>
      <c r="L71" s="1"/>
      <c r="M71" s="1"/>
      <c r="N71" s="1"/>
      <c r="O71" s="1"/>
      <c r="P71" s="74" t="s">
        <v>5</v>
      </c>
      <c r="Q71" s="75">
        <v>100</v>
      </c>
      <c r="R71" s="76"/>
      <c r="S71" s="2"/>
      <c r="T71" s="2"/>
      <c r="U71" s="1"/>
      <c r="V71" s="1"/>
      <c r="W71" s="2"/>
      <c r="X71" s="3"/>
    </row>
    <row x14ac:dyDescent="0.25" r="72" customHeight="1" ht="17.25" hidden="1">
      <c r="A72" s="1"/>
      <c r="B72" s="2"/>
      <c r="C72" s="2"/>
      <c r="D72" s="2"/>
      <c r="E72" s="2"/>
      <c r="F72" s="2"/>
      <c r="G72" s="2"/>
      <c r="H72" s="2"/>
      <c r="I72" s="3"/>
      <c r="J72" s="3"/>
      <c r="K72" s="2"/>
      <c r="L72" s="1"/>
      <c r="M72" s="1"/>
      <c r="N72" s="1"/>
      <c r="O72" s="1"/>
      <c r="P72" s="74" t="s">
        <v>6</v>
      </c>
      <c r="Q72" s="75">
        <v>30</v>
      </c>
      <c r="R72" s="77"/>
      <c r="S72" s="2"/>
      <c r="T72" s="2"/>
      <c r="U72" s="1"/>
      <c r="V72" s="1"/>
      <c r="W72" s="2"/>
      <c r="X72" s="3"/>
    </row>
    <row x14ac:dyDescent="0.25" r="73" customHeight="1" ht="17.25" hidden="1">
      <c r="A73" s="1"/>
      <c r="B73" s="2"/>
      <c r="C73" s="2"/>
      <c r="D73" s="2"/>
      <c r="E73" s="2"/>
      <c r="F73" s="2"/>
      <c r="G73" s="2"/>
      <c r="H73" s="2"/>
      <c r="I73" s="3"/>
      <c r="J73" s="3"/>
      <c r="K73" s="2"/>
      <c r="L73" s="1"/>
      <c r="M73" s="1"/>
      <c r="N73" s="1"/>
      <c r="O73" s="1"/>
      <c r="P73" s="74" t="s">
        <v>25</v>
      </c>
      <c r="Q73" s="75">
        <v>150</v>
      </c>
      <c r="R73" s="78"/>
      <c r="S73" s="2"/>
      <c r="T73" s="2"/>
      <c r="U73" s="1"/>
      <c r="V73" s="1"/>
      <c r="W73" s="2"/>
      <c r="X73" s="3"/>
    </row>
    <row x14ac:dyDescent="0.25" r="74" customHeight="1" ht="17.25" hidden="1">
      <c r="A74" s="1"/>
      <c r="B74" s="2"/>
      <c r="C74" s="2"/>
      <c r="D74" s="2"/>
      <c r="E74" s="2"/>
      <c r="F74" s="2"/>
      <c r="G74" s="2"/>
      <c r="H74" s="2"/>
      <c r="I74" s="3"/>
      <c r="J74" s="3"/>
      <c r="K74" s="2"/>
      <c r="L74" s="1"/>
      <c r="M74" s="1"/>
      <c r="N74" s="1"/>
      <c r="O74" s="1"/>
      <c r="P74" s="79" t="s">
        <v>26</v>
      </c>
      <c r="Q74" s="80"/>
      <c r="R74" s="81"/>
      <c r="S74" s="2"/>
      <c r="T74" s="2"/>
      <c r="U74" s="1"/>
      <c r="V74" s="1"/>
      <c r="W74" s="2"/>
      <c r="X74" s="3"/>
    </row>
    <row x14ac:dyDescent="0.25" r="75" customHeight="1" ht="17.25">
      <c r="A75" s="1"/>
      <c r="B75" s="2"/>
      <c r="C75" s="2"/>
      <c r="D75" s="2"/>
      <c r="E75" s="2"/>
      <c r="F75" s="2"/>
      <c r="G75" s="2"/>
      <c r="H75" s="2"/>
      <c r="I75" s="3"/>
      <c r="J75" s="3"/>
      <c r="K75" s="2"/>
      <c r="L75" s="1"/>
      <c r="M75" s="1"/>
      <c r="N75" s="1"/>
      <c r="O75" s="1"/>
      <c r="P75" s="1"/>
      <c r="Q75" s="2"/>
      <c r="R75" s="2"/>
      <c r="S75" s="2"/>
      <c r="T75" s="2"/>
      <c r="U75" s="1"/>
      <c r="V75" s="1"/>
      <c r="W75" s="2"/>
      <c r="X75" s="3"/>
    </row>
    <row x14ac:dyDescent="0.25" r="76" customHeight="1" ht="17.25">
      <c r="A76" s="1"/>
      <c r="B76" s="2"/>
      <c r="C76" s="2"/>
      <c r="D76" s="2"/>
      <c r="E76" s="2"/>
      <c r="F76" s="2"/>
      <c r="G76" s="2"/>
      <c r="H76" s="2"/>
      <c r="I76" s="3"/>
      <c r="J76" s="3"/>
      <c r="K76" s="2"/>
      <c r="L76" s="1"/>
      <c r="M76" s="1"/>
      <c r="N76" s="1"/>
      <c r="O76" s="1"/>
      <c r="P76" s="1"/>
      <c r="Q76" s="2"/>
      <c r="R76" s="2"/>
      <c r="S76" s="2"/>
      <c r="T76" s="2"/>
      <c r="U76" s="1"/>
      <c r="V76" s="1"/>
      <c r="W76" s="2"/>
      <c r="X76" s="3"/>
    </row>
    <row x14ac:dyDescent="0.25" r="77" customHeight="1" ht="17.25">
      <c r="A77" s="1"/>
      <c r="B77" s="2"/>
      <c r="C77" s="2"/>
      <c r="D77" s="2"/>
      <c r="E77" s="2"/>
      <c r="F77" s="2"/>
      <c r="G77" s="2"/>
      <c r="H77" s="2"/>
      <c r="I77" s="3"/>
      <c r="J77" s="3"/>
      <c r="K77" s="2"/>
      <c r="L77" s="1"/>
      <c r="M77" s="1"/>
      <c r="N77" s="1"/>
      <c r="O77" s="1"/>
      <c r="P77" s="1"/>
      <c r="Q77" s="2"/>
      <c r="R77" s="2"/>
      <c r="S77" s="2"/>
      <c r="T77" s="2"/>
      <c r="U77" s="1"/>
      <c r="V77" s="1"/>
      <c r="W77" s="2"/>
      <c r="X77" s="3"/>
    </row>
    <row x14ac:dyDescent="0.25" r="78" customHeight="1" ht="17.25">
      <c r="A78" s="1"/>
      <c r="B78" s="2"/>
      <c r="C78" s="2"/>
      <c r="D78" s="2"/>
      <c r="E78" s="2"/>
      <c r="F78" s="2"/>
      <c r="G78" s="2"/>
      <c r="H78" s="2"/>
      <c r="I78" s="3"/>
      <c r="J78" s="3"/>
      <c r="K78" s="2"/>
      <c r="L78" s="1"/>
      <c r="M78" s="1"/>
      <c r="N78" s="1"/>
      <c r="O78" s="1"/>
      <c r="P78" s="1"/>
      <c r="Q78" s="2"/>
      <c r="R78" s="2"/>
      <c r="S78" s="2"/>
      <c r="T78" s="2"/>
      <c r="U78" s="1"/>
      <c r="V78" s="1"/>
      <c r="W78" s="2"/>
      <c r="X78" s="3"/>
    </row>
    <row x14ac:dyDescent="0.25" r="79" customHeight="1" ht="17.25">
      <c r="A79" s="1"/>
      <c r="B79" s="2"/>
      <c r="C79" s="2"/>
      <c r="D79" s="2"/>
      <c r="E79" s="2"/>
      <c r="F79" s="2"/>
      <c r="G79" s="2"/>
      <c r="H79" s="2"/>
      <c r="I79" s="3"/>
      <c r="J79" s="3"/>
      <c r="K79" s="2"/>
      <c r="L79" s="1"/>
      <c r="M79" s="1"/>
      <c r="N79" s="1"/>
      <c r="O79" s="1"/>
      <c r="P79" s="1"/>
      <c r="Q79" s="2"/>
      <c r="R79" s="2"/>
      <c r="S79" s="2"/>
      <c r="T79" s="2"/>
      <c r="U79" s="1"/>
      <c r="V79" s="1"/>
      <c r="W79" s="2"/>
      <c r="X79" s="3"/>
    </row>
    <row x14ac:dyDescent="0.25" r="80" customHeight="1" ht="17.25">
      <c r="A80" s="1"/>
      <c r="B80" s="2"/>
      <c r="C80" s="2"/>
      <c r="D80" s="2"/>
      <c r="E80" s="2"/>
      <c r="F80" s="2"/>
      <c r="G80" s="2"/>
      <c r="H80" s="2"/>
      <c r="I80" s="3"/>
      <c r="J80" s="3"/>
      <c r="K80" s="2"/>
      <c r="L80" s="1"/>
      <c r="M80" s="1"/>
      <c r="N80" s="1"/>
      <c r="O80" s="1"/>
      <c r="P80" s="1"/>
      <c r="Q80" s="2"/>
      <c r="R80" s="2"/>
      <c r="S80" s="2"/>
      <c r="T80" s="2"/>
      <c r="U80" s="1"/>
      <c r="V80" s="1"/>
      <c r="W80" s="2"/>
      <c r="X80" s="3"/>
    </row>
    <row x14ac:dyDescent="0.25" r="81" customHeight="1" ht="17.25">
      <c r="A81" s="1"/>
      <c r="B81" s="2"/>
      <c r="C81" s="2"/>
      <c r="D81" s="2"/>
      <c r="E81" s="2"/>
      <c r="F81" s="2"/>
      <c r="G81" s="2"/>
      <c r="H81" s="2"/>
      <c r="I81" s="3"/>
      <c r="J81" s="3"/>
      <c r="K81" s="2"/>
      <c r="L81" s="1"/>
      <c r="M81" s="1"/>
      <c r="N81" s="1"/>
      <c r="O81" s="1"/>
      <c r="P81" s="1"/>
      <c r="Q81" s="2"/>
      <c r="R81" s="2"/>
      <c r="S81" s="2"/>
      <c r="T81" s="2"/>
      <c r="U81" s="1"/>
      <c r="V81" s="1"/>
      <c r="W81" s="2"/>
      <c r="X81" s="3"/>
    </row>
    <row x14ac:dyDescent="0.25" r="82" customHeight="1" ht="17.25">
      <c r="A82" s="1"/>
      <c r="B82" s="2"/>
      <c r="C82" s="2"/>
      <c r="D82" s="2"/>
      <c r="E82" s="2"/>
      <c r="F82" s="2"/>
      <c r="G82" s="2"/>
      <c r="H82" s="2"/>
      <c r="I82" s="3"/>
      <c r="J82" s="3"/>
      <c r="K82" s="2"/>
      <c r="L82" s="1"/>
      <c r="M82" s="1"/>
      <c r="N82" s="1"/>
      <c r="O82" s="1"/>
      <c r="P82" s="1"/>
      <c r="Q82" s="2"/>
      <c r="R82" s="2"/>
      <c r="S82" s="2"/>
      <c r="T82" s="2"/>
      <c r="U82" s="1"/>
      <c r="V82" s="1"/>
      <c r="W82" s="2"/>
      <c r="X82" s="3"/>
    </row>
    <row x14ac:dyDescent="0.25" r="83" customHeight="1" ht="17.25">
      <c r="A83" s="1"/>
      <c r="B83" s="2"/>
      <c r="C83" s="2"/>
      <c r="D83" s="2"/>
      <c r="E83" s="2"/>
      <c r="F83" s="2"/>
      <c r="G83" s="2"/>
      <c r="H83" s="2"/>
      <c r="I83" s="3"/>
      <c r="J83" s="3"/>
      <c r="K83" s="2"/>
      <c r="L83" s="1"/>
      <c r="M83" s="1"/>
      <c r="N83" s="1"/>
      <c r="O83" s="1"/>
      <c r="P83" s="1"/>
      <c r="Q83" s="2"/>
      <c r="R83" s="2"/>
      <c r="S83" s="2"/>
      <c r="T83" s="2"/>
      <c r="U83" s="1"/>
      <c r="V83" s="1"/>
      <c r="W83" s="2"/>
      <c r="X83" s="3"/>
    </row>
    <row x14ac:dyDescent="0.25" r="84" customHeight="1" ht="17.25">
      <c r="A84" s="1"/>
      <c r="B84" s="2"/>
      <c r="C84" s="2"/>
      <c r="D84" s="2"/>
      <c r="E84" s="2"/>
      <c r="F84" s="2"/>
      <c r="G84" s="2"/>
      <c r="H84" s="2"/>
      <c r="I84" s="3"/>
      <c r="J84" s="3"/>
      <c r="K84" s="2"/>
      <c r="L84" s="1"/>
      <c r="M84" s="1"/>
      <c r="N84" s="1"/>
      <c r="O84" s="1"/>
      <c r="P84" s="1"/>
      <c r="Q84" s="2"/>
      <c r="R84" s="2"/>
      <c r="S84" s="2"/>
      <c r="T84" s="2"/>
      <c r="U84" s="1"/>
      <c r="V84" s="1"/>
      <c r="W84" s="2"/>
      <c r="X84" s="3"/>
    </row>
    <row x14ac:dyDescent="0.25" r="85" customHeight="1" ht="17.25">
      <c r="A85" s="1"/>
      <c r="B85" s="2"/>
      <c r="C85" s="2"/>
      <c r="D85" s="2"/>
      <c r="E85" s="2"/>
      <c r="F85" s="2"/>
      <c r="G85" s="2"/>
      <c r="H85" s="2"/>
      <c r="I85" s="3"/>
      <c r="J85" s="3"/>
      <c r="K85" s="2"/>
      <c r="L85" s="1"/>
      <c r="M85" s="1"/>
      <c r="N85" s="1"/>
      <c r="O85" s="1"/>
      <c r="P85" s="1"/>
      <c r="Q85" s="2"/>
      <c r="R85" s="2"/>
      <c r="S85" s="2"/>
      <c r="T85" s="2"/>
      <c r="U85" s="1"/>
      <c r="V85" s="1"/>
      <c r="W85" s="2"/>
      <c r="X85" s="3"/>
    </row>
    <row x14ac:dyDescent="0.25" r="86" customHeight="1" ht="17.25">
      <c r="A86" s="1"/>
      <c r="B86" s="2"/>
      <c r="C86" s="2"/>
      <c r="D86" s="2"/>
      <c r="E86" s="2"/>
      <c r="F86" s="2"/>
      <c r="G86" s="2"/>
      <c r="H86" s="2"/>
      <c r="I86" s="3"/>
      <c r="J86" s="3"/>
      <c r="K86" s="2"/>
      <c r="L86" s="1"/>
      <c r="M86" s="1"/>
      <c r="N86" s="1"/>
      <c r="O86" s="1"/>
      <c r="P86" s="1"/>
      <c r="Q86" s="2"/>
      <c r="R86" s="2"/>
      <c r="S86" s="2"/>
      <c r="T86" s="2"/>
      <c r="U86" s="1"/>
      <c r="V86" s="1"/>
      <c r="W86" s="2"/>
      <c r="X86" s="3"/>
    </row>
    <row x14ac:dyDescent="0.25" r="87" customHeight="1" ht="17.25">
      <c r="A87" s="1"/>
      <c r="B87" s="2"/>
      <c r="C87" s="2"/>
      <c r="D87" s="2"/>
      <c r="E87" s="2"/>
      <c r="F87" s="2"/>
      <c r="G87" s="2"/>
      <c r="H87" s="2"/>
      <c r="I87" s="3"/>
      <c r="J87" s="3"/>
      <c r="K87" s="2"/>
      <c r="L87" s="1"/>
      <c r="M87" s="1"/>
      <c r="N87" s="1"/>
      <c r="O87" s="1"/>
      <c r="P87" s="1"/>
      <c r="Q87" s="2"/>
      <c r="R87" s="2"/>
      <c r="S87" s="2"/>
      <c r="T87" s="2"/>
      <c r="U87" s="1"/>
      <c r="V87" s="1"/>
      <c r="W87" s="2"/>
      <c r="X87" s="3"/>
    </row>
    <row x14ac:dyDescent="0.25" r="88" customHeight="1" ht="17.25">
      <c r="A88" s="4"/>
      <c r="B88" s="2"/>
      <c r="C88" s="2"/>
      <c r="D88" s="2"/>
      <c r="E88" s="2"/>
      <c r="F88" s="2"/>
      <c r="G88" s="2"/>
      <c r="H88" s="2"/>
      <c r="I88" s="3"/>
      <c r="J88" s="3"/>
      <c r="K88" s="2"/>
      <c r="L88" s="1"/>
      <c r="M88" s="1"/>
      <c r="N88" s="1"/>
      <c r="O88" s="1"/>
      <c r="P88" s="1"/>
      <c r="Q88" s="2"/>
      <c r="R88" s="2"/>
      <c r="S88" s="2"/>
      <c r="T88" s="2"/>
      <c r="U88" s="1"/>
      <c r="V88" s="1"/>
      <c r="W88" s="2"/>
      <c r="X88" s="3"/>
    </row>
    <row x14ac:dyDescent="0.25" r="89" customHeight="1" ht="17.25">
      <c r="A89" s="1"/>
      <c r="B89" s="2"/>
      <c r="C89" s="2"/>
      <c r="D89" s="2"/>
      <c r="E89" s="2"/>
      <c r="F89" s="2"/>
      <c r="G89" s="2"/>
      <c r="H89" s="2"/>
      <c r="I89" s="3"/>
      <c r="J89" s="3"/>
      <c r="K89" s="2"/>
      <c r="L89" s="1"/>
      <c r="M89" s="1"/>
      <c r="N89" s="1"/>
      <c r="O89" s="1"/>
      <c r="P89" s="1"/>
      <c r="Q89" s="2"/>
      <c r="R89" s="2"/>
      <c r="S89" s="2"/>
      <c r="T89" s="2"/>
      <c r="U89" s="1"/>
      <c r="V89" s="1"/>
      <c r="W89" s="2"/>
      <c r="X89" s="3"/>
    </row>
    <row x14ac:dyDescent="0.25" r="90" customHeight="1" ht="17.25">
      <c r="A90" s="1"/>
      <c r="B90" s="2"/>
      <c r="C90" s="2"/>
      <c r="D90" s="2"/>
      <c r="E90" s="2"/>
      <c r="F90" s="2"/>
      <c r="G90" s="2"/>
      <c r="H90" s="2"/>
      <c r="I90" s="3"/>
      <c r="J90" s="3"/>
      <c r="K90" s="2"/>
      <c r="L90" s="1"/>
      <c r="M90" s="1"/>
      <c r="N90" s="1"/>
      <c r="O90" s="1"/>
      <c r="P90" s="1"/>
      <c r="Q90" s="2"/>
      <c r="R90" s="2"/>
      <c r="S90" s="2"/>
      <c r="T90" s="2"/>
      <c r="U90" s="1"/>
      <c r="V90" s="1"/>
      <c r="W90" s="2"/>
      <c r="X90" s="3"/>
    </row>
    <row x14ac:dyDescent="0.25" r="91" customHeight="1" ht="17.25">
      <c r="A91" s="1"/>
      <c r="B91" s="2"/>
      <c r="C91" s="2"/>
      <c r="D91" s="2"/>
      <c r="E91" s="2"/>
      <c r="F91" s="2"/>
      <c r="G91" s="2"/>
      <c r="H91" s="2"/>
      <c r="I91" s="3"/>
      <c r="J91" s="3"/>
      <c r="K91" s="2"/>
      <c r="L91" s="1"/>
      <c r="M91" s="1"/>
      <c r="N91" s="1"/>
      <c r="O91" s="1"/>
      <c r="P91" s="1"/>
      <c r="Q91" s="2"/>
      <c r="R91" s="2"/>
      <c r="S91" s="2"/>
      <c r="T91" s="2"/>
      <c r="U91" s="1"/>
      <c r="V91" s="1"/>
      <c r="W91" s="2"/>
      <c r="X91" s="3"/>
    </row>
    <row x14ac:dyDescent="0.25" r="92" customHeight="1" ht="17.25">
      <c r="A92" s="1"/>
      <c r="B92" s="2"/>
      <c r="C92" s="2"/>
      <c r="D92" s="2"/>
      <c r="E92" s="2"/>
      <c r="F92" s="2"/>
      <c r="G92" s="2"/>
      <c r="H92" s="2"/>
      <c r="I92" s="3"/>
      <c r="J92" s="3"/>
      <c r="K92" s="2"/>
      <c r="L92" s="1"/>
      <c r="M92" s="1"/>
      <c r="N92" s="1"/>
      <c r="O92" s="1"/>
      <c r="P92" s="1"/>
      <c r="Q92" s="2"/>
      <c r="R92" s="2"/>
      <c r="S92" s="2"/>
      <c r="T92" s="2"/>
      <c r="U92" s="1"/>
      <c r="V92" s="1"/>
      <c r="W92" s="2"/>
      <c r="X92" s="3"/>
    </row>
    <row x14ac:dyDescent="0.25" r="93" customHeight="1" ht="17.25">
      <c r="A93" s="1"/>
      <c r="B93" s="2"/>
      <c r="C93" s="2"/>
      <c r="D93" s="2"/>
      <c r="E93" s="2"/>
      <c r="F93" s="2"/>
      <c r="G93" s="2"/>
      <c r="H93" s="2"/>
      <c r="I93" s="3"/>
      <c r="J93" s="3"/>
      <c r="K93" s="2"/>
      <c r="L93" s="1"/>
      <c r="M93" s="1"/>
      <c r="N93" s="1"/>
      <c r="O93" s="1"/>
      <c r="P93" s="1"/>
      <c r="Q93" s="2"/>
      <c r="R93" s="2"/>
      <c r="S93" s="2"/>
      <c r="T93" s="2"/>
      <c r="U93" s="1"/>
      <c r="V93" s="1"/>
      <c r="W93" s="2"/>
      <c r="X93" s="3"/>
    </row>
    <row x14ac:dyDescent="0.25" r="94" customHeight="1" ht="17.25">
      <c r="A94" s="1"/>
      <c r="B94" s="16"/>
      <c r="C94" s="2"/>
      <c r="D94" s="2"/>
      <c r="E94" s="2"/>
      <c r="F94" s="2"/>
      <c r="G94" s="2"/>
      <c r="H94" s="2"/>
      <c r="I94" s="3"/>
      <c r="J94" s="3"/>
      <c r="K94" s="2"/>
      <c r="L94" s="1"/>
      <c r="M94" s="1"/>
      <c r="N94" s="1"/>
      <c r="O94" s="1"/>
      <c r="P94" s="1"/>
      <c r="Q94" s="2"/>
      <c r="R94" s="2"/>
      <c r="S94" s="2"/>
      <c r="T94" s="2"/>
      <c r="U94" s="1"/>
      <c r="V94" s="1"/>
      <c r="W94" s="2"/>
      <c r="X9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Question1</vt:lpstr>
      <vt:lpstr>Question2</vt:lpstr>
      <vt:lpstr>Question3</vt:lpstr>
      <vt:lpstr>Question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2025-07-15T06:01:56.748Z</dcterms:created>
  <dcterms:modified xsi:type="dcterms:W3CDTF">2025-07-15T06:01:56.749Z</dcterms:modified>
</cp:coreProperties>
</file>