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D51E207D-C103-4B99-9C45-4ECF9B3D2485}" xr6:coauthVersionLast="47" xr6:coauthVersionMax="47" xr10:uidLastSave="{00000000-0000-0000-0000-000000000000}"/>
  <bookViews>
    <workbookView xWindow="9540" yWindow="945" windowWidth="19260" windowHeight="15345" tabRatio="458" activeTab="4" xr2:uid="{00000000-000D-0000-FFFF-FFFF00000000}"/>
  </bookViews>
  <sheets>
    <sheet name="Email" sheetId="73" r:id="rId1"/>
    <sheet name="Master" sheetId="74" r:id="rId2"/>
    <sheet name="EXT0070122021" sheetId="72" state="hidden" r:id="rId3"/>
    <sheet name="GEO" sheetId="75" r:id="rId4"/>
    <sheet name="Analysis" sheetId="78" r:id="rId5"/>
    <sheet name="Summary" sheetId="79" r:id="rId6"/>
    <sheet name="Sheet3" sheetId="71" state="hidden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4" i="78" l="1"/>
  <c r="M97" i="78"/>
  <c r="G65" i="78"/>
  <c r="G66" i="78"/>
  <c r="G67" i="78"/>
  <c r="G68" i="78"/>
  <c r="B71" i="78"/>
  <c r="C71" i="78"/>
  <c r="D71" i="78"/>
  <c r="E71" i="78"/>
  <c r="N195" i="78"/>
  <c r="P195" i="78" s="1"/>
  <c r="N196" i="78"/>
  <c r="P196" i="78" s="1"/>
  <c r="N197" i="78"/>
  <c r="N198" i="78"/>
  <c r="P198" i="78" s="1"/>
  <c r="N199" i="78"/>
  <c r="P199" i="78" s="1"/>
  <c r="N200" i="78"/>
  <c r="P200" i="78" s="1"/>
  <c r="N201" i="78"/>
  <c r="P201" i="78" s="1"/>
  <c r="N202" i="78"/>
  <c r="P202" i="78" s="1"/>
  <c r="N203" i="78"/>
  <c r="P203" i="78" s="1"/>
  <c r="N204" i="78"/>
  <c r="P204" i="78" s="1"/>
  <c r="N205" i="78"/>
  <c r="P205" i="78" s="1"/>
  <c r="N206" i="78"/>
  <c r="P206" i="78" s="1"/>
  <c r="N207" i="78"/>
  <c r="P207" i="78" s="1"/>
  <c r="N208" i="78"/>
  <c r="P208" i="78" s="1"/>
  <c r="N209" i="78"/>
  <c r="P209" i="78" s="1"/>
  <c r="N210" i="78"/>
  <c r="P210" i="78" s="1"/>
  <c r="N211" i="78"/>
  <c r="P211" i="78" s="1"/>
  <c r="N212" i="78"/>
  <c r="P212" i="78" s="1"/>
  <c r="N213" i="78"/>
  <c r="P213" i="78" s="1"/>
  <c r="N194" i="78"/>
  <c r="P194" i="78" s="1"/>
  <c r="I195" i="78"/>
  <c r="J195" i="78" s="1"/>
  <c r="I196" i="78"/>
  <c r="J196" i="78" s="1"/>
  <c r="I197" i="78"/>
  <c r="J197" i="78" s="1"/>
  <c r="I198" i="78"/>
  <c r="J198" i="78" s="1"/>
  <c r="I199" i="78"/>
  <c r="J199" i="78" s="1"/>
  <c r="I200" i="78"/>
  <c r="J200" i="78" s="1"/>
  <c r="I201" i="78"/>
  <c r="J201" i="78" s="1"/>
  <c r="I202" i="78"/>
  <c r="J202" i="78" s="1"/>
  <c r="I203" i="78"/>
  <c r="J203" i="78" s="1"/>
  <c r="I204" i="78"/>
  <c r="J204" i="78" s="1"/>
  <c r="I205" i="78"/>
  <c r="J205" i="78" s="1"/>
  <c r="I206" i="78"/>
  <c r="J206" i="78" s="1"/>
  <c r="I207" i="78"/>
  <c r="J207" i="78" s="1"/>
  <c r="I208" i="78"/>
  <c r="J208" i="78" s="1"/>
  <c r="I209" i="78"/>
  <c r="J209" i="78" s="1"/>
  <c r="I210" i="78"/>
  <c r="J210" i="78" s="1"/>
  <c r="I211" i="78"/>
  <c r="J211" i="78" s="1"/>
  <c r="I212" i="78"/>
  <c r="J212" i="78" s="1"/>
  <c r="I213" i="78"/>
  <c r="J213" i="78" s="1"/>
  <c r="I194" i="78"/>
  <c r="J168" i="78"/>
  <c r="J169" i="78"/>
  <c r="J170" i="78"/>
  <c r="J171" i="78"/>
  <c r="J172" i="78"/>
  <c r="J173" i="78"/>
  <c r="J174" i="78"/>
  <c r="J175" i="78"/>
  <c r="J176" i="78"/>
  <c r="J177" i="78"/>
  <c r="J178" i="78"/>
  <c r="J179" i="78"/>
  <c r="J180" i="78"/>
  <c r="J181" i="78"/>
  <c r="J182" i="78"/>
  <c r="J183" i="78"/>
  <c r="J184" i="78"/>
  <c r="J185" i="78"/>
  <c r="J186" i="78"/>
  <c r="J167" i="78"/>
  <c r="N145" i="78"/>
  <c r="P145" i="78" s="1"/>
  <c r="N146" i="78"/>
  <c r="N147" i="78"/>
  <c r="P147" i="78" s="1"/>
  <c r="N148" i="78"/>
  <c r="P148" i="78" s="1"/>
  <c r="N149" i="78"/>
  <c r="P149" i="78" s="1"/>
  <c r="N150" i="78"/>
  <c r="P150" i="78" s="1"/>
  <c r="N151" i="78"/>
  <c r="P151" i="78" s="1"/>
  <c r="N152" i="78"/>
  <c r="P152" i="78" s="1"/>
  <c r="N153" i="78"/>
  <c r="P153" i="78" s="1"/>
  <c r="N154" i="78"/>
  <c r="P154" i="78" s="1"/>
  <c r="N155" i="78"/>
  <c r="P155" i="78" s="1"/>
  <c r="N156" i="78"/>
  <c r="P156" i="78" s="1"/>
  <c r="N157" i="78"/>
  <c r="P157" i="78" s="1"/>
  <c r="N144" i="78"/>
  <c r="P144" i="78" s="1"/>
  <c r="J123" i="78"/>
  <c r="J124" i="78"/>
  <c r="J125" i="78"/>
  <c r="J126" i="78"/>
  <c r="J127" i="78"/>
  <c r="J128" i="78"/>
  <c r="J129" i="78"/>
  <c r="J130" i="78"/>
  <c r="J131" i="78"/>
  <c r="J132" i="78"/>
  <c r="J133" i="78"/>
  <c r="J134" i="78"/>
  <c r="J135" i="78"/>
  <c r="J122" i="78"/>
  <c r="J155" i="78"/>
  <c r="K155" i="78" s="1"/>
  <c r="J156" i="78"/>
  <c r="K156" i="78" s="1"/>
  <c r="J157" i="78"/>
  <c r="K157" i="78" s="1"/>
  <c r="J154" i="78"/>
  <c r="K154" i="78" s="1"/>
  <c r="J153" i="78"/>
  <c r="K153" i="78" s="1"/>
  <c r="J152" i="78"/>
  <c r="K152" i="78" s="1"/>
  <c r="J151" i="78"/>
  <c r="K151" i="78" s="1"/>
  <c r="J150" i="78"/>
  <c r="K150" i="78" s="1"/>
  <c r="J149" i="78"/>
  <c r="K149" i="78" s="1"/>
  <c r="J148" i="78"/>
  <c r="K148" i="78" s="1"/>
  <c r="J147" i="78"/>
  <c r="K147" i="78" s="1"/>
  <c r="J146" i="78"/>
  <c r="K146" i="78" s="1"/>
  <c r="J145" i="78"/>
  <c r="K145" i="78" s="1"/>
  <c r="J144" i="78"/>
  <c r="K144" i="78" s="1"/>
  <c r="H145" i="78"/>
  <c r="H146" i="78"/>
  <c r="H147" i="78"/>
  <c r="H148" i="78"/>
  <c r="H149" i="78"/>
  <c r="H150" i="78"/>
  <c r="H151" i="78"/>
  <c r="H152" i="78"/>
  <c r="H153" i="78"/>
  <c r="H154" i="78"/>
  <c r="H155" i="78"/>
  <c r="H156" i="78"/>
  <c r="H157" i="78"/>
  <c r="H144" i="78"/>
  <c r="I80" i="78"/>
  <c r="I81" i="78"/>
  <c r="I82" i="78"/>
  <c r="I83" i="78"/>
  <c r="I84" i="78"/>
  <c r="I85" i="78"/>
  <c r="I86" i="78"/>
  <c r="I87" i="78"/>
  <c r="I88" i="78"/>
  <c r="I89" i="78"/>
  <c r="I79" i="78"/>
  <c r="H98" i="78"/>
  <c r="H99" i="78"/>
  <c r="H100" i="78"/>
  <c r="H101" i="78"/>
  <c r="H102" i="78"/>
  <c r="H103" i="78"/>
  <c r="H104" i="78"/>
  <c r="H105" i="78"/>
  <c r="H106" i="78"/>
  <c r="H107" i="78"/>
  <c r="H97" i="78"/>
  <c r="M98" i="78"/>
  <c r="N98" i="78" s="1"/>
  <c r="M99" i="78"/>
  <c r="N99" i="78" s="1"/>
  <c r="M100" i="78"/>
  <c r="M101" i="78"/>
  <c r="N101" i="78" s="1"/>
  <c r="M102" i="78"/>
  <c r="N102" i="78" s="1"/>
  <c r="M103" i="78"/>
  <c r="N103" i="78" s="1"/>
  <c r="N104" i="78"/>
  <c r="M105" i="78"/>
  <c r="N105" i="78" s="1"/>
  <c r="M106" i="78"/>
  <c r="N106" i="78" s="1"/>
  <c r="M107" i="78"/>
  <c r="N107" i="78" s="1"/>
  <c r="N97" i="78"/>
  <c r="J98" i="78"/>
  <c r="K98" i="78" s="1"/>
  <c r="J99" i="78"/>
  <c r="K99" i="78" s="1"/>
  <c r="J100" i="78"/>
  <c r="K100" i="78" s="1"/>
  <c r="J101" i="78"/>
  <c r="K101" i="78" s="1"/>
  <c r="J102" i="78"/>
  <c r="K102" i="78" s="1"/>
  <c r="J103" i="78"/>
  <c r="K103" i="78" s="1"/>
  <c r="J104" i="78"/>
  <c r="K104" i="78" s="1"/>
  <c r="J105" i="78"/>
  <c r="K105" i="78" s="1"/>
  <c r="J106" i="78"/>
  <c r="K106" i="78" s="1"/>
  <c r="J107" i="78"/>
  <c r="K107" i="78" s="1"/>
  <c r="J97" i="78"/>
  <c r="K97" i="78" s="1"/>
  <c r="L66" i="78"/>
  <c r="M66" i="78" s="1"/>
  <c r="L67" i="78"/>
  <c r="M67" i="78" s="1"/>
  <c r="L68" i="78"/>
  <c r="M68" i="78" s="1"/>
  <c r="L65" i="78"/>
  <c r="M65" i="78" s="1"/>
  <c r="I66" i="78"/>
  <c r="J66" i="78" s="1"/>
  <c r="P66" i="78" s="1"/>
  <c r="I67" i="78"/>
  <c r="J67" i="78" s="1"/>
  <c r="M145" i="78" s="1"/>
  <c r="I68" i="78"/>
  <c r="J68" i="78" s="1"/>
  <c r="L98" i="78" s="1"/>
  <c r="I65" i="78"/>
  <c r="I70" i="78" s="1"/>
  <c r="J70" i="78" s="1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E707" i="74"/>
  <c r="D707" i="74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E684" i="74"/>
  <c r="D684" i="74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E674" i="74"/>
  <c r="D674" i="74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E579" i="74"/>
  <c r="D579" i="74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E571" i="74"/>
  <c r="D571" i="74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E332" i="74"/>
  <c r="D332" i="74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E188" i="74"/>
  <c r="D188" i="74"/>
  <c r="D187" i="74"/>
  <c r="E187" i="74" s="1"/>
  <c r="E186" i="74"/>
  <c r="D186" i="74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E68" i="74"/>
  <c r="D68" i="74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K68" i="78" l="1"/>
  <c r="K67" i="78"/>
  <c r="K66" i="78"/>
  <c r="K65" i="78"/>
  <c r="N65" i="78"/>
  <c r="N66" i="78"/>
  <c r="N67" i="78"/>
  <c r="N68" i="78"/>
  <c r="M109" i="78" a="1"/>
  <c r="M109" i="78" s="1"/>
  <c r="P100" i="78" s="1"/>
  <c r="L97" i="78"/>
  <c r="L107" i="78"/>
  <c r="L105" i="78"/>
  <c r="Q66" i="78"/>
  <c r="L106" i="78"/>
  <c r="L104" i="78"/>
  <c r="L70" i="78"/>
  <c r="M70" i="78" s="1"/>
  <c r="L103" i="78"/>
  <c r="L102" i="78"/>
  <c r="L101" i="78"/>
  <c r="L100" i="78"/>
  <c r="P68" i="78"/>
  <c r="Q68" i="78" s="1"/>
  <c r="S68" i="78" s="1"/>
  <c r="L99" i="78"/>
  <c r="P67" i="78"/>
  <c r="Q67" i="78" s="1"/>
  <c r="J159" i="78"/>
  <c r="L150" i="78" s="1"/>
  <c r="J109" i="78"/>
  <c r="N159" i="78"/>
  <c r="I215" i="78" a="1"/>
  <c r="I215" i="78" s="1"/>
  <c r="K212" i="78" s="1"/>
  <c r="N215" i="78" a="1"/>
  <c r="N215" i="78" s="1"/>
  <c r="Q209" i="78" s="1"/>
  <c r="M155" i="78"/>
  <c r="M144" i="78"/>
  <c r="M157" i="78"/>
  <c r="M156" i="78"/>
  <c r="M154" i="78"/>
  <c r="J194" i="78"/>
  <c r="M153" i="78"/>
  <c r="M152" i="78"/>
  <c r="M150" i="78"/>
  <c r="M151" i="78"/>
  <c r="M149" i="78"/>
  <c r="M148" i="78"/>
  <c r="P197" i="78"/>
  <c r="M147" i="78"/>
  <c r="M146" i="78"/>
  <c r="N100" i="78"/>
  <c r="P146" i="78"/>
  <c r="J65" i="78"/>
  <c r="P65" i="78" s="1"/>
  <c r="Q65" i="78" s="1"/>
  <c r="J5" i="75"/>
  <c r="J4" i="75"/>
  <c r="J3" i="75"/>
  <c r="J2" i="75"/>
  <c r="E2" i="74"/>
  <c r="L109" i="78" l="1"/>
  <c r="Q70" i="78"/>
  <c r="R65" i="78" s="1"/>
  <c r="P70" i="78"/>
  <c r="M159" i="78"/>
  <c r="R66" i="78"/>
  <c r="Q200" i="78"/>
  <c r="L144" i="78"/>
  <c r="Q198" i="78"/>
  <c r="K201" i="78"/>
  <c r="L157" i="78"/>
  <c r="Q206" i="78"/>
  <c r="Q202" i="78"/>
  <c r="Q195" i="78"/>
  <c r="L145" i="78"/>
  <c r="Q212" i="78"/>
  <c r="K208" i="78"/>
  <c r="L146" i="78"/>
  <c r="K203" i="78"/>
  <c r="Q213" i="78"/>
  <c r="K195" i="78"/>
  <c r="Q201" i="78"/>
  <c r="Q203" i="78"/>
  <c r="K202" i="78"/>
  <c r="Q210" i="78"/>
  <c r="K209" i="78"/>
  <c r="L148" i="78"/>
  <c r="Q194" i="78"/>
  <c r="K207" i="78"/>
  <c r="K196" i="78"/>
  <c r="Q197" i="78"/>
  <c r="K211" i="78"/>
  <c r="Q199" i="78"/>
  <c r="K210" i="78"/>
  <c r="Q196" i="78"/>
  <c r="L149" i="78"/>
  <c r="Q211" i="78"/>
  <c r="K206" i="78"/>
  <c r="K199" i="78"/>
  <c r="K194" i="78"/>
  <c r="L153" i="78"/>
  <c r="K200" i="78"/>
  <c r="L152" i="78"/>
  <c r="Q205" i="78"/>
  <c r="K204" i="78"/>
  <c r="K213" i="78"/>
  <c r="L155" i="78"/>
  <c r="Q208" i="78"/>
  <c r="K197" i="78"/>
  <c r="L151" i="78"/>
  <c r="Q204" i="78"/>
  <c r="K205" i="78"/>
  <c r="K198" i="78"/>
  <c r="L154" i="78"/>
  <c r="Q207" i="78"/>
  <c r="L156" i="78"/>
  <c r="P99" i="78"/>
  <c r="P98" i="78"/>
  <c r="P103" i="78"/>
  <c r="P101" i="78"/>
  <c r="P97" i="78"/>
  <c r="R97" i="78" s="1"/>
  <c r="P102" i="78"/>
  <c r="P104" i="78"/>
  <c r="P105" i="78"/>
  <c r="P107" i="78"/>
  <c r="L147" i="78"/>
  <c r="P106" i="78"/>
  <c r="M199" i="78"/>
  <c r="M200" i="78"/>
  <c r="M201" i="78"/>
  <c r="M202" i="78"/>
  <c r="M203" i="78"/>
  <c r="M197" i="78"/>
  <c r="M204" i="78"/>
  <c r="M205" i="78"/>
  <c r="M196" i="78"/>
  <c r="M213" i="78"/>
  <c r="M198" i="78"/>
  <c r="M206" i="78"/>
  <c r="M210" i="78"/>
  <c r="M194" i="78"/>
  <c r="M207" i="78"/>
  <c r="M209" i="78"/>
  <c r="M195" i="78"/>
  <c r="M208" i="78"/>
  <c r="M211" i="78"/>
  <c r="M212" i="78"/>
  <c r="J6" i="75"/>
  <c r="J7" i="75" s="1"/>
  <c r="Q155" i="78"/>
  <c r="Q156" i="78"/>
  <c r="Q153" i="78"/>
  <c r="Q151" i="78"/>
  <c r="Q152" i="78"/>
  <c r="Q150" i="78"/>
  <c r="Q146" i="78"/>
  <c r="Q145" i="78"/>
  <c r="Q149" i="78"/>
  <c r="Q147" i="78"/>
  <c r="Q157" i="78"/>
  <c r="Q144" i="78"/>
  <c r="Q148" i="78"/>
  <c r="Q154" i="78"/>
  <c r="Y210" i="78" l="1"/>
  <c r="R68" i="78"/>
  <c r="R67" i="78"/>
  <c r="Y194" i="78"/>
  <c r="X144" i="7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<sst xmlns="http://schemas.openxmlformats.org/spreadsheetml/2006/main" count="4189" uniqueCount="961">
  <si>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</si>
  <si>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</si>
  <si>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</si>
  <si>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</si>
  <si>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</si>
  <si>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</si>
  <si>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</si>
  <si>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</si>
  <si>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</si>
  <si>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</si>
  <si>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</si>
  <si>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</si>
  <si>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</si>
  <si>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</si>
  <si>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</si>
  <si>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</si>
  <si>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</si>
  <si>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</si>
  <si>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</si>
  <si>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</si>
  <si>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</si>
  <si>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</si>
  <si>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</si>
  <si>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</si>
  <si>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</si>
  <si>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</si>
  <si>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</si>
  <si>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</si>
  <si>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</si>
  <si>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</si>
  <si>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</si>
  <si>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</si>
  <si>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</si>
  <si>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</si>
  <si>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</si>
  <si>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</si>
  <si>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</si>
  <si>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</si>
  <si>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</si>
  <si>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</si>
  <si>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</si>
  <si>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</si>
  <si>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</si>
  <si>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</si>
  <si>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</si>
  <si>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</si>
  <si>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</si>
  <si>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</si>
  <si>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</si>
  <si>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</si>
  <si>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</si>
  <si>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</si>
  <si>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</si>
  <si>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</si>
  <si>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</si>
  <si>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</si>
  <si>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</si>
  <si>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</si>
  <si>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</si>
  <si>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</si>
  <si>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</si>
  <si>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</si>
  <si>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</si>
  <si>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</si>
  <si>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</si>
  <si>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</si>
  <si>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</si>
  <si>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</si>
  <si>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</si>
  <si>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</si>
  <si>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</si>
  <si>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</si>
  <si>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</si>
  <si>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</si>
  <si>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</si>
  <si>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</si>
  <si>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</si>
  <si>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</si>
  <si>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</si>
  <si>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</si>
  <si>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</si>
  <si>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</si>
  <si>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</si>
  <si>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</si>
  <si>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</si>
  <si>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</si>
  <si>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</si>
  <si>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</si>
  <si>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</si>
  <si>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</si>
  <si>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</si>
  <si>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</si>
  <si>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</si>
  <si>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</si>
  <si>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</si>
  <si>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</si>
  <si>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</si>
  <si>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</si>
  <si>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</si>
  <si>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</si>
  <si>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</si>
  <si>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</si>
  <si>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</si>
  <si>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</si>
  <si>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</si>
  <si>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</si>
  <si>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</si>
  <si>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</si>
  <si>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</si>
  <si>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</si>
  <si>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</si>
  <si>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</si>
  <si>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</si>
  <si>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</si>
  <si>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</si>
  <si>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</si>
  <si>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</si>
  <si>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</si>
  <si>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</si>
  <si>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</si>
  <si>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</si>
  <si>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</si>
  <si>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</si>
  <si>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</si>
  <si>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</si>
  <si>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</si>
  <si>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</si>
  <si>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</si>
  <si>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</si>
  <si>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</si>
  <si>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</si>
  <si>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</si>
  <si>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</si>
  <si>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</si>
  <si>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</si>
  <si>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</si>
  <si>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</si>
  <si>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</si>
  <si>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</si>
  <si>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</si>
  <si>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</si>
  <si>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</si>
  <si>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</si>
  <si>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</si>
  <si>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</si>
  <si>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</si>
  <si>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</si>
  <si>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</si>
  <si>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</si>
  <si>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</si>
  <si>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</si>
  <si>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</si>
  <si>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</si>
  <si>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</si>
  <si>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</si>
  <si>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</si>
  <si>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</si>
  <si>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</si>
  <si>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</si>
  <si>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</si>
  <si>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</si>
  <si>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</si>
  <si>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</si>
  <si>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</si>
  <si>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</si>
  <si>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</si>
  <si>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</si>
  <si>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</si>
  <si>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</si>
  <si>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</si>
  <si>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</si>
  <si>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</si>
  <si>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</si>
  <si>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</si>
  <si>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</si>
  <si>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</si>
  <si>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</si>
  <si>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</si>
  <si>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</si>
  <si>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</si>
  <si>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</si>
  <si>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</si>
  <si>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</si>
  <si>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</si>
  <si>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</si>
  <si>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</si>
  <si>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</si>
  <si>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</si>
  <si>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</si>
  <si>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</si>
  <si>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</si>
  <si>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</si>
  <si>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</si>
  <si>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</si>
  <si>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</si>
  <si>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</si>
  <si>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</si>
  <si>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</si>
  <si>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</si>
  <si>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</si>
  <si>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</si>
  <si>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</si>
  <si>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</si>
  <si>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</si>
  <si>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</si>
  <si>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</si>
  <si>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</si>
  <si>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</si>
  <si>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</si>
  <si>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</si>
  <si>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</si>
  <si>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</si>
  <si>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</si>
  <si>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</si>
  <si>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</si>
  <si>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</si>
  <si>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</si>
  <si>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</si>
  <si>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</si>
  <si>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</si>
  <si>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</si>
  <si>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</si>
  <si>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</si>
  <si>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</si>
  <si>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</si>
  <si>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</si>
  <si>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</si>
  <si>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</si>
  <si>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</si>
  <si>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</si>
  <si>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</si>
  <si>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</si>
  <si>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</si>
  <si>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</si>
  <si>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</si>
  <si>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</si>
  <si>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</si>
  <si>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</si>
  <si>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</si>
  <si>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</si>
  <si>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</si>
  <si>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</si>
  <si>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</si>
  <si>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</si>
  <si>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</si>
  <si>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</si>
  <si>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</si>
  <si>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</si>
  <si>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</si>
  <si>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</si>
  <si>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</si>
  <si>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</si>
  <si>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</si>
  <si>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</si>
  <si>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</si>
  <si>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</si>
  <si>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</si>
  <si>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</si>
  <si>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</si>
  <si>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</si>
  <si>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</si>
  <si>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</si>
  <si>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</si>
  <si>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</si>
  <si>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</si>
  <si>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</si>
  <si>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</si>
  <si>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</si>
  <si>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</si>
  <si>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</si>
  <si>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</si>
  <si>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</si>
  <si>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</si>
  <si>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</si>
  <si>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</si>
  <si>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</si>
  <si>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</si>
  <si>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</si>
  <si>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</si>
  <si>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</si>
  <si>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</si>
  <si>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</si>
  <si>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</si>
  <si>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</si>
  <si>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</si>
  <si>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</si>
  <si>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</si>
  <si>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</si>
  <si>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</si>
  <si>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</si>
  <si>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</si>
  <si>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</si>
  <si>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</si>
  <si>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</si>
  <si>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</si>
  <si>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</si>
  <si>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</si>
  <si>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</si>
  <si>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</si>
  <si>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</si>
  <si>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</si>
  <si>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</si>
  <si>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</si>
  <si>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</si>
  <si>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</si>
  <si>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</si>
  <si>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</si>
  <si>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</si>
  <si>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</si>
  <si>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</si>
  <si>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</si>
  <si>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</si>
  <si>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</si>
  <si>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</si>
  <si>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</si>
  <si>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</si>
  <si>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</si>
  <si>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</si>
  <si>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</si>
  <si>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</si>
  <si>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</si>
  <si>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</si>
  <si>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</si>
  <si>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</si>
  <si>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</si>
  <si>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</si>
  <si>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</si>
  <si>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</si>
  <si>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</si>
  <si>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</si>
  <si>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</si>
  <si>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</si>
  <si>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</si>
  <si>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</si>
  <si>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</si>
  <si>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</si>
  <si>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</si>
  <si>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</si>
  <si>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</si>
  <si>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</si>
  <si>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</si>
  <si>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</si>
  <si>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</si>
  <si>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</si>
  <si>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</si>
  <si>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</si>
  <si>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</si>
  <si>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</si>
  <si>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</si>
  <si>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</si>
  <si>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</si>
  <si>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</si>
  <si>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</si>
  <si>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</si>
  <si>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</si>
  <si>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</si>
  <si>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</si>
  <si>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</si>
  <si>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</si>
  <si>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</si>
  <si>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</si>
  <si>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</si>
  <si>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</si>
  <si>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</si>
  <si>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</si>
  <si>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</si>
  <si>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</si>
  <si>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</si>
  <si>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</si>
  <si>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</si>
  <si>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</si>
  <si>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</si>
  <si>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</si>
  <si>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</si>
  <si>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</si>
  <si>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</si>
  <si>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</si>
  <si>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</si>
  <si>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</si>
  <si>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</si>
  <si>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</si>
  <si>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</si>
  <si>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</si>
  <si>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</si>
  <si>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</si>
  <si>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</si>
  <si>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</si>
  <si>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</si>
  <si>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</si>
  <si>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</si>
  <si>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</si>
  <si>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</si>
  <si>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</si>
  <si>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</si>
  <si>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</si>
  <si>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</si>
  <si>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</si>
  <si>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</si>
  <si>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</si>
  <si>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</si>
  <si>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</si>
  <si>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</si>
  <si>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</si>
  <si>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</si>
  <si>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</si>
  <si>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</si>
  <si>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</si>
  <si>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</si>
  <si>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</si>
  <si>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</si>
  <si>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</si>
  <si>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</si>
  <si>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</si>
  <si>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</si>
  <si>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</si>
  <si>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</si>
  <si>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</si>
  <si>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</si>
  <si>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</si>
  <si>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</si>
  <si>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</si>
  <si>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</si>
  <si>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</si>
  <si>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</si>
  <si>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</si>
  <si>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</si>
  <si>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</si>
  <si>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</si>
  <si>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</si>
  <si>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</si>
  <si>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</si>
  <si>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</si>
  <si>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</si>
  <si>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</si>
  <si>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</si>
  <si>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</si>
  <si>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</si>
  <si>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</si>
  <si>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</si>
  <si>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</si>
  <si>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</si>
  <si>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</si>
  <si>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</si>
  <si>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</si>
  <si>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</si>
  <si>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</si>
  <si>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</si>
  <si>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</si>
  <si>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</si>
  <si>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</si>
  <si>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</si>
  <si>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</si>
  <si>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</si>
  <si>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</si>
  <si>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</si>
  <si>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</si>
  <si>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</si>
  <si>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</si>
  <si>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</si>
  <si>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</si>
  <si>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</si>
  <si>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</si>
  <si>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</si>
  <si>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</si>
  <si>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</si>
  <si>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</si>
  <si>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</si>
  <si>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</si>
  <si>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</si>
  <si>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</si>
  <si>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</si>
  <si>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</si>
  <si>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</si>
  <si>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</si>
  <si>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</si>
  <si>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</si>
  <si>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</si>
  <si>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</si>
  <si>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</si>
  <si>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</si>
  <si>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</si>
  <si>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</si>
  <si>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</si>
  <si>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</si>
  <si>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</si>
  <si>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</si>
  <si>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</si>
  <si>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</si>
  <si>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</si>
  <si>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</si>
  <si>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</si>
  <si>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</si>
  <si>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</si>
  <si>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</si>
  <si>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</si>
  <si>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</si>
  <si>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</si>
  <si>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</si>
  <si>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</si>
  <si>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</si>
  <si>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</si>
  <si>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</si>
  <si>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</si>
  <si>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</si>
  <si>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</si>
  <si>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</si>
  <si>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</si>
  <si>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</si>
  <si>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</si>
  <si>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</si>
  <si>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</si>
  <si>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</si>
  <si>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</si>
  <si>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</si>
  <si>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</si>
  <si>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</si>
  <si>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</si>
  <si>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</si>
  <si>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</si>
  <si>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</si>
  <si>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</si>
  <si>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</si>
  <si>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</si>
  <si>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</si>
  <si>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</si>
  <si>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</si>
  <si>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</si>
  <si>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</si>
  <si>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</si>
  <si>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</si>
  <si>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</si>
  <si>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</si>
  <si>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</si>
  <si>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</si>
  <si>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</si>
  <si>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</si>
  <si>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</si>
  <si>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</si>
  <si>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</si>
  <si>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</si>
  <si>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</si>
  <si>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</si>
  <si>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</si>
  <si>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</si>
  <si>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</si>
  <si>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</si>
  <si>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</si>
  <si>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</si>
  <si>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</si>
  <si>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</si>
  <si>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</si>
  <si>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</si>
  <si>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</si>
  <si>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</si>
  <si>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</si>
  <si>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</si>
  <si>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</si>
  <si>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</si>
  <si>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</si>
  <si>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</si>
  <si>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</si>
  <si>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</si>
  <si>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</si>
  <si>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</si>
  <si>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</si>
  <si>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</si>
  <si>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</si>
  <si>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</si>
  <si>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</si>
  <si>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</si>
  <si>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</si>
  <si>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</si>
  <si>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</si>
  <si>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</si>
  <si>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</si>
  <si>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</si>
  <si>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</si>
  <si>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</si>
  <si>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</si>
  <si>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</si>
  <si>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</si>
  <si>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</si>
  <si>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</si>
  <si>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</si>
  <si>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</si>
  <si>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</si>
  <si>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</si>
  <si>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</si>
  <si>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</si>
  <si>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</si>
  <si>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</si>
  <si>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</si>
  <si>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</si>
  <si>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</si>
  <si>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</si>
  <si>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</si>
  <si>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</si>
  <si>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</si>
  <si>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</si>
  <si>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</si>
  <si>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</si>
  <si>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</si>
  <si>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</si>
  <si>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</si>
  <si>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</si>
  <si>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</si>
  <si>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</si>
  <si>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</si>
  <si>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</si>
  <si>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</si>
  <si>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</si>
  <si>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</si>
  <si>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</si>
  <si>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</si>
  <si>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</si>
  <si>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</si>
  <si>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</si>
  <si>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</si>
  <si>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</si>
  <si>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</si>
  <si>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</si>
  <si>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</si>
  <si>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</si>
  <si>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</si>
  <si>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</si>
  <si>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</si>
  <si>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</si>
  <si>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</si>
  <si>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</si>
  <si>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</si>
  <si>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</si>
  <si>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</si>
  <si>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</si>
  <si>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</si>
  <si>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</si>
  <si>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</si>
  <si>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</si>
  <si>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</si>
  <si>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</si>
  <si>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</si>
  <si>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</si>
  <si>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</si>
  <si>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</si>
  <si>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</si>
  <si>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</si>
  <si>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</si>
  <si>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</si>
  <si>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</si>
  <si>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</si>
  <si>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</si>
  <si>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</si>
  <si>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</si>
  <si>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</si>
  <si>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</si>
  <si>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</si>
  <si>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</si>
  <si>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</si>
  <si>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</si>
  <si>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</si>
  <si>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</si>
  <si>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</si>
  <si>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</si>
  <si>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</si>
  <si>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</si>
  <si>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</si>
  <si>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</si>
  <si>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</si>
  <si>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</si>
  <si>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</si>
  <si>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</si>
  <si>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</si>
  <si>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</si>
  <si>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</si>
  <si>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</si>
  <si>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</si>
  <si>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</si>
  <si>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</si>
  <si>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</si>
  <si>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</si>
  <si>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</si>
  <si>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</si>
  <si>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</si>
  <si>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</si>
  <si>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</si>
  <si>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</si>
  <si>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</si>
  <si>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</si>
  <si>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</si>
  <si>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</si>
  <si>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</si>
  <si>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</si>
  <si>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</si>
  <si>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</si>
  <si>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</si>
  <si>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</si>
  <si>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</si>
  <si>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</si>
  <si>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</si>
  <si>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</si>
  <si>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</si>
  <si>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</si>
  <si>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</si>
  <si>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</si>
  <si>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</si>
  <si>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</si>
  <si>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</si>
  <si>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</si>
  <si>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</si>
  <si>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</si>
  <si>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</si>
  <si>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</si>
  <si>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</si>
  <si>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</si>
  <si>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</si>
  <si>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</si>
  <si>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</si>
  <si>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</si>
  <si>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</si>
  <si>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</si>
  <si>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</si>
  <si>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</si>
  <si>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</si>
  <si>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</si>
  <si>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</si>
  <si>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</si>
  <si>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</si>
  <si>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</si>
  <si>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</si>
  <si>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</si>
  <si>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</si>
  <si>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</si>
  <si>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</si>
  <si>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</si>
  <si>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</si>
  <si>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</si>
  <si>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</si>
  <si>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</si>
  <si>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</si>
  <si>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</si>
  <si>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</si>
  <si>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</si>
  <si>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</si>
  <si>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</si>
  <si>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</si>
  <si>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</si>
  <si>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</si>
  <si>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</si>
  <si>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</si>
  <si>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</si>
  <si>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</si>
  <si>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</si>
  <si>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</si>
  <si>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</si>
  <si>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</si>
  <si>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</si>
  <si>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</si>
  <si>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</si>
  <si>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</si>
  <si>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</si>
  <si>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</si>
  <si>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</si>
  <si>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</si>
  <si>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</si>
  <si>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</si>
  <si>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</si>
  <si>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</si>
  <si>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</si>
  <si>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</si>
  <si>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</si>
  <si>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</si>
  <si>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</si>
  <si>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</si>
  <si>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</si>
  <si>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</si>
  <si>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</si>
  <si>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</si>
  <si>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</si>
  <si>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</si>
  <si>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</si>
  <si>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</si>
  <si>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</si>
  <si>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</si>
  <si>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</si>
  <si>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</si>
  <si>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</si>
  <si>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</si>
  <si>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</si>
  <si>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</si>
  <si>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</si>
  <si>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</si>
  <si>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</si>
  <si>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</si>
  <si>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</si>
  <si>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</si>
  <si>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</si>
  <si>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</si>
  <si>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</si>
  <si>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</si>
  <si>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</si>
  <si>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</si>
  <si>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</si>
  <si>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</si>
  <si>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</si>
  <si>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</si>
  <si>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</si>
  <si>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</si>
  <si>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</si>
  <si>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</si>
  <si>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</si>
  <si>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</si>
  <si>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</si>
  <si>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</si>
  <si>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</si>
  <si>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</si>
  <si>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</si>
  <si>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</si>
  <si>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</si>
  <si>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</si>
  <si>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</si>
  <si>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</si>
  <si>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</si>
  <si>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</si>
  <si>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</si>
  <si>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</si>
  <si>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</si>
  <si>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</si>
  <si>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</si>
  <si>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</si>
  <si>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</si>
  <si>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</si>
  <si>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</si>
  <si>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</si>
  <si>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</si>
  <si>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</si>
  <si>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</si>
  <si>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</si>
  <si>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</si>
  <si>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</si>
  <si>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</si>
  <si>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</si>
  <si>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</si>
  <si>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</si>
  <si>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</si>
  <si>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</si>
  <si>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</si>
  <si>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</si>
  <si>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</si>
  <si>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</si>
  <si>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</si>
  <si>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</si>
  <si>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</si>
  <si>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</si>
  <si>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</si>
  <si>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</si>
  <si>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</si>
  <si>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</si>
  <si>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</si>
  <si>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</si>
  <si>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</si>
  <si>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</si>
  <si>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</si>
  <si>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</si>
  <si>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</si>
  <si>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</si>
  <si>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</si>
  <si>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</si>
  <si>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</si>
  <si>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</si>
  <si>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</si>
  <si>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</si>
  <si>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</si>
  <si>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</si>
  <si>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</si>
  <si>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</si>
  <si>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</si>
  <si>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</si>
  <si>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</si>
  <si>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</si>
  <si>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</si>
  <si>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</si>
  <si>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</si>
  <si>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</si>
  <si>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</si>
  <si>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</si>
  <si>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</si>
  <si>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</si>
  <si>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</si>
  <si>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</si>
  <si>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</si>
  <si>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</si>
  <si>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</si>
  <si>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</si>
  <si>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</si>
  <si>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</si>
  <si>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</si>
  <si>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</si>
  <si>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</si>
  <si>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</si>
  <si>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</si>
  <si>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</si>
  <si>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</si>
  <si>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</si>
  <si>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</si>
  <si>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</si>
  <si>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</si>
  <si>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</si>
  <si>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</si>
  <si>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</si>
  <si>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</si>
  <si>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</si>
  <si>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</si>
  <si>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</si>
  <si>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</si>
  <si>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</si>
  <si>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</si>
  <si>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</si>
  <si>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</si>
  <si>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</si>
  <si>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</si>
  <si>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</si>
  <si>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</si>
  <si>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2021</t>
  </si>
  <si>
    <t>Column1</t>
  </si>
  <si>
    <t>Seasonality exists</t>
  </si>
  <si>
    <t>Column Labels</t>
  </si>
  <si>
    <t>%</t>
  </si>
  <si>
    <t>2020-21 Q1 growth</t>
  </si>
  <si>
    <t>2020-21 Q2 growth</t>
  </si>
  <si>
    <t>NAM growth effectively the same</t>
  </si>
  <si>
    <t>APAC lost volume</t>
  </si>
  <si>
    <t>Q1</t>
  </si>
  <si>
    <t>Q2</t>
  </si>
  <si>
    <t>Client drove most of Q1 growth by entering in Q3 of 2020, left in 2020 Q2 dropping all growth</t>
  </si>
  <si>
    <t>YoY Variance</t>
  </si>
  <si>
    <t>Drove Q1, drop in Q2</t>
  </si>
  <si>
    <t>Dropping both quarters</t>
  </si>
  <si>
    <t>New client stepping to full volume in 2021</t>
  </si>
  <si>
    <t>New client arriving in 2021</t>
  </si>
  <si>
    <t>Projected Variance</t>
  </si>
  <si>
    <t>growth not stellar, size makes up for them</t>
  </si>
  <si>
    <t>Absolute Variance</t>
  </si>
  <si>
    <t>low growth high volume, large share of variance</t>
  </si>
  <si>
    <t>% of Abs. var.</t>
  </si>
  <si>
    <t>of variance explained by top 3 clients</t>
  </si>
  <si>
    <t>of Q2 growth explained by top 5 clients slow growth high volume</t>
  </si>
  <si>
    <t>of NAM variance explained by smaller clients being brought in</t>
  </si>
  <si>
    <t>- Top regional clients steady growth + New clients - regional clients = YoY growth</t>
  </si>
  <si>
    <t xml:space="preserve">- Loss of two clients and slowed growth of a third in LATAM </t>
  </si>
  <si>
    <t>Q2 forecast</t>
  </si>
  <si>
    <t>of Q2 variance driven by top 2 clients</t>
  </si>
  <si>
    <t>Q2 Widget Inc. Overview</t>
  </si>
  <si>
    <t>Aall data as of 6/30/2021</t>
  </si>
  <si>
    <t>- Top regional clients high volume drives overall regional growth + New regional clients - regional clients = YoY growth</t>
  </si>
  <si>
    <t xml:space="preserve"> show an average growth by region</t>
  </si>
  <si>
    <t xml:space="preserve"> contrast a top 5 regional client volume with bottom 5 - pie chart</t>
  </si>
  <si>
    <t>Share of variance</t>
  </si>
  <si>
    <t xml:space="preserve"> </t>
  </si>
  <si>
    <t>Client annualized in 2021</t>
  </si>
  <si>
    <t>Difference</t>
  </si>
  <si>
    <t>Explained variance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</si>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</sst>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2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0" fillId="0" borderId="0" xfId="2" applyNumberFormat="1" applyFon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9" fontId="0" fillId="0" borderId="0" xfId="3" applyFont="1" applyAlignment="1"/>
    <xf numFmtId="164" fontId="0" fillId="0" borderId="0" xfId="3" applyNumberFormat="1" applyFont="1" applyAlignment="1"/>
    <xf numFmtId="164" fontId="1" fillId="0" borderId="0" xfId="2" applyNumberFormat="1" applyFont="1" applyAlignment="1"/>
    <xf numFmtId="164" fontId="5" fillId="0" borderId="0" xfId="2" applyNumberFormat="1" applyFont="1" applyAlignment="1"/>
    <xf numFmtId="0" fontId="6" fillId="0" borderId="0" xfId="0" applyFont="1" applyAlignment="1"/>
    <xf numFmtId="164" fontId="1" fillId="0" borderId="0" xfId="2" quotePrefix="1" applyNumberFormat="1" applyFont="1" applyAlignment="1"/>
    <xf numFmtId="0" fontId="2" fillId="0" borderId="0" xfId="0" applyFont="1" applyAlignment="1">
      <alignment horizontal="left" vertical="center" wrapText="1"/>
    </xf>
    <xf numFmtId="165" fontId="0" fillId="0" borderId="0" xfId="3" applyNumberFormat="1" applyFont="1" applyAlignment="1"/>
    <xf numFmtId="165" fontId="0" fillId="0" borderId="0" xfId="2" applyNumberFormat="1" applyFont="1" applyAlignment="1"/>
    <xf numFmtId="0" fontId="7" fillId="0" borderId="0" xfId="0" applyFont="1" applyAlignment="1"/>
    <xf numFmtId="0" fontId="1" fillId="0" borderId="0" xfId="0" quotePrefix="1" applyFont="1" applyAlignment="1"/>
    <xf numFmtId="0" fontId="0" fillId="0" borderId="0" xfId="0" quotePrefix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1"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[current.xlsx]Analysis!PivotTable1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layout>
            <c:manualLayout>
              <c:x val="-3.6002882285518012E-2"/>
              <c:y val="-3.3385498174230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3652445649130274"/>
              <c:y val="-6.6770996348461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297663183282744E-2"/>
              <c:y val="-2.50391236306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0807495435759015"/>
              <c:y val="-0.112676056338028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9.2901886552943333E-2"/>
              <c:y val="5.633802816901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31535265061993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8.531535265061993E-2"/>
                  <c:y val="3.7558685446009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-3.6002882285518012E-2"/>
                  <c:y val="-3.33854981742305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9.2901886552943333E-2"/>
                  <c:y val="5.633802816901408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0.10807495435759015"/>
                  <c:y val="-0.1126760563380282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dLbl>
              <c:idx val="4"/>
              <c:layout>
                <c:manualLayout>
                  <c:x val="-0.13652445649130274"/>
                  <c:y val="-6.67709963484611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2-415C-8E24-8BB336753510}"/>
                </c:ext>
              </c:extLst>
            </c:dLbl>
            <c:dLbl>
              <c:idx val="5"/>
              <c:layout>
                <c:manualLayout>
                  <c:x val="-1.1297663183282744E-2"/>
                  <c:y val="-2.5039123630672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2-415C-8E24-8BB336753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Analysis!$B$4:$B$12</c:f>
              <c:numCache>
                <c:formatCode>_(* #,##0_);_(* \(#,##0\);_(* "-"??_);_(@_)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76201</xdr:rowOff>
    </xdr:from>
    <xdr:to>
      <xdr:col>20</xdr:col>
      <xdr:colOff>504825</xdr:colOff>
      <xdr:row>20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 pivotCacheId="1009028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7E95-C662-441A-ACDD-AFA48A067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25:H32" firstHeaderRow="1" firstDataRow="3" firstDataCol="1"/>
  <pivotFields count="8"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axis="axisCol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dataOnly="0" labelOnly="1" outline="0" axis="axisValues" fieldPosition="0"/>
    </format>
    <format dxfId="13">
      <pivotArea field="6" type="button" dataOnly="0" labelOnly="1" outline="0" axis="axisCol" fieldPosition="1"/>
    </format>
    <format dxfId="12">
      <pivotArea type="topRight" dataOnly="0" labelOnly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7" type="button" dataOnly="0" labelOnly="1" outline="0" axis="axisCol" fieldPosition="0"/>
    </format>
    <format dxfId="7">
      <pivotArea field="6" type="button" dataOnly="0" labelOnly="1" outline="0" axis="axisCol" fieldPosition="1"/>
    </format>
    <format dxfId="6">
      <pivotArea type="topRight" dataOnly="0" labelOnly="1" outline="0" fieldPosition="0"/>
    </format>
    <format dxfId="5">
      <pivotArea field="0" type="button" dataOnly="0" labelOnly="1" outline="0"/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1"/>
          </reference>
        </references>
      </pivotArea>
    </format>
    <format dxfId="0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2" firstHeaderRow="1" firstDataRow="1" firstDataCol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Vol" fld="2" baseField="0" baseItem="0" numFmtId="164"/>
  </dataFields>
  <formats count="14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dataOnly="0" labelOnly="1" outline="0" axis="axisValues" fieldPosition="0"/>
    </format>
    <format dxfId="27">
      <pivotArea field="6" type="button" dataOnly="0" labelOnly="1" outline="0" axis="axisRow" fieldPosition="1"/>
    </format>
    <format dxfId="26">
      <pivotArea type="topRight" dataOnly="0" labelOnly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 axis="axisRow" fieldPosition="0"/>
    </format>
    <format dxfId="22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8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50" dataDxfId="49">
  <autoFilter ref="A1:F908" xr:uid="{1B06F6AC-1391-4CFA-9BC8-86A11FEB40BE}"/>
  <tableColumns count="6">
    <tableColumn id="1" xr3:uid="{D7873F41-AFE5-4C6F-861D-F9BBCE16DFDF}" name="CLID" dataDxfId="48"/>
    <tableColumn id="2" xr3:uid="{975F0488-63A3-46BC-B6DC-8B00F2FF6B8A}" name="Date" dataDxfId="47"/>
    <tableColumn id="3" xr3:uid="{187A91E2-3708-4A4B-B7BD-15C07BBEA956}" name="Vol" dataDxfId="46"/>
    <tableColumn id="4" xr3:uid="{EF25BFF6-8FFF-4858-96A7-0E02E2DB2AD7}" name="GEOID" dataDxfId="45">
      <calculatedColumnFormula>_xlfn.XLOOKUP(VolumeByClient[[#This Row],[CLID]],GeobyClient[CLID],GeobyClient[GEOID])</calculatedColumnFormula>
    </tableColumn>
    <tableColumn id="5" xr3:uid="{B40D2822-DECD-4AC5-9574-074D26FCA658}" name="Region Name" dataDxfId="44">
      <calculatedColumnFormula>VLOOKUP(VolumeByClient[[#This Row],[GEOID]],GEONames[[GEOID]:[GEO Name]],2,FALSE)</calculatedColumnFormula>
    </tableColumn>
    <tableColumn id="8" xr3:uid="{77DDF9E6-BDEF-4D1F-AAE9-BE19C6D196A1}" name="Column1" dataDxfId="4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42" dataDxfId="41">
  <autoFilter ref="A1:D54" xr:uid="{0A7F9446-1F4B-4468-8E1B-B9E4F12A1B9D}"/>
  <tableColumns count="4">
    <tableColumn id="1" xr3:uid="{245DA998-D994-45FA-B3F7-0F24BC5DD1FA}" name="CLID" dataDxfId="40"/>
    <tableColumn id="2" xr3:uid="{F07BC2D5-33D3-4F64-A425-397376708398}" name="GEOID" dataDxfId="39"/>
    <tableColumn id="3" xr3:uid="{BA1A832D-C6E3-4A4B-B402-948D7F81A1D3}" name="CLID2" dataDxfId="38">
      <calculatedColumnFormula>MID(GeobyClient[[#This Row],[CLID]],3,7)</calculatedColumnFormula>
    </tableColumn>
    <tableColumn id="4" xr3:uid="{4D9CA798-4A79-46F1-8FF1-DE94E7173A53}" name="TEST" dataDxfId="37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36" totalsRowDxfId="35"/>
    <tableColumn id="2" xr3:uid="{7F6A7006-49FD-4D94-9E0E-36713BC427B0}" name="GEO Name" totalsRowDxfId="34"/>
    <tableColumn id="3" xr3:uid="{53CA9822-A73C-4880-8D68-9C9346C9487F}" name="Volume" totalsRowFunction="sum" dataDxfId="33" totalsRowDxfId="32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61" sqref="G61"/>
    </sheetView>
  </sheetViews>
  <sheetFormatPr defaultRowHeight="13.15" customHeight="1" x14ac:dyDescent="0.2"/>
  <sheetData>
    <row r="1" spans="1:7" ht="13.15" customHeight="1" x14ac:dyDescent="0.2">
      <c r="A1" s="21" t="s">
        <v>897</v>
      </c>
      <c r="B1" s="21"/>
      <c r="C1" s="21"/>
      <c r="D1" s="21"/>
      <c r="E1" s="21"/>
      <c r="F1" s="21"/>
      <c r="G1" s="21"/>
    </row>
    <row r="2" spans="1:7" ht="13.15" customHeight="1" x14ac:dyDescent="0.2">
      <c r="A2" s="21"/>
      <c r="B2" s="21"/>
      <c r="C2" s="21"/>
      <c r="D2" s="21"/>
      <c r="E2" s="21"/>
      <c r="F2" s="21"/>
      <c r="G2" s="21"/>
    </row>
    <row r="3" spans="1:7" ht="13.15" customHeight="1" x14ac:dyDescent="0.2">
      <c r="A3" s="21"/>
      <c r="B3" s="21"/>
      <c r="C3" s="21"/>
      <c r="D3" s="21"/>
      <c r="E3" s="21"/>
      <c r="F3" s="21"/>
      <c r="G3" s="21"/>
    </row>
    <row r="4" spans="1:7" ht="13.15" customHeight="1" x14ac:dyDescent="0.2">
      <c r="A4" s="21"/>
      <c r="B4" s="21"/>
      <c r="C4" s="21"/>
      <c r="D4" s="21"/>
      <c r="E4" s="21"/>
      <c r="F4" s="21"/>
      <c r="G4" s="21"/>
    </row>
    <row r="5" spans="1:7" ht="13.15" customHeight="1" x14ac:dyDescent="0.2">
      <c r="A5" s="21"/>
      <c r="B5" s="21"/>
      <c r="C5" s="21"/>
      <c r="D5" s="21"/>
      <c r="E5" s="21"/>
      <c r="F5" s="21"/>
      <c r="G5" s="21"/>
    </row>
    <row r="6" spans="1:7" ht="13.15" customHeight="1" x14ac:dyDescent="0.2">
      <c r="A6" s="21"/>
      <c r="B6" s="21"/>
      <c r="C6" s="21"/>
      <c r="D6" s="21"/>
      <c r="E6" s="21"/>
      <c r="F6" s="21"/>
      <c r="G6" s="21"/>
    </row>
    <row r="7" spans="1:7" ht="13.15" customHeight="1" x14ac:dyDescent="0.2">
      <c r="A7" s="21"/>
      <c r="B7" s="21"/>
      <c r="C7" s="21"/>
      <c r="D7" s="21"/>
      <c r="E7" s="21"/>
      <c r="F7" s="21"/>
      <c r="G7" s="21"/>
    </row>
    <row r="8" spans="1:7" ht="13.15" customHeight="1" x14ac:dyDescent="0.2">
      <c r="A8" s="21"/>
      <c r="B8" s="21"/>
      <c r="C8" s="21"/>
      <c r="D8" s="21"/>
      <c r="E8" s="21"/>
      <c r="F8" s="21"/>
      <c r="G8" s="21"/>
    </row>
    <row r="9" spans="1:7" ht="13.15" customHeight="1" x14ac:dyDescent="0.2">
      <c r="A9" s="21"/>
      <c r="B9" s="21"/>
      <c r="C9" s="21"/>
      <c r="D9" s="21"/>
      <c r="E9" s="21"/>
      <c r="F9" s="21"/>
      <c r="G9" s="21"/>
    </row>
    <row r="10" spans="1:7" ht="13.15" customHeight="1" x14ac:dyDescent="0.2">
      <c r="A10" s="21"/>
      <c r="B10" s="21"/>
      <c r="C10" s="21"/>
      <c r="D10" s="21"/>
      <c r="E10" s="21"/>
      <c r="F10" s="21"/>
      <c r="G10" s="21"/>
    </row>
    <row r="11" spans="1:7" ht="13.15" customHeight="1" x14ac:dyDescent="0.2">
      <c r="A11" s="21"/>
      <c r="B11" s="21"/>
      <c r="C11" s="21"/>
      <c r="D11" s="21"/>
      <c r="E11" s="21"/>
      <c r="F11" s="21"/>
      <c r="G11" s="21"/>
    </row>
    <row r="12" spans="1:7" ht="13.15" customHeight="1" x14ac:dyDescent="0.2">
      <c r="A12" s="21"/>
      <c r="B12" s="21"/>
      <c r="C12" s="21"/>
      <c r="D12" s="21"/>
      <c r="E12" s="21"/>
      <c r="F12" s="21"/>
      <c r="G12" s="21"/>
    </row>
    <row r="13" spans="1:7" ht="13.15" customHeight="1" x14ac:dyDescent="0.2">
      <c r="A13" s="21"/>
      <c r="B13" s="21"/>
      <c r="C13" s="21"/>
      <c r="D13" s="21"/>
      <c r="E13" s="21"/>
      <c r="F13" s="21"/>
      <c r="G13" s="21"/>
    </row>
    <row r="14" spans="1:7" ht="13.15" customHeight="1" x14ac:dyDescent="0.2">
      <c r="A14" s="21"/>
      <c r="B14" s="21"/>
      <c r="C14" s="21"/>
      <c r="D14" s="21"/>
      <c r="E14" s="21"/>
      <c r="F14" s="21"/>
      <c r="G14" s="21"/>
    </row>
    <row r="15" spans="1:7" ht="13.15" customHeight="1" x14ac:dyDescent="0.2">
      <c r="A15" s="21"/>
      <c r="B15" s="21"/>
      <c r="C15" s="21"/>
      <c r="D15" s="21"/>
      <c r="E15" s="21"/>
      <c r="F15" s="21"/>
      <c r="G15" s="21"/>
    </row>
    <row r="16" spans="1:7" ht="13.15" customHeight="1" x14ac:dyDescent="0.2">
      <c r="A16" s="21"/>
      <c r="B16" s="21"/>
      <c r="C16" s="21"/>
      <c r="D16" s="21"/>
      <c r="E16" s="21"/>
      <c r="F16" s="21"/>
      <c r="G16" s="2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topLeftCell="A844" workbookViewId="0">
      <selection activeCell="E854" sqref="E854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6" width="9.85546875" style="3" customWidth="1"/>
    <col min="7" max="9" width="9.140625" style="3"/>
    <col min="10" max="10" width="12.140625" style="3" customWidth="1"/>
    <col min="11" max="11" width="11.28515625" style="3" customWidth="1"/>
    <col min="12" max="12" width="10" style="3" customWidth="1"/>
    <col min="13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922</v>
      </c>
      <c r="K1" s="7"/>
      <c r="L1" s="7"/>
      <c r="M1" s="7"/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Z215"/>
  <sheetViews>
    <sheetView tabSelected="1" topLeftCell="C61" workbookViewId="0">
      <selection activeCell="S68" sqref="S68"/>
    </sheetView>
  </sheetViews>
  <sheetFormatPr defaultRowHeight="12.75" x14ac:dyDescent="0.2"/>
  <cols>
    <col min="1" max="1" width="15" style="11" bestFit="1" customWidth="1"/>
    <col min="2" max="2" width="18.140625" style="11" bestFit="1" customWidth="1"/>
    <col min="3" max="5" width="8.7109375" style="11" bestFit="1" customWidth="1"/>
    <col min="6" max="6" width="10.85546875" style="11" customWidth="1"/>
    <col min="7" max="7" width="8.7109375" style="11" bestFit="1" customWidth="1"/>
    <col min="8" max="8" width="12.85546875" style="11" bestFit="1" customWidth="1"/>
    <col min="9" max="9" width="18" style="11" bestFit="1" customWidth="1"/>
    <col min="10" max="10" width="13.7109375" style="11" bestFit="1" customWidth="1"/>
    <col min="11" max="11" width="16" style="11" customWidth="1"/>
    <col min="12" max="12" width="23.85546875" style="11" customWidth="1"/>
    <col min="13" max="13" width="18.140625" style="11" bestFit="1" customWidth="1"/>
    <col min="14" max="14" width="13.7109375" style="11" bestFit="1" customWidth="1"/>
    <col min="15" max="15" width="13.7109375" style="11" customWidth="1"/>
    <col min="16" max="16" width="21.28515625" style="11" customWidth="1"/>
    <col min="17" max="17" width="10.140625" style="11" customWidth="1"/>
    <col min="18" max="18" width="16.5703125" style="11" customWidth="1"/>
    <col min="19" max="19" width="17.85546875" style="11" customWidth="1"/>
    <col min="20" max="20" width="4.7109375" style="11" bestFit="1" customWidth="1"/>
    <col min="21" max="21" width="5.5703125" style="11" customWidth="1"/>
    <col min="22" max="22" width="3.140625" style="11" customWidth="1"/>
    <col min="23" max="23" width="5.85546875" style="11" customWidth="1"/>
    <col min="24" max="25" width="4.7109375" style="11" bestFit="1" customWidth="1"/>
    <col min="26" max="26" width="25.42578125" style="11" customWidth="1"/>
    <col min="27" max="16384" width="9.140625" style="11"/>
  </cols>
  <sheetData>
    <row r="1" spans="1:23" x14ac:dyDescent="0.2">
      <c r="A1" s="3"/>
      <c r="B1" s="3"/>
    </row>
    <row r="3" spans="1:23" x14ac:dyDescent="0.2">
      <c r="A3" s="12" t="s">
        <v>912</v>
      </c>
      <c r="B3" s="13" t="s">
        <v>913</v>
      </c>
      <c r="C3" s="3"/>
      <c r="D3" s="3"/>
      <c r="E3" s="3"/>
      <c r="F3" s="3"/>
    </row>
    <row r="4" spans="1:23" x14ac:dyDescent="0.2">
      <c r="A4" s="14" t="s">
        <v>916</v>
      </c>
      <c r="B4" s="13"/>
      <c r="C4" s="3"/>
      <c r="D4" s="3"/>
      <c r="E4" s="3"/>
      <c r="F4" s="3"/>
    </row>
    <row r="5" spans="1:23" x14ac:dyDescent="0.2">
      <c r="A5" s="14" t="s">
        <v>917</v>
      </c>
      <c r="B5" s="13">
        <v>822060</v>
      </c>
      <c r="C5" s="3"/>
      <c r="D5" s="3"/>
      <c r="E5" s="3"/>
      <c r="F5" s="3"/>
    </row>
    <row r="6" spans="1:23" x14ac:dyDescent="0.2">
      <c r="A6" s="14" t="s">
        <v>918</v>
      </c>
      <c r="B6" s="13">
        <v>940140</v>
      </c>
      <c r="C6" s="3"/>
      <c r="D6" s="3"/>
      <c r="E6" s="3"/>
      <c r="F6" s="3"/>
    </row>
    <row r="7" spans="1:23" x14ac:dyDescent="0.2">
      <c r="A7" s="14" t="s">
        <v>919</v>
      </c>
      <c r="B7" s="13">
        <v>587002</v>
      </c>
      <c r="C7" s="3"/>
      <c r="D7" s="3"/>
      <c r="E7" s="3"/>
      <c r="F7" s="3"/>
    </row>
    <row r="8" spans="1:23" x14ac:dyDescent="0.2">
      <c r="A8" s="14" t="s">
        <v>920</v>
      </c>
      <c r="B8" s="13">
        <v>706563</v>
      </c>
      <c r="W8" s="11" t="s">
        <v>923</v>
      </c>
    </row>
    <row r="9" spans="1:23" x14ac:dyDescent="0.2">
      <c r="A9" s="14" t="s">
        <v>921</v>
      </c>
      <c r="B9" s="13"/>
    </row>
    <row r="10" spans="1:23" x14ac:dyDescent="0.2">
      <c r="A10" s="14" t="s">
        <v>917</v>
      </c>
      <c r="B10" s="13">
        <v>855266</v>
      </c>
    </row>
    <row r="11" spans="1:23" x14ac:dyDescent="0.2">
      <c r="A11" s="14" t="s">
        <v>918</v>
      </c>
      <c r="B11" s="13">
        <v>965282</v>
      </c>
    </row>
    <row r="12" spans="1:23" x14ac:dyDescent="0.2">
      <c r="A12" s="14" t="s">
        <v>911</v>
      </c>
      <c r="B12" s="13">
        <v>4876313</v>
      </c>
    </row>
    <row r="22" spans="1:16" x14ac:dyDescent="0.2">
      <c r="A22" s="3"/>
      <c r="B22" s="3"/>
    </row>
    <row r="23" spans="1:16" x14ac:dyDescent="0.2">
      <c r="A23"/>
      <c r="B23"/>
    </row>
    <row r="25" spans="1:16" x14ac:dyDescent="0.2">
      <c r="A25" s="12" t="s">
        <v>913</v>
      </c>
      <c r="B25" s="12" t="s">
        <v>924</v>
      </c>
      <c r="C25" s="13"/>
      <c r="D25" s="13"/>
      <c r="E25" s="13"/>
      <c r="F25" s="13"/>
      <c r="G25" s="13"/>
      <c r="H25" s="13"/>
    </row>
    <row r="26" spans="1:16" x14ac:dyDescent="0.2">
      <c r="A26" s="13"/>
      <c r="B26" s="13" t="s">
        <v>916</v>
      </c>
      <c r="C26" s="13"/>
      <c r="D26" s="13"/>
      <c r="E26" s="13"/>
      <c r="F26" s="13" t="s">
        <v>921</v>
      </c>
      <c r="G26" s="13"/>
      <c r="H26" s="13" t="s">
        <v>911</v>
      </c>
    </row>
    <row r="27" spans="1:16" x14ac:dyDescent="0.2">
      <c r="A27" s="12" t="s">
        <v>912</v>
      </c>
      <c r="B27" s="13" t="s">
        <v>917</v>
      </c>
      <c r="C27" s="13" t="s">
        <v>918</v>
      </c>
      <c r="D27" s="13" t="s">
        <v>919</v>
      </c>
      <c r="E27" s="13" t="s">
        <v>920</v>
      </c>
      <c r="F27" s="13" t="s">
        <v>917</v>
      </c>
      <c r="G27" s="13" t="s">
        <v>918</v>
      </c>
      <c r="H27" s="13"/>
    </row>
    <row r="28" spans="1:16" x14ac:dyDescent="0.2">
      <c r="A28" s="14" t="s">
        <v>905</v>
      </c>
      <c r="B28" s="13">
        <v>95736</v>
      </c>
      <c r="C28" s="13">
        <v>107338</v>
      </c>
      <c r="D28" s="13">
        <v>69198</v>
      </c>
      <c r="E28" s="13">
        <v>80144</v>
      </c>
      <c r="F28" s="13">
        <v>99778</v>
      </c>
      <c r="G28" s="13">
        <v>109811</v>
      </c>
      <c r="H28" s="13">
        <v>562005</v>
      </c>
    </row>
    <row r="29" spans="1:16" x14ac:dyDescent="0.2">
      <c r="A29" s="14" t="s">
        <v>899</v>
      </c>
      <c r="B29" s="13">
        <v>147852</v>
      </c>
      <c r="C29" s="13">
        <v>173566</v>
      </c>
      <c r="D29" s="13">
        <v>103536</v>
      </c>
      <c r="E29" s="13">
        <v>129264</v>
      </c>
      <c r="F29" s="13">
        <v>150204</v>
      </c>
      <c r="G29" s="13">
        <v>176338</v>
      </c>
      <c r="H29" s="13">
        <v>880760</v>
      </c>
      <c r="P29" s="20" t="s">
        <v>947</v>
      </c>
    </row>
    <row r="30" spans="1:16" x14ac:dyDescent="0.2">
      <c r="A30" s="14" t="s">
        <v>904</v>
      </c>
      <c r="B30" s="13">
        <v>69053</v>
      </c>
      <c r="C30" s="13">
        <v>82618</v>
      </c>
      <c r="D30" s="13">
        <v>50574</v>
      </c>
      <c r="E30" s="13">
        <v>65121</v>
      </c>
      <c r="F30" s="13">
        <v>75265</v>
      </c>
      <c r="G30" s="13">
        <v>82631</v>
      </c>
      <c r="H30" s="13">
        <v>425262</v>
      </c>
      <c r="P30" s="20" t="s">
        <v>946</v>
      </c>
    </row>
    <row r="31" spans="1:16" x14ac:dyDescent="0.2">
      <c r="A31" s="14" t="s">
        <v>898</v>
      </c>
      <c r="B31" s="13">
        <v>509419</v>
      </c>
      <c r="C31" s="13">
        <v>576618</v>
      </c>
      <c r="D31" s="13">
        <v>363694</v>
      </c>
      <c r="E31" s="13">
        <v>432034</v>
      </c>
      <c r="F31" s="13">
        <v>530019</v>
      </c>
      <c r="G31" s="13">
        <v>596502</v>
      </c>
      <c r="H31" s="13">
        <v>3008286</v>
      </c>
    </row>
    <row r="32" spans="1:16" x14ac:dyDescent="0.2">
      <c r="A32" s="14" t="s">
        <v>911</v>
      </c>
      <c r="B32" s="13">
        <v>822060</v>
      </c>
      <c r="C32" s="13">
        <v>940140</v>
      </c>
      <c r="D32" s="13">
        <v>587002</v>
      </c>
      <c r="E32" s="13">
        <v>706563</v>
      </c>
      <c r="F32" s="13">
        <v>855266</v>
      </c>
      <c r="G32" s="13">
        <v>965282</v>
      </c>
      <c r="H32" s="13">
        <v>4876313</v>
      </c>
    </row>
    <row r="33" spans="1:8" x14ac:dyDescent="0.2">
      <c r="A33"/>
      <c r="B33"/>
      <c r="C33"/>
      <c r="D33"/>
      <c r="E33"/>
      <c r="F33"/>
      <c r="G33"/>
      <c r="H33"/>
    </row>
    <row r="34" spans="1:8" x14ac:dyDescent="0.2">
      <c r="A34"/>
      <c r="B34"/>
      <c r="C34"/>
      <c r="D34"/>
      <c r="E34"/>
      <c r="F34"/>
      <c r="G34"/>
      <c r="H34"/>
    </row>
    <row r="35" spans="1:8" x14ac:dyDescent="0.2">
      <c r="A35"/>
      <c r="B35"/>
      <c r="C35"/>
      <c r="D35"/>
      <c r="E35"/>
      <c r="F35"/>
      <c r="G35"/>
      <c r="H35"/>
    </row>
    <row r="36" spans="1:8" x14ac:dyDescent="0.2">
      <c r="A36"/>
      <c r="B36"/>
      <c r="C36"/>
      <c r="D36"/>
      <c r="E36"/>
      <c r="F36"/>
      <c r="G36"/>
      <c r="H36"/>
    </row>
    <row r="37" spans="1:8" x14ac:dyDescent="0.2">
      <c r="A37"/>
      <c r="B37"/>
      <c r="C37"/>
      <c r="D37"/>
      <c r="E37"/>
      <c r="F37"/>
      <c r="G37"/>
      <c r="H37"/>
    </row>
    <row r="38" spans="1:8" x14ac:dyDescent="0.2">
      <c r="A38"/>
      <c r="B38"/>
      <c r="C38"/>
      <c r="D38"/>
      <c r="E38"/>
      <c r="F38"/>
      <c r="G38"/>
      <c r="H38"/>
    </row>
    <row r="39" spans="1:8" x14ac:dyDescent="0.2">
      <c r="A39"/>
      <c r="B39"/>
      <c r="C39"/>
      <c r="D39"/>
      <c r="E39"/>
      <c r="F39"/>
      <c r="G39"/>
      <c r="H39"/>
    </row>
    <row r="40" spans="1:8" x14ac:dyDescent="0.2">
      <c r="A40"/>
      <c r="B40"/>
      <c r="C40"/>
      <c r="D40"/>
      <c r="E40"/>
      <c r="F40"/>
      <c r="G40"/>
      <c r="H40"/>
    </row>
    <row r="41" spans="1:8" x14ac:dyDescent="0.2">
      <c r="A41"/>
      <c r="B41"/>
      <c r="C41"/>
      <c r="D41"/>
      <c r="E41"/>
      <c r="F41"/>
      <c r="G41"/>
      <c r="H41"/>
    </row>
    <row r="42" spans="1:8" x14ac:dyDescent="0.2">
      <c r="A42"/>
      <c r="B42"/>
      <c r="C42"/>
      <c r="D42"/>
      <c r="E42"/>
      <c r="F42"/>
      <c r="G42"/>
      <c r="H42"/>
    </row>
    <row r="43" spans="1:8" x14ac:dyDescent="0.2">
      <c r="A43"/>
      <c r="B43"/>
      <c r="C43"/>
      <c r="D43"/>
      <c r="E43"/>
      <c r="F43"/>
      <c r="G43"/>
      <c r="H43"/>
    </row>
    <row r="44" spans="1:8" x14ac:dyDescent="0.2">
      <c r="A44"/>
      <c r="B44"/>
      <c r="C44"/>
      <c r="D44"/>
      <c r="E44"/>
      <c r="F44"/>
      <c r="G44"/>
      <c r="H44"/>
    </row>
    <row r="45" spans="1:8" x14ac:dyDescent="0.2">
      <c r="A45"/>
      <c r="B45"/>
      <c r="C45"/>
      <c r="D45"/>
      <c r="E45"/>
      <c r="F45"/>
      <c r="G45"/>
      <c r="H45"/>
    </row>
    <row r="46" spans="1:8" x14ac:dyDescent="0.2">
      <c r="A46"/>
      <c r="B46"/>
      <c r="C46"/>
      <c r="D46"/>
      <c r="E46"/>
      <c r="F46"/>
      <c r="G46"/>
      <c r="H46"/>
    </row>
    <row r="47" spans="1:8" x14ac:dyDescent="0.2">
      <c r="A47"/>
      <c r="B47"/>
      <c r="C47"/>
      <c r="D47"/>
      <c r="E47"/>
      <c r="F47"/>
      <c r="G47"/>
      <c r="H47"/>
    </row>
    <row r="48" spans="1:8" x14ac:dyDescent="0.2">
      <c r="A48"/>
      <c r="B48"/>
      <c r="C48"/>
      <c r="D48"/>
      <c r="E48"/>
      <c r="F48"/>
      <c r="G48"/>
      <c r="H48"/>
    </row>
    <row r="49" spans="1:19" x14ac:dyDescent="0.2">
      <c r="A49" s="14"/>
      <c r="B49" s="13"/>
      <c r="C49" s="13"/>
      <c r="D49" s="13"/>
      <c r="E49" s="13"/>
      <c r="F49" s="13"/>
      <c r="G49" s="13"/>
      <c r="H49" s="13"/>
    </row>
    <row r="50" spans="1:19" x14ac:dyDescent="0.2">
      <c r="A50" s="14"/>
      <c r="B50" s="13"/>
      <c r="C50" s="13"/>
      <c r="D50" s="13"/>
      <c r="E50" s="13"/>
      <c r="F50" s="13"/>
      <c r="G50" s="13"/>
      <c r="H50" s="13"/>
    </row>
    <row r="51" spans="1:19" x14ac:dyDescent="0.2">
      <c r="A51" s="14"/>
      <c r="B51" s="13"/>
      <c r="C51" s="13"/>
      <c r="D51" s="13"/>
      <c r="E51" s="13"/>
      <c r="F51" s="13"/>
      <c r="G51" s="13"/>
      <c r="H51" s="13"/>
    </row>
    <row r="52" spans="1:19" x14ac:dyDescent="0.2">
      <c r="A52" s="14"/>
      <c r="B52" s="13"/>
      <c r="C52" s="13"/>
      <c r="D52" s="13"/>
      <c r="E52" s="13"/>
      <c r="F52" s="13"/>
      <c r="G52" s="13"/>
      <c r="H52" s="13"/>
    </row>
    <row r="53" spans="1:19" x14ac:dyDescent="0.2">
      <c r="A53" s="14"/>
      <c r="B53" s="13"/>
      <c r="C53" s="13"/>
      <c r="D53" s="13"/>
      <c r="E53" s="13"/>
      <c r="F53" s="13"/>
      <c r="G53" s="13"/>
      <c r="H53" s="13"/>
    </row>
    <row r="54" spans="1:19" x14ac:dyDescent="0.2">
      <c r="A54" s="14"/>
      <c r="B54" s="13"/>
      <c r="C54" s="13"/>
      <c r="D54" s="13"/>
      <c r="E54" s="13"/>
      <c r="F54" s="13"/>
      <c r="G54" s="13"/>
      <c r="H54" s="13"/>
    </row>
    <row r="55" spans="1:19" x14ac:dyDescent="0.2">
      <c r="A55" s="14"/>
      <c r="B55" s="13"/>
      <c r="C55" s="13"/>
      <c r="D55" s="13"/>
      <c r="E55" s="13"/>
      <c r="F55" s="13"/>
      <c r="G55" s="13"/>
      <c r="H55" s="13"/>
    </row>
    <row r="56" spans="1:19" x14ac:dyDescent="0.2">
      <c r="A56" s="14"/>
      <c r="B56" s="13"/>
      <c r="C56" s="13"/>
      <c r="D56" s="13"/>
      <c r="E56" s="13"/>
      <c r="F56" s="13"/>
      <c r="G56" s="13"/>
      <c r="H56" s="13"/>
    </row>
    <row r="57" spans="1:19" x14ac:dyDescent="0.2">
      <c r="A57" s="14"/>
      <c r="B57" s="13"/>
      <c r="C57" s="13"/>
      <c r="D57" s="13"/>
      <c r="E57" s="13"/>
      <c r="F57" s="13"/>
      <c r="G57" s="13"/>
      <c r="H57" s="13"/>
    </row>
    <row r="58" spans="1:19" x14ac:dyDescent="0.2">
      <c r="A58" s="14"/>
      <c r="B58" s="13"/>
      <c r="C58" s="13"/>
      <c r="D58" s="13"/>
      <c r="E58" s="13"/>
      <c r="F58" s="13"/>
      <c r="G58" s="13"/>
      <c r="H58" s="13"/>
    </row>
    <row r="59" spans="1:19" x14ac:dyDescent="0.2">
      <c r="A59" s="14"/>
      <c r="B59" s="13"/>
      <c r="C59" s="13"/>
      <c r="D59" s="13"/>
      <c r="E59" s="13"/>
      <c r="F59" s="13"/>
      <c r="G59" s="13"/>
      <c r="H59" s="13"/>
    </row>
    <row r="60" spans="1:19" x14ac:dyDescent="0.2">
      <c r="A60" s="14"/>
      <c r="B60" s="13"/>
      <c r="C60" s="13"/>
      <c r="D60" s="13"/>
      <c r="E60" s="13"/>
      <c r="F60" s="13"/>
      <c r="G60" s="13"/>
      <c r="H60" s="13"/>
    </row>
    <row r="61" spans="1:19" x14ac:dyDescent="0.2">
      <c r="A61" s="14"/>
      <c r="B61" s="13"/>
      <c r="C61" s="13"/>
      <c r="D61" s="13"/>
      <c r="E61" s="13"/>
      <c r="F61" s="13"/>
      <c r="G61" s="13"/>
      <c r="H61" s="13"/>
    </row>
    <row r="62" spans="1:19" x14ac:dyDescent="0.2">
      <c r="B62" s="11" t="s">
        <v>916</v>
      </c>
      <c r="D62" s="11" t="s">
        <v>921</v>
      </c>
      <c r="F62" s="11" t="s">
        <v>911</v>
      </c>
    </row>
    <row r="63" spans="1:19" x14ac:dyDescent="0.2">
      <c r="A63" s="11" t="s">
        <v>912</v>
      </c>
      <c r="B63" s="11" t="s">
        <v>917</v>
      </c>
      <c r="C63" s="11" t="s">
        <v>918</v>
      </c>
      <c r="D63" s="11" t="s">
        <v>917</v>
      </c>
      <c r="E63" s="11" t="s">
        <v>918</v>
      </c>
      <c r="I63" s="11" t="s">
        <v>926</v>
      </c>
      <c r="K63" s="11" t="s">
        <v>960</v>
      </c>
      <c r="L63" s="11" t="s">
        <v>927</v>
      </c>
      <c r="N63" s="11" t="s">
        <v>960</v>
      </c>
      <c r="P63" s="17" t="s">
        <v>948</v>
      </c>
      <c r="Q63" s="17" t="s">
        <v>958</v>
      </c>
      <c r="R63" s="17" t="s">
        <v>955</v>
      </c>
      <c r="S63" s="17" t="s">
        <v>959</v>
      </c>
    </row>
    <row r="65" spans="1:20" x14ac:dyDescent="0.2">
      <c r="A65" s="11" t="s">
        <v>898</v>
      </c>
      <c r="B65" s="11">
        <v>509419</v>
      </c>
      <c r="C65" s="11">
        <v>576618</v>
      </c>
      <c r="D65" s="11">
        <v>530019</v>
      </c>
      <c r="E65" s="11">
        <v>596502</v>
      </c>
      <c r="F65" s="11">
        <v>2212558</v>
      </c>
      <c r="G65" s="15">
        <f>F65/$F$70</f>
        <v>0.61755892404377866</v>
      </c>
      <c r="I65" s="11">
        <f>D65-B65</f>
        <v>20600</v>
      </c>
      <c r="J65" s="22">
        <f>I65/B65</f>
        <v>4.0438224722674262E-2</v>
      </c>
      <c r="K65" s="15">
        <f>I65/$I70</f>
        <v>0.62036981268445457</v>
      </c>
      <c r="L65" s="16">
        <f>E65-C65</f>
        <v>19884</v>
      </c>
      <c r="M65" s="22">
        <f>L65/E65</f>
        <v>3.3334339197521552E-2</v>
      </c>
      <c r="N65" s="15">
        <f>L65/$I70</f>
        <v>0.59880744443775225</v>
      </c>
      <c r="O65" s="15"/>
      <c r="P65" s="11">
        <f>(C65*J65)</f>
        <v>23317.408263138987</v>
      </c>
      <c r="Q65" s="11">
        <f>L65-P65</f>
        <v>-3433.4082631389865</v>
      </c>
      <c r="R65" s="22">
        <f>Q65/ABS($Q$70)</f>
        <v>-0.26614315868034094</v>
      </c>
      <c r="S65" s="22"/>
      <c r="T65" s="11" t="s">
        <v>928</v>
      </c>
    </row>
    <row r="66" spans="1:20" x14ac:dyDescent="0.2">
      <c r="A66" s="11" t="s">
        <v>899</v>
      </c>
      <c r="B66" s="11">
        <v>147852</v>
      </c>
      <c r="C66" s="11">
        <v>173566</v>
      </c>
      <c r="D66" s="11">
        <v>150204</v>
      </c>
      <c r="E66" s="11">
        <v>176338</v>
      </c>
      <c r="F66" s="11">
        <v>647960</v>
      </c>
      <c r="G66" s="15">
        <f>F66/$F$70</f>
        <v>0.18085558906180396</v>
      </c>
      <c r="I66" s="11">
        <f t="shared" ref="I66:I68" si="0">D66-B66</f>
        <v>2352</v>
      </c>
      <c r="J66" s="22">
        <f t="shared" ref="J66:J68" si="1">I66/B66</f>
        <v>1.5907799691583475E-2</v>
      </c>
      <c r="K66" s="15">
        <f t="shared" ref="K66:K68" si="2">I66/$I$70</f>
        <v>7.0830572788050356E-2</v>
      </c>
      <c r="L66" s="16">
        <f>E66-C66</f>
        <v>2772</v>
      </c>
      <c r="M66" s="22">
        <f>L66/E66</f>
        <v>1.5719810817861155E-2</v>
      </c>
      <c r="N66" s="15">
        <f t="shared" ref="N66:N68" si="3">L66/$I$70</f>
        <v>8.3478889357345057E-2</v>
      </c>
      <c r="O66" s="15"/>
      <c r="P66" s="11">
        <f>(C66*J66)</f>
        <v>2761.0531612693776</v>
      </c>
      <c r="Q66" s="11">
        <f>L66-P66</f>
        <v>10.946838730622403</v>
      </c>
      <c r="R66" s="22">
        <f t="shared" ref="R66:R68" si="4">Q66/ABS($Q$70)</f>
        <v>8.4855222975101317E-4</v>
      </c>
      <c r="S66" s="22"/>
    </row>
    <row r="67" spans="1:20" x14ac:dyDescent="0.2">
      <c r="A67" s="11" t="s">
        <v>905</v>
      </c>
      <c r="B67" s="11">
        <v>95736</v>
      </c>
      <c r="C67" s="11">
        <v>107338</v>
      </c>
      <c r="D67" s="11">
        <v>99778</v>
      </c>
      <c r="E67" s="11">
        <v>109811</v>
      </c>
      <c r="F67" s="11">
        <v>412663</v>
      </c>
      <c r="G67" s="15">
        <f>F67/$F$70</f>
        <v>0.11518058205600841</v>
      </c>
      <c r="I67" s="11">
        <f t="shared" si="0"/>
        <v>4042</v>
      </c>
      <c r="J67" s="22">
        <f t="shared" si="1"/>
        <v>4.2220272415810146E-2</v>
      </c>
      <c r="K67" s="15">
        <f t="shared" si="2"/>
        <v>0.12172498945973619</v>
      </c>
      <c r="L67" s="16">
        <f>E67-C67</f>
        <v>2473</v>
      </c>
      <c r="M67" s="22">
        <f>L67/E67</f>
        <v>2.252051251696096E-2</v>
      </c>
      <c r="N67" s="15">
        <f t="shared" si="3"/>
        <v>7.4474492561585254E-2</v>
      </c>
      <c r="O67" s="15"/>
      <c r="P67" s="11">
        <f>(C67*J67)</f>
        <v>4531.8396005682298</v>
      </c>
      <c r="Q67" s="11">
        <f>L67-P67</f>
        <v>-2058.8396005682298</v>
      </c>
      <c r="R67" s="22">
        <f t="shared" si="4"/>
        <v>-0.15959246105222616</v>
      </c>
      <c r="S67" s="22"/>
      <c r="T67" s="11" t="s">
        <v>929</v>
      </c>
    </row>
    <row r="68" spans="1:20" x14ac:dyDescent="0.2">
      <c r="A68" s="11" t="s">
        <v>904</v>
      </c>
      <c r="B68" s="11">
        <v>69053</v>
      </c>
      <c r="C68" s="11">
        <v>82618</v>
      </c>
      <c r="D68" s="11">
        <v>75265</v>
      </c>
      <c r="E68" s="11">
        <v>82631</v>
      </c>
      <c r="F68" s="11">
        <v>309567</v>
      </c>
      <c r="G68" s="15">
        <f>F68/$F$70</f>
        <v>8.6404904838408958E-2</v>
      </c>
      <c r="I68" s="11">
        <f t="shared" si="0"/>
        <v>6212</v>
      </c>
      <c r="J68" s="22">
        <f t="shared" si="1"/>
        <v>8.9959885884755189E-2</v>
      </c>
      <c r="K68" s="15">
        <f t="shared" si="2"/>
        <v>0.18707462506775885</v>
      </c>
      <c r="L68" s="16">
        <f>E68-C68</f>
        <v>13</v>
      </c>
      <c r="M68" s="22">
        <f>L68/E68</f>
        <v>1.5732594304800862E-4</v>
      </c>
      <c r="N68" s="15">
        <f t="shared" si="3"/>
        <v>3.9149551285912182E-4</v>
      </c>
      <c r="O68" s="15"/>
      <c r="P68" s="11">
        <f>(C68*J68)</f>
        <v>7432.3058520267041</v>
      </c>
      <c r="Q68" s="11">
        <f>L68-P68</f>
        <v>-7419.3058520267041</v>
      </c>
      <c r="R68" s="22">
        <f t="shared" si="4"/>
        <v>-0.57511293249718387</v>
      </c>
      <c r="S68" s="22">
        <f>(M106-J104)/Q68</f>
        <v>0.90143203870926336</v>
      </c>
    </row>
    <row r="69" spans="1:20" x14ac:dyDescent="0.2">
      <c r="J69" s="22"/>
      <c r="M69" s="23"/>
      <c r="R69" s="15"/>
      <c r="S69" s="15"/>
    </row>
    <row r="70" spans="1:20" x14ac:dyDescent="0.2">
      <c r="A70" s="11" t="s">
        <v>911</v>
      </c>
      <c r="B70" s="11">
        <v>822060</v>
      </c>
      <c r="C70" s="11">
        <v>940140</v>
      </c>
      <c r="D70" s="11">
        <v>855266</v>
      </c>
      <c r="E70" s="11">
        <v>965282</v>
      </c>
      <c r="F70" s="11">
        <v>3582748</v>
      </c>
      <c r="I70" s="11">
        <f>SUM(I65:I68)</f>
        <v>33206</v>
      </c>
      <c r="J70" s="22">
        <f>I70/B70</f>
        <v>4.0393645232708074E-2</v>
      </c>
      <c r="L70" s="11">
        <f>SUM(L65:L68)</f>
        <v>25142</v>
      </c>
      <c r="M70" s="22">
        <f>L70/C70</f>
        <v>2.6742825536622206E-2</v>
      </c>
      <c r="P70" s="11">
        <f>SUM(P65:P68)</f>
        <v>38042.606877003302</v>
      </c>
      <c r="Q70" s="11">
        <f>SUM(Q65:Q68)</f>
        <v>-12900.606877003298</v>
      </c>
      <c r="R70" s="15"/>
      <c r="S70" s="15"/>
    </row>
    <row r="71" spans="1:20" x14ac:dyDescent="0.2">
      <c r="B71" s="15">
        <f>B70/$F$70</f>
        <v>0.22944957334425978</v>
      </c>
      <c r="C71" s="15">
        <f>C70/$F$70</f>
        <v>0.26240751512526139</v>
      </c>
      <c r="D71" s="15">
        <f>D70/$F$70</f>
        <v>0.23871787800872402</v>
      </c>
      <c r="E71" s="15">
        <f>E70/$F$70</f>
        <v>0.26942503352175479</v>
      </c>
      <c r="J71" s="15"/>
      <c r="M71" s="15"/>
    </row>
    <row r="74" spans="1:20" ht="26.25" x14ac:dyDescent="0.4">
      <c r="A74" s="18" t="s">
        <v>904</v>
      </c>
    </row>
    <row r="76" spans="1:20" x14ac:dyDescent="0.2">
      <c r="A76" s="11" t="s">
        <v>913</v>
      </c>
      <c r="B76" s="11" t="s">
        <v>924</v>
      </c>
    </row>
    <row r="77" spans="1:20" x14ac:dyDescent="0.2">
      <c r="B77" s="11" t="s">
        <v>916</v>
      </c>
      <c r="F77" s="11" t="s">
        <v>921</v>
      </c>
      <c r="H77" s="11" t="s">
        <v>911</v>
      </c>
    </row>
    <row r="78" spans="1:20" x14ac:dyDescent="0.2">
      <c r="A78" s="11" t="s">
        <v>912</v>
      </c>
      <c r="B78" s="11" t="s">
        <v>917</v>
      </c>
      <c r="C78" s="11" t="s">
        <v>918</v>
      </c>
      <c r="D78" s="11" t="s">
        <v>919</v>
      </c>
      <c r="E78" s="11" t="s">
        <v>920</v>
      </c>
      <c r="F78" s="11" t="s">
        <v>917</v>
      </c>
      <c r="G78" s="11" t="s">
        <v>918</v>
      </c>
    </row>
    <row r="79" spans="1:20" x14ac:dyDescent="0.2">
      <c r="A79" s="11" t="s">
        <v>8</v>
      </c>
      <c r="B79" s="11">
        <v>41282</v>
      </c>
      <c r="C79" s="11">
        <v>49071</v>
      </c>
      <c r="D79" s="11">
        <v>28827</v>
      </c>
      <c r="E79" s="11">
        <v>36607</v>
      </c>
      <c r="F79" s="11">
        <v>41985</v>
      </c>
      <c r="G79" s="11">
        <v>50429</v>
      </c>
      <c r="H79" s="11">
        <v>248201</v>
      </c>
      <c r="I79" s="15">
        <f t="shared" ref="I79:I89" si="5">H79/$H$91</f>
        <v>0.58364255447230173</v>
      </c>
    </row>
    <row r="80" spans="1:20" x14ac:dyDescent="0.2">
      <c r="A80" s="11" t="s">
        <v>50</v>
      </c>
      <c r="B80" s="11">
        <v>11480</v>
      </c>
      <c r="C80" s="11">
        <v>13176</v>
      </c>
      <c r="D80" s="11">
        <v>8078</v>
      </c>
      <c r="E80" s="11">
        <v>9778</v>
      </c>
      <c r="F80" s="11">
        <v>11595</v>
      </c>
      <c r="G80" s="11">
        <v>13523</v>
      </c>
      <c r="H80" s="11">
        <v>67630</v>
      </c>
      <c r="I80" s="15">
        <f t="shared" si="5"/>
        <v>0.15903137360027467</v>
      </c>
    </row>
    <row r="81" spans="1:16" x14ac:dyDescent="0.2">
      <c r="A81" s="11" t="s">
        <v>41</v>
      </c>
      <c r="B81" s="11">
        <v>4139</v>
      </c>
      <c r="C81" s="11">
        <v>4910</v>
      </c>
      <c r="D81" s="11">
        <v>2891</v>
      </c>
      <c r="E81" s="11">
        <v>3665</v>
      </c>
      <c r="F81" s="11">
        <v>4268</v>
      </c>
      <c r="G81" s="11">
        <v>4961</v>
      </c>
      <c r="H81" s="11">
        <v>24834</v>
      </c>
      <c r="I81" s="15">
        <f t="shared" si="5"/>
        <v>5.8396941179790343E-2</v>
      </c>
    </row>
    <row r="82" spans="1:16" x14ac:dyDescent="0.2">
      <c r="A82" s="11" t="s">
        <v>40</v>
      </c>
      <c r="B82" s="11">
        <v>4076</v>
      </c>
      <c r="C82" s="11">
        <v>4680</v>
      </c>
      <c r="D82" s="11">
        <v>2879</v>
      </c>
      <c r="E82" s="11">
        <v>3476</v>
      </c>
      <c r="F82" s="11">
        <v>4222</v>
      </c>
      <c r="G82" s="11">
        <v>4678</v>
      </c>
      <c r="H82" s="11">
        <v>24011</v>
      </c>
      <c r="I82" s="15">
        <f t="shared" si="5"/>
        <v>5.6461663633242565E-2</v>
      </c>
    </row>
    <row r="83" spans="1:16" x14ac:dyDescent="0.2">
      <c r="A83" s="11" t="s">
        <v>28</v>
      </c>
      <c r="B83" s="11">
        <v>2665</v>
      </c>
      <c r="C83" s="11">
        <v>3174</v>
      </c>
      <c r="D83" s="11">
        <v>1864</v>
      </c>
      <c r="E83" s="11">
        <v>2376</v>
      </c>
      <c r="F83" s="11">
        <v>2667</v>
      </c>
      <c r="G83" s="11">
        <v>3248</v>
      </c>
      <c r="H83" s="11">
        <v>15994</v>
      </c>
      <c r="I83" s="15">
        <f t="shared" si="5"/>
        <v>3.7609755868147167E-2</v>
      </c>
    </row>
    <row r="84" spans="1:16" x14ac:dyDescent="0.2">
      <c r="A84" s="11" t="s">
        <v>23</v>
      </c>
      <c r="B84" s="11">
        <v>884</v>
      </c>
      <c r="C84" s="11">
        <v>2418</v>
      </c>
      <c r="D84" s="11">
        <v>1623</v>
      </c>
      <c r="E84" s="11">
        <v>1781</v>
      </c>
      <c r="F84" s="11">
        <v>2315</v>
      </c>
      <c r="G84" s="11">
        <v>2453</v>
      </c>
      <c r="H84" s="11">
        <v>11474</v>
      </c>
      <c r="I84" s="15">
        <f t="shared" si="5"/>
        <v>2.6981014057216493E-2</v>
      </c>
    </row>
    <row r="85" spans="1:16" x14ac:dyDescent="0.2">
      <c r="A85" s="11" t="s">
        <v>44</v>
      </c>
      <c r="D85" s="11">
        <v>1249</v>
      </c>
      <c r="E85" s="11">
        <v>3569</v>
      </c>
      <c r="F85" s="11">
        <v>4809</v>
      </c>
      <c r="H85" s="11">
        <v>9627</v>
      </c>
      <c r="I85" s="15">
        <f t="shared" si="5"/>
        <v>2.2637809162351679E-2</v>
      </c>
      <c r="L85" s="17" t="s">
        <v>932</v>
      </c>
    </row>
    <row r="86" spans="1:16" x14ac:dyDescent="0.2">
      <c r="A86" s="11" t="s">
        <v>14</v>
      </c>
      <c r="B86" s="11">
        <v>1324</v>
      </c>
      <c r="C86" s="11">
        <v>1619</v>
      </c>
      <c r="D86" s="11">
        <v>913</v>
      </c>
      <c r="E86" s="11">
        <v>1211</v>
      </c>
      <c r="F86" s="11">
        <v>1336</v>
      </c>
      <c r="G86" s="11">
        <v>1636</v>
      </c>
      <c r="H86" s="11">
        <v>8039</v>
      </c>
      <c r="I86" s="15">
        <f t="shared" si="5"/>
        <v>1.8903640579219397E-2</v>
      </c>
    </row>
    <row r="87" spans="1:16" x14ac:dyDescent="0.2">
      <c r="A87" s="11" t="s">
        <v>16</v>
      </c>
      <c r="B87" s="11">
        <v>1639</v>
      </c>
      <c r="C87" s="11">
        <v>1879</v>
      </c>
      <c r="D87" s="11">
        <v>1153</v>
      </c>
      <c r="E87" s="11">
        <v>1402</v>
      </c>
      <c r="F87" s="11">
        <v>483</v>
      </c>
      <c r="H87" s="11">
        <v>6556</v>
      </c>
      <c r="I87" s="15">
        <f t="shared" si="5"/>
        <v>1.5416378608951658E-2</v>
      </c>
    </row>
    <row r="88" spans="1:16" x14ac:dyDescent="0.2">
      <c r="A88" s="11" t="s">
        <v>11</v>
      </c>
      <c r="B88" s="11">
        <v>982</v>
      </c>
      <c r="C88" s="11">
        <v>1079</v>
      </c>
      <c r="D88" s="11">
        <v>691</v>
      </c>
      <c r="E88" s="11">
        <v>806</v>
      </c>
      <c r="F88" s="11">
        <v>996</v>
      </c>
      <c r="G88" s="11">
        <v>1088</v>
      </c>
      <c r="H88" s="11">
        <v>5642</v>
      </c>
      <c r="I88" s="15">
        <f t="shared" si="5"/>
        <v>1.3267115331254615E-2</v>
      </c>
    </row>
    <row r="89" spans="1:16" x14ac:dyDescent="0.2">
      <c r="A89" s="11" t="s">
        <v>6</v>
      </c>
      <c r="B89" s="11">
        <v>582</v>
      </c>
      <c r="C89" s="11">
        <v>612</v>
      </c>
      <c r="D89" s="11">
        <v>406</v>
      </c>
      <c r="E89" s="11">
        <v>450</v>
      </c>
      <c r="F89" s="11">
        <v>589</v>
      </c>
      <c r="G89" s="11">
        <v>615</v>
      </c>
      <c r="H89" s="11">
        <v>3254</v>
      </c>
      <c r="I89" s="15">
        <f t="shared" si="5"/>
        <v>7.6517535072496484E-3</v>
      </c>
    </row>
    <row r="91" spans="1:16" x14ac:dyDescent="0.2">
      <c r="A91" s="11" t="s">
        <v>911</v>
      </c>
      <c r="B91" s="11">
        <v>69053</v>
      </c>
      <c r="C91" s="11">
        <v>82618</v>
      </c>
      <c r="D91" s="11">
        <v>50574</v>
      </c>
      <c r="E91" s="11">
        <v>65121</v>
      </c>
      <c r="F91" s="11">
        <v>75265</v>
      </c>
      <c r="G91" s="11">
        <v>82631</v>
      </c>
      <c r="H91" s="11">
        <v>425262</v>
      </c>
    </row>
    <row r="94" spans="1:16" x14ac:dyDescent="0.2">
      <c r="A94" s="11" t="s">
        <v>913</v>
      </c>
      <c r="B94" s="11" t="s">
        <v>924</v>
      </c>
    </row>
    <row r="95" spans="1:16" x14ac:dyDescent="0.2">
      <c r="B95" s="11" t="s">
        <v>916</v>
      </c>
      <c r="D95" s="11" t="s">
        <v>921</v>
      </c>
      <c r="G95" s="11" t="s">
        <v>911</v>
      </c>
      <c r="H95" s="17" t="s">
        <v>925</v>
      </c>
      <c r="J95" s="17" t="s">
        <v>933</v>
      </c>
      <c r="L95" s="17" t="s">
        <v>938</v>
      </c>
    </row>
    <row r="96" spans="1:16" x14ac:dyDescent="0.2">
      <c r="A96" s="11" t="s">
        <v>912</v>
      </c>
      <c r="B96" s="11" t="s">
        <v>917</v>
      </c>
      <c r="C96" s="11" t="s">
        <v>918</v>
      </c>
      <c r="D96" s="11" t="s">
        <v>917</v>
      </c>
      <c r="E96" s="15" t="s">
        <v>918</v>
      </c>
      <c r="J96" s="17" t="s">
        <v>930</v>
      </c>
      <c r="K96" s="17" t="s">
        <v>925</v>
      </c>
      <c r="M96" s="17" t="s">
        <v>931</v>
      </c>
      <c r="N96" s="17" t="s">
        <v>925</v>
      </c>
      <c r="O96" s="17"/>
      <c r="P96" s="17" t="s">
        <v>942</v>
      </c>
    </row>
    <row r="97" spans="1:20" x14ac:dyDescent="0.2">
      <c r="A97" s="11" t="s">
        <v>8</v>
      </c>
      <c r="B97" s="11">
        <v>41282</v>
      </c>
      <c r="C97" s="11">
        <v>49071</v>
      </c>
      <c r="D97" s="11">
        <v>41985</v>
      </c>
      <c r="E97" s="11">
        <v>50429</v>
      </c>
      <c r="G97" s="11">
        <v>182767</v>
      </c>
      <c r="H97" s="15">
        <f t="shared" ref="H97:H107" si="6">G97/$G$109</f>
        <v>0.59039561710389032</v>
      </c>
      <c r="J97" s="11">
        <f t="shared" ref="J97:J107" si="7">D97-B97</f>
        <v>703</v>
      </c>
      <c r="K97" s="15">
        <f t="shared" ref="K97:K107" si="8">J97/B97</f>
        <v>1.7029213700886586E-2</v>
      </c>
      <c r="L97" s="11">
        <f>C97*$J$68</f>
        <v>4414.421560250822</v>
      </c>
      <c r="M97" s="11">
        <f>E97-C97</f>
        <v>1358</v>
      </c>
      <c r="N97" s="15">
        <f t="shared" ref="N97:N107" si="9">M97/E97</f>
        <v>2.6928949612326242E-2</v>
      </c>
      <c r="O97" s="15"/>
      <c r="P97" s="15">
        <f>M97/$M$109</f>
        <v>0.35973509933774833</v>
      </c>
      <c r="R97" s="15">
        <f>SUM(P97:P98)</f>
        <v>0.45165562913907287</v>
      </c>
      <c r="S97" s="15"/>
      <c r="T97" s="17" t="s">
        <v>949</v>
      </c>
    </row>
    <row r="98" spans="1:20" x14ac:dyDescent="0.2">
      <c r="A98" s="11" t="s">
        <v>50</v>
      </c>
      <c r="B98" s="11">
        <v>11480</v>
      </c>
      <c r="C98" s="11">
        <v>13176</v>
      </c>
      <c r="D98" s="11">
        <v>11595</v>
      </c>
      <c r="E98" s="11">
        <v>13523</v>
      </c>
      <c r="G98" s="11">
        <v>49774</v>
      </c>
      <c r="H98" s="15">
        <f t="shared" si="6"/>
        <v>0.16078587187910856</v>
      </c>
      <c r="J98" s="11">
        <f t="shared" si="7"/>
        <v>115</v>
      </c>
      <c r="K98" s="15">
        <f t="shared" si="8"/>
        <v>1.0017421602787456E-2</v>
      </c>
      <c r="L98" s="11">
        <f t="shared" ref="L98:L107" si="10">C98*$J$68</f>
        <v>1185.3114564175344</v>
      </c>
      <c r="M98" s="11">
        <f t="shared" ref="M98:M107" si="11">E98-C98</f>
        <v>347</v>
      </c>
      <c r="N98" s="15">
        <f t="shared" si="9"/>
        <v>2.5659986689344081E-2</v>
      </c>
      <c r="O98" s="15"/>
      <c r="P98" s="15">
        <f t="shared" ref="P98:P107" si="12">M98/$M$109</f>
        <v>9.1920529801324508E-2</v>
      </c>
    </row>
    <row r="99" spans="1:20" x14ac:dyDescent="0.2">
      <c r="A99" s="11" t="s">
        <v>41</v>
      </c>
      <c r="B99" s="11">
        <v>4139</v>
      </c>
      <c r="C99" s="11">
        <v>4910</v>
      </c>
      <c r="D99" s="11">
        <v>4268</v>
      </c>
      <c r="E99" s="11">
        <v>4961</v>
      </c>
      <c r="G99" s="11">
        <v>18278</v>
      </c>
      <c r="H99" s="15">
        <f t="shared" si="6"/>
        <v>5.9043761124409254E-2</v>
      </c>
      <c r="J99" s="11">
        <f t="shared" si="7"/>
        <v>129</v>
      </c>
      <c r="K99" s="15">
        <f t="shared" si="8"/>
        <v>3.1166948538294274E-2</v>
      </c>
      <c r="L99" s="11">
        <f t="shared" si="10"/>
        <v>441.703039694148</v>
      </c>
      <c r="M99" s="11">
        <f t="shared" si="11"/>
        <v>51</v>
      </c>
      <c r="N99" s="15">
        <f t="shared" si="9"/>
        <v>1.0280185446482563E-2</v>
      </c>
      <c r="O99" s="15"/>
      <c r="P99" s="15">
        <f t="shared" si="12"/>
        <v>1.3509933774834438E-2</v>
      </c>
    </row>
    <row r="100" spans="1:20" x14ac:dyDescent="0.2">
      <c r="A100" s="11" t="s">
        <v>40</v>
      </c>
      <c r="B100" s="11">
        <v>4076</v>
      </c>
      <c r="C100" s="11">
        <v>4680</v>
      </c>
      <c r="D100" s="11">
        <v>4222</v>
      </c>
      <c r="E100" s="11">
        <v>4678</v>
      </c>
      <c r="G100" s="11">
        <v>17656</v>
      </c>
      <c r="H100" s="15">
        <f t="shared" si="6"/>
        <v>5.7034503031653888E-2</v>
      </c>
      <c r="J100" s="11">
        <f t="shared" si="7"/>
        <v>146</v>
      </c>
      <c r="K100" s="15">
        <f t="shared" si="8"/>
        <v>3.5819430814524045E-2</v>
      </c>
      <c r="L100" s="11">
        <f t="shared" si="10"/>
        <v>421.01226594065429</v>
      </c>
      <c r="M100" s="11">
        <f t="shared" si="11"/>
        <v>-2</v>
      </c>
      <c r="N100" s="15">
        <f t="shared" si="9"/>
        <v>-4.2753313381787086E-4</v>
      </c>
      <c r="O100" s="15"/>
      <c r="P100" s="15">
        <f t="shared" si="12"/>
        <v>-5.2980132450331126E-4</v>
      </c>
    </row>
    <row r="101" spans="1:20" x14ac:dyDescent="0.2">
      <c r="A101" s="11" t="s">
        <v>28</v>
      </c>
      <c r="B101" s="11">
        <v>2665</v>
      </c>
      <c r="C101" s="11">
        <v>3174</v>
      </c>
      <c r="D101" s="11">
        <v>2667</v>
      </c>
      <c r="E101" s="11">
        <v>3248</v>
      </c>
      <c r="G101" s="11">
        <v>11754</v>
      </c>
      <c r="H101" s="15">
        <f t="shared" si="6"/>
        <v>3.7969163379817615E-2</v>
      </c>
      <c r="J101" s="11">
        <f t="shared" si="7"/>
        <v>2</v>
      </c>
      <c r="K101" s="15">
        <f t="shared" si="8"/>
        <v>7.5046904315196998E-4</v>
      </c>
      <c r="L101" s="11">
        <f t="shared" si="10"/>
        <v>285.53267779821294</v>
      </c>
      <c r="M101" s="11">
        <f t="shared" si="11"/>
        <v>74</v>
      </c>
      <c r="N101" s="15">
        <f t="shared" si="9"/>
        <v>2.2783251231527094E-2</v>
      </c>
      <c r="O101" s="15"/>
      <c r="P101" s="15">
        <f t="shared" si="12"/>
        <v>1.9602649006622518E-2</v>
      </c>
    </row>
    <row r="102" spans="1:20" x14ac:dyDescent="0.2">
      <c r="A102" s="11" t="s">
        <v>23</v>
      </c>
      <c r="B102" s="11">
        <v>884</v>
      </c>
      <c r="C102" s="11">
        <v>2418</v>
      </c>
      <c r="D102" s="11">
        <v>2315</v>
      </c>
      <c r="E102" s="11">
        <v>2453</v>
      </c>
      <c r="G102" s="11">
        <v>8070</v>
      </c>
      <c r="H102" s="15">
        <f t="shared" si="6"/>
        <v>2.6068670110186164E-2</v>
      </c>
      <c r="J102" s="11">
        <f t="shared" si="7"/>
        <v>1431</v>
      </c>
      <c r="K102" s="15">
        <f t="shared" si="8"/>
        <v>1.6187782805429864</v>
      </c>
      <c r="L102" s="11">
        <f t="shared" si="10"/>
        <v>217.52300406933804</v>
      </c>
      <c r="M102" s="11">
        <f t="shared" si="11"/>
        <v>35</v>
      </c>
      <c r="N102" s="15">
        <f t="shared" si="9"/>
        <v>1.4268242967794538E-2</v>
      </c>
      <c r="O102" s="15"/>
      <c r="P102" s="15">
        <f t="shared" si="12"/>
        <v>9.2715231788079479E-3</v>
      </c>
      <c r="Q102" s="17" t="s">
        <v>957</v>
      </c>
    </row>
    <row r="103" spans="1:20" x14ac:dyDescent="0.2">
      <c r="A103" s="11" t="s">
        <v>14</v>
      </c>
      <c r="B103" s="11">
        <v>1324</v>
      </c>
      <c r="C103" s="11">
        <v>1619</v>
      </c>
      <c r="D103" s="11">
        <v>1336</v>
      </c>
      <c r="E103" s="11">
        <v>1636</v>
      </c>
      <c r="G103" s="11">
        <v>5915</v>
      </c>
      <c r="H103" s="15">
        <f t="shared" si="6"/>
        <v>1.9107333792038557E-2</v>
      </c>
      <c r="J103" s="11">
        <f t="shared" si="7"/>
        <v>12</v>
      </c>
      <c r="K103" s="15">
        <f t="shared" si="8"/>
        <v>9.0634441087613302E-3</v>
      </c>
      <c r="L103" s="11">
        <f t="shared" si="10"/>
        <v>145.64505524741864</v>
      </c>
      <c r="M103" s="11">
        <f t="shared" si="11"/>
        <v>17</v>
      </c>
      <c r="N103" s="15">
        <f t="shared" si="9"/>
        <v>1.0391198044009779E-2</v>
      </c>
      <c r="O103" s="15"/>
      <c r="P103" s="15">
        <f t="shared" si="12"/>
        <v>4.5033112582781457E-3</v>
      </c>
    </row>
    <row r="104" spans="1:20" x14ac:dyDescent="0.2">
      <c r="A104" s="11" t="s">
        <v>44</v>
      </c>
      <c r="B104" s="11">
        <v>0</v>
      </c>
      <c r="C104" s="11">
        <v>0</v>
      </c>
      <c r="D104" s="11">
        <v>4809</v>
      </c>
      <c r="E104" s="11">
        <v>0</v>
      </c>
      <c r="G104" s="11">
        <v>4809</v>
      </c>
      <c r="H104" s="15">
        <f t="shared" si="6"/>
        <v>1.5534601556367442E-2</v>
      </c>
      <c r="J104" s="11">
        <f t="shared" si="7"/>
        <v>4809</v>
      </c>
      <c r="K104" s="15" t="e">
        <f t="shared" si="8"/>
        <v>#DIV/0!</v>
      </c>
      <c r="L104" s="11">
        <f t="shared" si="10"/>
        <v>0</v>
      </c>
      <c r="M104" s="11">
        <f>E104-C104</f>
        <v>0</v>
      </c>
      <c r="N104" s="15" t="e">
        <f t="shared" si="9"/>
        <v>#DIV/0!</v>
      </c>
      <c r="O104" s="15"/>
      <c r="P104" s="15">
        <f t="shared" si="12"/>
        <v>0</v>
      </c>
      <c r="Q104" s="17" t="s">
        <v>934</v>
      </c>
    </row>
    <row r="105" spans="1:20" x14ac:dyDescent="0.2">
      <c r="A105" s="11" t="s">
        <v>11</v>
      </c>
      <c r="B105" s="11">
        <v>982</v>
      </c>
      <c r="C105" s="11">
        <v>1079</v>
      </c>
      <c r="D105" s="11">
        <v>996</v>
      </c>
      <c r="E105" s="11">
        <v>1088</v>
      </c>
      <c r="G105" s="11">
        <v>4145</v>
      </c>
      <c r="H105" s="15">
        <f t="shared" si="6"/>
        <v>1.3389670087573934E-2</v>
      </c>
      <c r="J105" s="11">
        <f t="shared" si="7"/>
        <v>14</v>
      </c>
      <c r="K105" s="15">
        <f t="shared" si="8"/>
        <v>1.4256619144602852E-2</v>
      </c>
      <c r="L105" s="11">
        <f t="shared" si="10"/>
        <v>97.066716869650847</v>
      </c>
      <c r="M105" s="11">
        <f t="shared" si="11"/>
        <v>9</v>
      </c>
      <c r="N105" s="15">
        <f t="shared" si="9"/>
        <v>8.2720588235294119E-3</v>
      </c>
      <c r="O105" s="15"/>
      <c r="P105" s="15">
        <f t="shared" si="12"/>
        <v>2.3841059602649007E-3</v>
      </c>
    </row>
    <row r="106" spans="1:20" x14ac:dyDescent="0.2">
      <c r="A106" s="11" t="s">
        <v>16</v>
      </c>
      <c r="B106" s="11">
        <v>1639</v>
      </c>
      <c r="C106" s="11">
        <v>1879</v>
      </c>
      <c r="D106" s="11">
        <v>483</v>
      </c>
      <c r="E106" s="11">
        <v>0</v>
      </c>
      <c r="G106" s="11">
        <v>4001</v>
      </c>
      <c r="H106" s="15">
        <f t="shared" si="6"/>
        <v>1.2924504226871728E-2</v>
      </c>
      <c r="J106" s="11">
        <f t="shared" si="7"/>
        <v>-1156</v>
      </c>
      <c r="K106" s="15">
        <f t="shared" si="8"/>
        <v>-0.70530811470408783</v>
      </c>
      <c r="L106" s="11">
        <f t="shared" si="10"/>
        <v>169.03462557745499</v>
      </c>
      <c r="M106" s="11">
        <f t="shared" si="11"/>
        <v>-1879</v>
      </c>
      <c r="N106" s="15" t="e">
        <f t="shared" si="9"/>
        <v>#DIV/0!</v>
      </c>
      <c r="O106" s="15"/>
      <c r="P106" s="15">
        <f t="shared" si="12"/>
        <v>-0.49774834437086091</v>
      </c>
      <c r="Q106" s="17" t="s">
        <v>935</v>
      </c>
    </row>
    <row r="107" spans="1:20" x14ac:dyDescent="0.2">
      <c r="A107" s="11" t="s">
        <v>6</v>
      </c>
      <c r="B107" s="11">
        <v>582</v>
      </c>
      <c r="C107" s="11">
        <v>612</v>
      </c>
      <c r="D107" s="11">
        <v>589</v>
      </c>
      <c r="E107" s="11">
        <v>615</v>
      </c>
      <c r="G107" s="11">
        <v>2398</v>
      </c>
      <c r="H107" s="15">
        <f t="shared" si="6"/>
        <v>7.7463037080825799E-3</v>
      </c>
      <c r="J107" s="11">
        <f t="shared" si="7"/>
        <v>7</v>
      </c>
      <c r="K107" s="15">
        <f t="shared" si="8"/>
        <v>1.2027491408934709E-2</v>
      </c>
      <c r="L107" s="11">
        <f t="shared" si="10"/>
        <v>55.055450161470176</v>
      </c>
      <c r="M107" s="11">
        <f t="shared" si="11"/>
        <v>3</v>
      </c>
      <c r="N107" s="15">
        <f t="shared" si="9"/>
        <v>4.8780487804878049E-3</v>
      </c>
      <c r="O107" s="15"/>
      <c r="P107" s="15">
        <f t="shared" si="12"/>
        <v>7.9470198675496689E-4</v>
      </c>
    </row>
    <row r="109" spans="1:20" x14ac:dyDescent="0.2">
      <c r="A109" s="11" t="s">
        <v>911</v>
      </c>
      <c r="B109" s="11">
        <v>69053</v>
      </c>
      <c r="C109" s="11">
        <v>82618</v>
      </c>
      <c r="D109" s="11">
        <v>75265</v>
      </c>
      <c r="E109" s="11">
        <v>82631</v>
      </c>
      <c r="G109" s="11">
        <v>309567</v>
      </c>
      <c r="I109" s="17"/>
      <c r="J109" s="11">
        <f>SUM(J97:J107)</f>
        <v>6212</v>
      </c>
      <c r="L109" s="17">
        <f>SUM(L97:L107)</f>
        <v>7432.305852026705</v>
      </c>
      <c r="M109" s="11" cm="1">
        <f t="array" ref="M109">SUM(ABS(M97:M107))</f>
        <v>3775</v>
      </c>
    </row>
    <row r="116" spans="1:10" ht="26.25" x14ac:dyDescent="0.4">
      <c r="A116" s="18" t="s">
        <v>905</v>
      </c>
    </row>
    <row r="119" spans="1:10" x14ac:dyDescent="0.2">
      <c r="A119" s="11" t="s">
        <v>913</v>
      </c>
      <c r="B119" s="11" t="s">
        <v>924</v>
      </c>
    </row>
    <row r="120" spans="1:10" x14ac:dyDescent="0.2">
      <c r="B120" s="11" t="s">
        <v>916</v>
      </c>
      <c r="F120" s="11" t="s">
        <v>921</v>
      </c>
      <c r="I120" s="11" t="s">
        <v>911</v>
      </c>
    </row>
    <row r="121" spans="1:10" x14ac:dyDescent="0.2">
      <c r="A121" s="11" t="s">
        <v>912</v>
      </c>
      <c r="B121" s="11" t="s">
        <v>917</v>
      </c>
      <c r="C121" s="11" t="s">
        <v>918</v>
      </c>
      <c r="D121" s="11" t="s">
        <v>919</v>
      </c>
      <c r="E121" s="11" t="s">
        <v>920</v>
      </c>
      <c r="F121" s="11" t="s">
        <v>917</v>
      </c>
      <c r="G121" s="11" t="s">
        <v>918</v>
      </c>
    </row>
    <row r="122" spans="1:10" x14ac:dyDescent="0.2">
      <c r="A122" s="11" t="s">
        <v>43</v>
      </c>
      <c r="B122" s="11">
        <v>45887</v>
      </c>
      <c r="C122" s="11">
        <v>52686</v>
      </c>
      <c r="D122" s="11">
        <v>32292</v>
      </c>
      <c r="E122" s="11">
        <v>39086</v>
      </c>
      <c r="F122" s="11">
        <v>47835</v>
      </c>
      <c r="G122" s="11">
        <v>53170</v>
      </c>
      <c r="I122" s="11">
        <v>270956</v>
      </c>
      <c r="J122" s="15">
        <f>I122/$I$137</f>
        <v>0.48212382452113417</v>
      </c>
    </row>
    <row r="123" spans="1:10" x14ac:dyDescent="0.2">
      <c r="A123" s="11" t="s">
        <v>53</v>
      </c>
      <c r="B123" s="11">
        <v>28263</v>
      </c>
      <c r="C123" s="11">
        <v>29249</v>
      </c>
      <c r="D123" s="11">
        <v>20329</v>
      </c>
      <c r="E123" s="11">
        <v>21319</v>
      </c>
      <c r="F123" s="11">
        <v>28252</v>
      </c>
      <c r="G123" s="11">
        <v>29896</v>
      </c>
      <c r="I123" s="11">
        <v>157308</v>
      </c>
      <c r="J123" s="15">
        <f t="shared" ref="J123:J135" si="13">I123/$I$137</f>
        <v>0.27990498305175221</v>
      </c>
    </row>
    <row r="124" spans="1:10" x14ac:dyDescent="0.2">
      <c r="A124" s="11" t="s">
        <v>42</v>
      </c>
      <c r="B124" s="11">
        <v>4269</v>
      </c>
      <c r="C124" s="11">
        <v>5070</v>
      </c>
      <c r="D124" s="11">
        <v>2987</v>
      </c>
      <c r="E124" s="11">
        <v>3779</v>
      </c>
      <c r="F124" s="11">
        <v>4356</v>
      </c>
      <c r="G124" s="11">
        <v>5246</v>
      </c>
      <c r="I124" s="11">
        <v>25707</v>
      </c>
      <c r="J124" s="15">
        <f t="shared" si="13"/>
        <v>4.5741585928950813E-2</v>
      </c>
    </row>
    <row r="125" spans="1:10" x14ac:dyDescent="0.2">
      <c r="A125" s="11" t="s">
        <v>39</v>
      </c>
      <c r="B125" s="11">
        <v>4018</v>
      </c>
      <c r="C125" s="11">
        <v>4449</v>
      </c>
      <c r="D125" s="11">
        <v>2852</v>
      </c>
      <c r="E125" s="11">
        <v>3278</v>
      </c>
      <c r="F125" s="11">
        <v>4071</v>
      </c>
      <c r="G125" s="11">
        <v>4522</v>
      </c>
      <c r="I125" s="11">
        <v>23190</v>
      </c>
      <c r="J125" s="15">
        <f t="shared" si="13"/>
        <v>4.1262978087383564E-2</v>
      </c>
    </row>
    <row r="126" spans="1:10" x14ac:dyDescent="0.2">
      <c r="A126" s="11" t="s">
        <v>30</v>
      </c>
      <c r="B126" s="11">
        <v>3050</v>
      </c>
      <c r="C126" s="11">
        <v>3385</v>
      </c>
      <c r="D126" s="11">
        <v>2165</v>
      </c>
      <c r="E126" s="11">
        <v>2490</v>
      </c>
      <c r="F126" s="11">
        <v>3081</v>
      </c>
      <c r="G126" s="11">
        <v>3483</v>
      </c>
      <c r="I126" s="11">
        <v>17654</v>
      </c>
      <c r="J126" s="15">
        <f t="shared" si="13"/>
        <v>3.1412531916975829E-2</v>
      </c>
    </row>
    <row r="127" spans="1:10" x14ac:dyDescent="0.2">
      <c r="A127" s="11" t="s">
        <v>29</v>
      </c>
      <c r="B127" s="11">
        <v>2911</v>
      </c>
      <c r="C127" s="11">
        <v>3228</v>
      </c>
      <c r="D127" s="11">
        <v>2065</v>
      </c>
      <c r="E127" s="11">
        <v>2382</v>
      </c>
      <c r="F127" s="11">
        <v>3001</v>
      </c>
      <c r="G127" s="11">
        <v>3255</v>
      </c>
      <c r="I127" s="11">
        <v>16842</v>
      </c>
      <c r="J127" s="15">
        <f t="shared" si="13"/>
        <v>2.9967704913657352E-2</v>
      </c>
    </row>
    <row r="128" spans="1:10" x14ac:dyDescent="0.2">
      <c r="A128" s="11" t="s">
        <v>25</v>
      </c>
      <c r="B128" s="11">
        <v>1725</v>
      </c>
      <c r="C128" s="11">
        <v>2813</v>
      </c>
      <c r="D128" s="11">
        <v>1724</v>
      </c>
      <c r="E128" s="11">
        <v>2087</v>
      </c>
      <c r="F128" s="11">
        <v>2487</v>
      </c>
      <c r="G128" s="11">
        <v>2885</v>
      </c>
      <c r="I128" s="11">
        <v>13721</v>
      </c>
      <c r="J128" s="15">
        <f t="shared" si="13"/>
        <v>2.441437353760198E-2</v>
      </c>
    </row>
    <row r="129" spans="1:25" x14ac:dyDescent="0.2">
      <c r="A129" s="11" t="s">
        <v>24</v>
      </c>
      <c r="B129" s="11">
        <v>2272</v>
      </c>
      <c r="C129" s="11">
        <v>2699</v>
      </c>
      <c r="D129" s="11">
        <v>1590</v>
      </c>
      <c r="E129" s="11">
        <v>2014</v>
      </c>
      <c r="F129" s="11">
        <v>2351</v>
      </c>
      <c r="G129" s="11">
        <v>2772</v>
      </c>
      <c r="I129" s="11">
        <v>13698</v>
      </c>
      <c r="J129" s="15">
        <f t="shared" si="13"/>
        <v>2.4373448634798622E-2</v>
      </c>
    </row>
    <row r="130" spans="1:25" x14ac:dyDescent="0.2">
      <c r="A130" s="11" t="s">
        <v>13</v>
      </c>
      <c r="B130" s="11">
        <v>1182</v>
      </c>
      <c r="C130" s="11">
        <v>1455</v>
      </c>
      <c r="D130" s="11">
        <v>823</v>
      </c>
      <c r="E130" s="11">
        <v>1096</v>
      </c>
      <c r="F130" s="11">
        <v>1193</v>
      </c>
      <c r="G130" s="11">
        <v>1459</v>
      </c>
      <c r="I130" s="11">
        <v>7208</v>
      </c>
      <c r="J130" s="15">
        <f t="shared" si="13"/>
        <v>1.2825508669851693E-2</v>
      </c>
    </row>
    <row r="131" spans="1:25" x14ac:dyDescent="0.2">
      <c r="A131" s="11" t="s">
        <v>10</v>
      </c>
      <c r="B131" s="11">
        <v>858</v>
      </c>
      <c r="C131" s="11">
        <v>907</v>
      </c>
      <c r="D131" s="11">
        <v>622</v>
      </c>
      <c r="E131" s="11">
        <v>676</v>
      </c>
      <c r="F131" s="11">
        <v>871</v>
      </c>
      <c r="G131" s="11">
        <v>921</v>
      </c>
      <c r="I131" s="11">
        <v>4855</v>
      </c>
      <c r="J131" s="15">
        <f t="shared" si="13"/>
        <v>8.6387131787083737E-3</v>
      </c>
    </row>
    <row r="132" spans="1:25" x14ac:dyDescent="0.2">
      <c r="A132" s="11" t="s">
        <v>12</v>
      </c>
      <c r="D132" s="11">
        <v>811</v>
      </c>
      <c r="E132" s="11">
        <v>896</v>
      </c>
      <c r="F132" s="11">
        <v>1132</v>
      </c>
      <c r="G132" s="11">
        <v>1254</v>
      </c>
      <c r="I132" s="11">
        <v>4093</v>
      </c>
      <c r="J132" s="15">
        <f t="shared" si="13"/>
        <v>7.282853355397194E-3</v>
      </c>
    </row>
    <row r="133" spans="1:25" x14ac:dyDescent="0.2">
      <c r="A133" s="11" t="s">
        <v>9</v>
      </c>
      <c r="B133" s="11">
        <v>705</v>
      </c>
      <c r="C133" s="11">
        <v>782</v>
      </c>
      <c r="D133" s="11">
        <v>503</v>
      </c>
      <c r="E133" s="11">
        <v>578</v>
      </c>
      <c r="F133" s="11">
        <v>716</v>
      </c>
      <c r="G133" s="11">
        <v>779</v>
      </c>
      <c r="I133" s="11">
        <v>4063</v>
      </c>
      <c r="J133" s="15">
        <f t="shared" si="13"/>
        <v>7.2294730473928164E-3</v>
      </c>
    </row>
    <row r="134" spans="1:25" x14ac:dyDescent="0.2">
      <c r="A134" s="11" t="s">
        <v>5</v>
      </c>
      <c r="B134" s="11">
        <v>438</v>
      </c>
      <c r="C134" s="11">
        <v>460</v>
      </c>
      <c r="D134" s="11">
        <v>316</v>
      </c>
      <c r="E134" s="11">
        <v>339</v>
      </c>
      <c r="F134" s="11">
        <v>266</v>
      </c>
      <c r="I134" s="11">
        <v>1819</v>
      </c>
      <c r="J134" s="15">
        <f t="shared" si="13"/>
        <v>3.2366260086654033E-3</v>
      </c>
    </row>
    <row r="135" spans="1:25" x14ac:dyDescent="0.2">
      <c r="A135" s="11" t="s">
        <v>2</v>
      </c>
      <c r="B135" s="11">
        <v>158</v>
      </c>
      <c r="C135" s="11">
        <v>155</v>
      </c>
      <c r="D135" s="11">
        <v>119</v>
      </c>
      <c r="E135" s="11">
        <v>124</v>
      </c>
      <c r="F135" s="11">
        <v>166</v>
      </c>
      <c r="G135" s="11">
        <v>169</v>
      </c>
      <c r="I135" s="11">
        <v>891</v>
      </c>
      <c r="J135" s="15">
        <f t="shared" si="13"/>
        <v>1.5853951477300024E-3</v>
      </c>
    </row>
    <row r="137" spans="1:25" x14ac:dyDescent="0.2">
      <c r="A137" s="11" t="s">
        <v>911</v>
      </c>
      <c r="B137" s="11">
        <v>95736</v>
      </c>
      <c r="C137" s="11">
        <v>107338</v>
      </c>
      <c r="D137" s="11">
        <v>69198</v>
      </c>
      <c r="E137" s="11">
        <v>80144</v>
      </c>
      <c r="F137" s="11">
        <v>99778</v>
      </c>
      <c r="G137" s="11">
        <v>109811</v>
      </c>
      <c r="I137" s="11">
        <v>562005</v>
      </c>
    </row>
    <row r="141" spans="1:25" x14ac:dyDescent="0.2">
      <c r="A141" s="11" t="s">
        <v>913</v>
      </c>
      <c r="B141" s="11" t="s">
        <v>924</v>
      </c>
    </row>
    <row r="142" spans="1:25" x14ac:dyDescent="0.2">
      <c r="B142" s="11" t="s">
        <v>916</v>
      </c>
      <c r="D142" s="11" t="s">
        <v>921</v>
      </c>
      <c r="G142" s="11" t="s">
        <v>911</v>
      </c>
      <c r="J142" s="17" t="s">
        <v>933</v>
      </c>
      <c r="M142" s="17" t="s">
        <v>938</v>
      </c>
      <c r="N142" s="17" t="s">
        <v>933</v>
      </c>
      <c r="O142" s="17"/>
    </row>
    <row r="143" spans="1:25" x14ac:dyDescent="0.2">
      <c r="A143" s="11" t="s">
        <v>912</v>
      </c>
      <c r="B143" s="11" t="s">
        <v>917</v>
      </c>
      <c r="C143" s="11" t="s">
        <v>918</v>
      </c>
      <c r="D143" s="11" t="s">
        <v>917</v>
      </c>
      <c r="E143" s="11" t="s">
        <v>918</v>
      </c>
      <c r="J143" s="17" t="s">
        <v>930</v>
      </c>
      <c r="K143" s="17" t="s">
        <v>925</v>
      </c>
      <c r="L143" s="17" t="s">
        <v>942</v>
      </c>
      <c r="N143" s="17" t="s">
        <v>931</v>
      </c>
      <c r="O143" s="17"/>
      <c r="P143" s="17" t="s">
        <v>925</v>
      </c>
      <c r="Q143" s="17" t="s">
        <v>942</v>
      </c>
    </row>
    <row r="144" spans="1:25" x14ac:dyDescent="0.2">
      <c r="A144" s="11" t="s">
        <v>43</v>
      </c>
      <c r="B144" s="11">
        <v>45887</v>
      </c>
      <c r="C144" s="11">
        <v>52686</v>
      </c>
      <c r="D144" s="11">
        <v>47835</v>
      </c>
      <c r="E144" s="11">
        <v>53170</v>
      </c>
      <c r="G144" s="11">
        <v>199578</v>
      </c>
      <c r="H144" s="15">
        <f t="shared" ref="H144:H157" si="14">G144/$G$159</f>
        <v>0.48363434570097147</v>
      </c>
      <c r="J144" s="11">
        <f t="shared" ref="J144:J157" si="15">D144-B144</f>
        <v>1948</v>
      </c>
      <c r="K144" s="15">
        <f t="shared" ref="K144:K157" si="16">J144/B144</f>
        <v>4.2452110619565456E-2</v>
      </c>
      <c r="L144" s="15">
        <f>J144/$J$159</f>
        <v>0.48193963384463134</v>
      </c>
      <c r="M144" s="11">
        <f>C144*$J$67</f>
        <v>2224.4172724993732</v>
      </c>
      <c r="N144" s="11">
        <f t="shared" ref="N144:N157" si="17">E144-C144</f>
        <v>484</v>
      </c>
      <c r="P144" s="15">
        <f t="shared" ref="P144:P157" si="18">N144/E144</f>
        <v>9.1028775625352637E-3</v>
      </c>
      <c r="Q144" s="15">
        <f>N144/$N$159</f>
        <v>0.1957137080469066</v>
      </c>
      <c r="R144" s="17" t="s">
        <v>941</v>
      </c>
      <c r="S144" s="17"/>
      <c r="X144" s="15">
        <f>SUM(Q144:Q146)</f>
        <v>0.52850788515972513</v>
      </c>
      <c r="Y144" s="17" t="s">
        <v>943</v>
      </c>
    </row>
    <row r="145" spans="1:21" x14ac:dyDescent="0.2">
      <c r="A145" s="11" t="s">
        <v>53</v>
      </c>
      <c r="B145" s="11">
        <v>28263</v>
      </c>
      <c r="C145" s="11">
        <v>29249</v>
      </c>
      <c r="D145" s="11">
        <v>28252</v>
      </c>
      <c r="E145" s="11">
        <v>29896</v>
      </c>
      <c r="G145" s="11">
        <v>115660</v>
      </c>
      <c r="H145" s="15">
        <f t="shared" si="14"/>
        <v>0.2802771268565391</v>
      </c>
      <c r="J145" s="11">
        <f t="shared" si="15"/>
        <v>-11</v>
      </c>
      <c r="K145" s="15">
        <f t="shared" si="16"/>
        <v>-3.8920142943070447E-4</v>
      </c>
      <c r="L145" s="15">
        <f t="shared" ref="L145:L157" si="19">J145/$J$159</f>
        <v>-2.7214250371103412E-3</v>
      </c>
      <c r="M145" s="11">
        <f t="shared" ref="M145:M157" si="20">C145*$J$67</f>
        <v>1234.900747890031</v>
      </c>
      <c r="N145" s="11">
        <f t="shared" si="17"/>
        <v>647</v>
      </c>
      <c r="P145" s="15">
        <f t="shared" si="18"/>
        <v>2.1641691196146642E-2</v>
      </c>
      <c r="Q145" s="15">
        <f t="shared" ref="Q145:Q157" si="21">N145/$N$159</f>
        <v>0.26162555600485243</v>
      </c>
      <c r="R145" s="17" t="s">
        <v>941</v>
      </c>
      <c r="S145" s="17"/>
    </row>
    <row r="146" spans="1:21" x14ac:dyDescent="0.2">
      <c r="A146" s="11" t="s">
        <v>42</v>
      </c>
      <c r="B146" s="11">
        <v>4269</v>
      </c>
      <c r="C146" s="11">
        <v>5070</v>
      </c>
      <c r="D146" s="11">
        <v>4356</v>
      </c>
      <c r="E146" s="11">
        <v>5246</v>
      </c>
      <c r="G146" s="11">
        <v>18941</v>
      </c>
      <c r="H146" s="15">
        <f t="shared" si="14"/>
        <v>4.5899438524898042E-2</v>
      </c>
      <c r="J146" s="11">
        <f t="shared" si="15"/>
        <v>87</v>
      </c>
      <c r="K146" s="15">
        <f t="shared" si="16"/>
        <v>2.0379479971890373E-2</v>
      </c>
      <c r="L146" s="15">
        <f t="shared" si="19"/>
        <v>2.1523998020781792E-2</v>
      </c>
      <c r="M146" s="11">
        <f t="shared" si="20"/>
        <v>214.05678114815746</v>
      </c>
      <c r="N146" s="11">
        <f t="shared" si="17"/>
        <v>176</v>
      </c>
      <c r="P146" s="15">
        <f t="shared" si="18"/>
        <v>3.35493709492947E-2</v>
      </c>
      <c r="Q146" s="15">
        <f t="shared" si="21"/>
        <v>7.1168621107966026E-2</v>
      </c>
    </row>
    <row r="147" spans="1:21" x14ac:dyDescent="0.2">
      <c r="A147" s="11" t="s">
        <v>39</v>
      </c>
      <c r="B147" s="11">
        <v>4018</v>
      </c>
      <c r="C147" s="11">
        <v>4449</v>
      </c>
      <c r="D147" s="11">
        <v>4071</v>
      </c>
      <c r="E147" s="11">
        <v>4522</v>
      </c>
      <c r="G147" s="11">
        <v>17060</v>
      </c>
      <c r="H147" s="15">
        <f t="shared" si="14"/>
        <v>4.1341239704068451E-2</v>
      </c>
      <c r="J147" s="11">
        <f t="shared" si="15"/>
        <v>53</v>
      </c>
      <c r="K147" s="15">
        <f t="shared" si="16"/>
        <v>1.3190642110502738E-2</v>
      </c>
      <c r="L147" s="15">
        <f t="shared" si="19"/>
        <v>1.3112320633349828E-2</v>
      </c>
      <c r="M147" s="11">
        <f t="shared" si="20"/>
        <v>187.83799197793934</v>
      </c>
      <c r="N147" s="11">
        <f t="shared" si="17"/>
        <v>73</v>
      </c>
      <c r="P147" s="15">
        <f t="shared" si="18"/>
        <v>1.6143299425033172E-2</v>
      </c>
      <c r="Q147" s="15">
        <f t="shared" si="21"/>
        <v>2.9518803073190457E-2</v>
      </c>
    </row>
    <row r="148" spans="1:21" x14ac:dyDescent="0.2">
      <c r="A148" s="11" t="s">
        <v>30</v>
      </c>
      <c r="B148" s="11">
        <v>3050</v>
      </c>
      <c r="C148" s="11">
        <v>3385</v>
      </c>
      <c r="D148" s="11">
        <v>3081</v>
      </c>
      <c r="E148" s="11">
        <v>3483</v>
      </c>
      <c r="G148" s="11">
        <v>12999</v>
      </c>
      <c r="H148" s="15">
        <f t="shared" si="14"/>
        <v>3.1500279889401281E-2</v>
      </c>
      <c r="J148" s="11">
        <f t="shared" si="15"/>
        <v>31</v>
      </c>
      <c r="K148" s="15">
        <f t="shared" si="16"/>
        <v>1.0163934426229508E-2</v>
      </c>
      <c r="L148" s="15">
        <f t="shared" si="19"/>
        <v>7.6694705591291443E-3</v>
      </c>
      <c r="M148" s="11">
        <f t="shared" si="20"/>
        <v>142.91562212751734</v>
      </c>
      <c r="N148" s="11">
        <f t="shared" si="17"/>
        <v>98</v>
      </c>
      <c r="P148" s="15">
        <f t="shared" si="18"/>
        <v>2.8136663795578526E-2</v>
      </c>
      <c r="Q148" s="15">
        <f t="shared" si="21"/>
        <v>3.962798220784472E-2</v>
      </c>
    </row>
    <row r="149" spans="1:21" x14ac:dyDescent="0.2">
      <c r="A149" s="11" t="s">
        <v>29</v>
      </c>
      <c r="B149" s="11">
        <v>2911</v>
      </c>
      <c r="C149" s="11">
        <v>3228</v>
      </c>
      <c r="D149" s="11">
        <v>3001</v>
      </c>
      <c r="E149" s="11">
        <v>3255</v>
      </c>
      <c r="G149" s="11">
        <v>12395</v>
      </c>
      <c r="H149" s="15">
        <f t="shared" si="14"/>
        <v>3.0036615834227929E-2</v>
      </c>
      <c r="J149" s="11">
        <f t="shared" si="15"/>
        <v>90</v>
      </c>
      <c r="K149" s="15">
        <f t="shared" si="16"/>
        <v>3.091721058055651E-2</v>
      </c>
      <c r="L149" s="15">
        <f t="shared" si="19"/>
        <v>2.2266204849084613E-2</v>
      </c>
      <c r="M149" s="11">
        <f t="shared" si="20"/>
        <v>136.28703935823515</v>
      </c>
      <c r="N149" s="11">
        <f t="shared" si="17"/>
        <v>27</v>
      </c>
      <c r="P149" s="15">
        <f t="shared" si="18"/>
        <v>8.2949308755760377E-3</v>
      </c>
      <c r="Q149" s="15">
        <f t="shared" si="21"/>
        <v>1.0917913465426607E-2</v>
      </c>
    </row>
    <row r="150" spans="1:21" x14ac:dyDescent="0.2">
      <c r="A150" s="11" t="s">
        <v>24</v>
      </c>
      <c r="B150" s="11">
        <v>2272</v>
      </c>
      <c r="C150" s="11">
        <v>2699</v>
      </c>
      <c r="D150" s="11">
        <v>2351</v>
      </c>
      <c r="E150" s="11">
        <v>2772</v>
      </c>
      <c r="G150" s="11">
        <v>10094</v>
      </c>
      <c r="H150" s="15">
        <f t="shared" si="14"/>
        <v>2.446063737238376E-2</v>
      </c>
      <c r="J150" s="11">
        <f t="shared" si="15"/>
        <v>79</v>
      </c>
      <c r="K150" s="15">
        <f t="shared" si="16"/>
        <v>3.4771126760563383E-2</v>
      </c>
      <c r="L150" s="15">
        <f t="shared" si="19"/>
        <v>1.9544779811974271E-2</v>
      </c>
      <c r="M150" s="11">
        <f t="shared" si="20"/>
        <v>113.95251525027159</v>
      </c>
      <c r="N150" s="11">
        <f t="shared" si="17"/>
        <v>73</v>
      </c>
      <c r="P150" s="15">
        <f t="shared" si="18"/>
        <v>2.6334776334776336E-2</v>
      </c>
      <c r="Q150" s="15">
        <f t="shared" si="21"/>
        <v>2.9518803073190457E-2</v>
      </c>
    </row>
    <row r="151" spans="1:21" x14ac:dyDescent="0.2">
      <c r="A151" s="11" t="s">
        <v>25</v>
      </c>
      <c r="B151" s="11">
        <v>1725</v>
      </c>
      <c r="C151" s="11">
        <v>2813</v>
      </c>
      <c r="D151" s="11">
        <v>2487</v>
      </c>
      <c r="E151" s="11">
        <v>2885</v>
      </c>
      <c r="G151" s="11">
        <v>9910</v>
      </c>
      <c r="H151" s="15">
        <f t="shared" si="14"/>
        <v>2.4014752958224993E-2</v>
      </c>
      <c r="J151" s="11">
        <f t="shared" si="15"/>
        <v>762</v>
      </c>
      <c r="K151" s="15">
        <f t="shared" si="16"/>
        <v>0.44173913043478263</v>
      </c>
      <c r="L151" s="15">
        <f t="shared" si="19"/>
        <v>0.18852053438891639</v>
      </c>
      <c r="M151" s="11">
        <f t="shared" si="20"/>
        <v>118.76562630567395</v>
      </c>
      <c r="N151" s="11">
        <f t="shared" si="17"/>
        <v>72</v>
      </c>
      <c r="P151" s="15">
        <f t="shared" si="18"/>
        <v>2.4956672443674176E-2</v>
      </c>
      <c r="Q151" s="15">
        <f t="shared" si="21"/>
        <v>2.9114435907804288E-2</v>
      </c>
    </row>
    <row r="152" spans="1:21" x14ac:dyDescent="0.2">
      <c r="A152" s="11" t="s">
        <v>13</v>
      </c>
      <c r="B152" s="11">
        <v>1182</v>
      </c>
      <c r="C152" s="11">
        <v>1455</v>
      </c>
      <c r="D152" s="11">
        <v>1193</v>
      </c>
      <c r="E152" s="11">
        <v>1459</v>
      </c>
      <c r="G152" s="11">
        <v>5289</v>
      </c>
      <c r="H152" s="15">
        <f t="shared" si="14"/>
        <v>1.2816753622205045E-2</v>
      </c>
      <c r="J152" s="11">
        <f t="shared" si="15"/>
        <v>11</v>
      </c>
      <c r="K152" s="15">
        <f t="shared" si="16"/>
        <v>9.3062605752961079E-3</v>
      </c>
      <c r="L152" s="15">
        <f t="shared" si="19"/>
        <v>2.7214250371103412E-3</v>
      </c>
      <c r="M152" s="11">
        <f t="shared" si="20"/>
        <v>61.430496365003762</v>
      </c>
      <c r="N152" s="11">
        <f t="shared" si="17"/>
        <v>4</v>
      </c>
      <c r="P152" s="15">
        <f t="shared" si="18"/>
        <v>2.7416038382453737E-3</v>
      </c>
      <c r="Q152" s="15">
        <f t="shared" si="21"/>
        <v>1.6174686615446825E-3</v>
      </c>
    </row>
    <row r="153" spans="1:21" x14ac:dyDescent="0.2">
      <c r="A153" s="11" t="s">
        <v>10</v>
      </c>
      <c r="B153" s="11">
        <v>858</v>
      </c>
      <c r="C153" s="11">
        <v>907</v>
      </c>
      <c r="D153" s="11">
        <v>871</v>
      </c>
      <c r="E153" s="11">
        <v>921</v>
      </c>
      <c r="G153" s="11">
        <v>3557</v>
      </c>
      <c r="H153" s="15">
        <f t="shared" si="14"/>
        <v>8.6196242454496773E-3</v>
      </c>
      <c r="J153" s="11">
        <f t="shared" si="15"/>
        <v>13</v>
      </c>
      <c r="K153" s="15">
        <f t="shared" si="16"/>
        <v>1.5151515151515152E-2</v>
      </c>
      <c r="L153" s="15">
        <f t="shared" si="19"/>
        <v>3.2162295893122216E-3</v>
      </c>
      <c r="M153" s="11">
        <f t="shared" si="20"/>
        <v>38.293787081139804</v>
      </c>
      <c r="N153" s="11">
        <f t="shared" si="17"/>
        <v>14</v>
      </c>
      <c r="P153" s="15">
        <f t="shared" si="18"/>
        <v>1.5200868621064061E-2</v>
      </c>
      <c r="Q153" s="15">
        <f t="shared" si="21"/>
        <v>5.6611403154063888E-3</v>
      </c>
    </row>
    <row r="154" spans="1:21" x14ac:dyDescent="0.2">
      <c r="A154" s="11" t="s">
        <v>9</v>
      </c>
      <c r="B154" s="11">
        <v>705</v>
      </c>
      <c r="C154" s="11">
        <v>782</v>
      </c>
      <c r="D154" s="11">
        <v>716</v>
      </c>
      <c r="E154" s="11">
        <v>779</v>
      </c>
      <c r="G154" s="11">
        <v>2982</v>
      </c>
      <c r="H154" s="15">
        <f t="shared" si="14"/>
        <v>7.2262354512035243E-3</v>
      </c>
      <c r="J154" s="11">
        <f t="shared" si="15"/>
        <v>11</v>
      </c>
      <c r="K154" s="15">
        <f t="shared" si="16"/>
        <v>1.5602836879432624E-2</v>
      </c>
      <c r="L154" s="15">
        <f t="shared" si="19"/>
        <v>2.7214250371103412E-3</v>
      </c>
      <c r="M154" s="11">
        <f t="shared" si="20"/>
        <v>33.016253029163536</v>
      </c>
      <c r="N154" s="11">
        <f t="shared" si="17"/>
        <v>-3</v>
      </c>
      <c r="P154" s="15">
        <f t="shared" si="18"/>
        <v>-3.8510911424903724E-3</v>
      </c>
      <c r="Q154" s="15">
        <f t="shared" si="21"/>
        <v>-1.2131014961585119E-3</v>
      </c>
    </row>
    <row r="155" spans="1:21" x14ac:dyDescent="0.2">
      <c r="A155" s="11" t="s">
        <v>12</v>
      </c>
      <c r="D155" s="11">
        <v>1132</v>
      </c>
      <c r="E155" s="11">
        <v>1254</v>
      </c>
      <c r="G155" s="11">
        <v>2386</v>
      </c>
      <c r="H155" s="15">
        <f t="shared" si="14"/>
        <v>5.7819576749066426E-3</v>
      </c>
      <c r="J155" s="11">
        <f t="shared" si="15"/>
        <v>1132</v>
      </c>
      <c r="K155" s="15" t="e">
        <f t="shared" si="16"/>
        <v>#DIV/0!</v>
      </c>
      <c r="L155" s="15">
        <f t="shared" si="19"/>
        <v>0.28005937654626423</v>
      </c>
      <c r="M155" s="11">
        <f t="shared" si="20"/>
        <v>0</v>
      </c>
      <c r="N155" s="11">
        <f t="shared" si="17"/>
        <v>1254</v>
      </c>
      <c r="P155" s="15">
        <f t="shared" si="18"/>
        <v>1</v>
      </c>
      <c r="Q155" s="15">
        <f t="shared" si="21"/>
        <v>0.50707642539425801</v>
      </c>
      <c r="T155" s="15"/>
      <c r="U155" s="17"/>
    </row>
    <row r="156" spans="1:21" x14ac:dyDescent="0.2">
      <c r="A156" s="11" t="s">
        <v>5</v>
      </c>
      <c r="B156" s="11">
        <v>438</v>
      </c>
      <c r="C156" s="11">
        <v>460</v>
      </c>
      <c r="D156" s="11">
        <v>266</v>
      </c>
      <c r="G156" s="11">
        <v>1164</v>
      </c>
      <c r="H156" s="15">
        <f t="shared" si="14"/>
        <v>2.8207035765261241E-3</v>
      </c>
      <c r="J156" s="11">
        <f t="shared" si="15"/>
        <v>-172</v>
      </c>
      <c r="K156" s="15">
        <f t="shared" si="16"/>
        <v>-0.39269406392694062</v>
      </c>
      <c r="L156" s="15">
        <f t="shared" si="19"/>
        <v>-4.2553191489361701E-2</v>
      </c>
      <c r="M156" s="11">
        <f t="shared" si="20"/>
        <v>19.421325311272668</v>
      </c>
      <c r="N156" s="11">
        <f t="shared" si="17"/>
        <v>-460</v>
      </c>
      <c r="P156" s="15" t="e">
        <f t="shared" si="18"/>
        <v>#DIV/0!</v>
      </c>
      <c r="Q156" s="15">
        <f t="shared" si="21"/>
        <v>-0.18600889607763849</v>
      </c>
    </row>
    <row r="157" spans="1:21" x14ac:dyDescent="0.2">
      <c r="A157" s="11" t="s">
        <v>2</v>
      </c>
      <c r="B157" s="11">
        <v>158</v>
      </c>
      <c r="C157" s="11">
        <v>155</v>
      </c>
      <c r="D157" s="11">
        <v>166</v>
      </c>
      <c r="E157" s="11">
        <v>169</v>
      </c>
      <c r="G157" s="11">
        <v>648</v>
      </c>
      <c r="H157" s="15">
        <f t="shared" si="14"/>
        <v>1.5702885889939248E-3</v>
      </c>
      <c r="J157" s="11">
        <f t="shared" si="15"/>
        <v>8</v>
      </c>
      <c r="K157" s="15">
        <f t="shared" si="16"/>
        <v>5.0632911392405063E-2</v>
      </c>
      <c r="L157" s="15">
        <f t="shared" si="19"/>
        <v>1.9792182088075212E-3</v>
      </c>
      <c r="M157" s="11">
        <f t="shared" si="20"/>
        <v>6.5441422244505727</v>
      </c>
      <c r="N157" s="11">
        <f t="shared" si="17"/>
        <v>14</v>
      </c>
      <c r="P157" s="15">
        <f t="shared" si="18"/>
        <v>8.2840236686390539E-2</v>
      </c>
      <c r="Q157" s="15">
        <f t="shared" si="21"/>
        <v>5.6611403154063888E-3</v>
      </c>
    </row>
    <row r="159" spans="1:21" x14ac:dyDescent="0.2">
      <c r="A159" s="11" t="s">
        <v>911</v>
      </c>
      <c r="B159" s="11">
        <v>95736</v>
      </c>
      <c r="C159" s="11">
        <v>107338</v>
      </c>
      <c r="D159" s="11">
        <v>99778</v>
      </c>
      <c r="E159" s="11">
        <v>109811</v>
      </c>
      <c r="G159" s="11">
        <v>412663</v>
      </c>
      <c r="I159" s="17"/>
      <c r="J159" s="11">
        <f>SUM(J144:J157)</f>
        <v>4042</v>
      </c>
      <c r="M159" s="11">
        <f>SUM(M144:M157)</f>
        <v>4531.8396005682307</v>
      </c>
      <c r="N159" s="11">
        <f>SUM(N144:N157)</f>
        <v>2473</v>
      </c>
    </row>
    <row r="162" spans="1:10" ht="26.25" x14ac:dyDescent="0.4">
      <c r="A162" s="18" t="s">
        <v>898</v>
      </c>
    </row>
    <row r="164" spans="1:10" x14ac:dyDescent="0.2">
      <c r="A164" s="11" t="s">
        <v>913</v>
      </c>
      <c r="B164" s="11" t="s">
        <v>924</v>
      </c>
    </row>
    <row r="165" spans="1:10" x14ac:dyDescent="0.2">
      <c r="B165" s="11" t="s">
        <v>916</v>
      </c>
      <c r="F165" s="11" t="s">
        <v>921</v>
      </c>
      <c r="I165" s="11" t="s">
        <v>911</v>
      </c>
    </row>
    <row r="166" spans="1:10" x14ac:dyDescent="0.2">
      <c r="A166" s="11" t="s">
        <v>912</v>
      </c>
      <c r="B166" s="11" t="s">
        <v>917</v>
      </c>
      <c r="C166" s="11" t="s">
        <v>918</v>
      </c>
      <c r="D166" s="11" t="s">
        <v>919</v>
      </c>
      <c r="E166" s="11" t="s">
        <v>920</v>
      </c>
      <c r="F166" s="11" t="s">
        <v>917</v>
      </c>
      <c r="G166" s="11" t="s">
        <v>918</v>
      </c>
    </row>
    <row r="167" spans="1:10" x14ac:dyDescent="0.2">
      <c r="A167" s="11" t="s">
        <v>7</v>
      </c>
      <c r="B167" s="11">
        <v>95153</v>
      </c>
      <c r="C167" s="11">
        <v>101946</v>
      </c>
      <c r="D167" s="11">
        <v>67976</v>
      </c>
      <c r="E167" s="11">
        <v>74763</v>
      </c>
      <c r="F167" s="11">
        <v>98412</v>
      </c>
      <c r="G167" s="11">
        <v>105213</v>
      </c>
      <c r="I167" s="11">
        <v>543463</v>
      </c>
      <c r="J167" s="15">
        <f>I167/$I$188</f>
        <v>0.18065536322011935</v>
      </c>
    </row>
    <row r="168" spans="1:10" x14ac:dyDescent="0.2">
      <c r="A168" s="11" t="s">
        <v>1</v>
      </c>
      <c r="B168" s="11">
        <v>87224</v>
      </c>
      <c r="C168" s="11">
        <v>93457</v>
      </c>
      <c r="D168" s="11">
        <v>62305</v>
      </c>
      <c r="E168" s="11">
        <v>68540</v>
      </c>
      <c r="F168" s="11">
        <v>89246</v>
      </c>
      <c r="G168" s="11">
        <v>94887</v>
      </c>
      <c r="I168" s="11">
        <v>495659</v>
      </c>
      <c r="J168" s="15">
        <f t="shared" ref="J168:J186" si="22">I168/$I$188</f>
        <v>0.16476458687771042</v>
      </c>
    </row>
    <row r="169" spans="1:10" x14ac:dyDescent="0.2">
      <c r="A169" s="11" t="s">
        <v>17</v>
      </c>
      <c r="B169" s="11">
        <v>68822</v>
      </c>
      <c r="C169" s="11">
        <v>79019</v>
      </c>
      <c r="D169" s="11">
        <v>48434</v>
      </c>
      <c r="E169" s="11">
        <v>58625</v>
      </c>
      <c r="F169" s="11">
        <v>69761</v>
      </c>
      <c r="G169" s="11">
        <v>81839</v>
      </c>
      <c r="I169" s="11">
        <v>406500</v>
      </c>
      <c r="J169" s="15">
        <f t="shared" si="22"/>
        <v>0.13512677983409821</v>
      </c>
    </row>
    <row r="170" spans="1:10" x14ac:dyDescent="0.2">
      <c r="A170" s="11" t="s">
        <v>36</v>
      </c>
      <c r="B170" s="11">
        <v>57353</v>
      </c>
      <c r="C170" s="11">
        <v>65847</v>
      </c>
      <c r="D170" s="11">
        <v>40364</v>
      </c>
      <c r="E170" s="11">
        <v>48865</v>
      </c>
      <c r="F170" s="11">
        <v>58740</v>
      </c>
      <c r="G170" s="11">
        <v>67226</v>
      </c>
      <c r="I170" s="11">
        <v>338395</v>
      </c>
      <c r="J170" s="15">
        <f t="shared" si="22"/>
        <v>0.11248764246484542</v>
      </c>
    </row>
    <row r="171" spans="1:10" x14ac:dyDescent="0.2">
      <c r="A171" s="11" t="s">
        <v>3</v>
      </c>
      <c r="B171" s="11">
        <v>51543</v>
      </c>
      <c r="C171" s="11">
        <v>63438</v>
      </c>
      <c r="D171" s="11">
        <v>35691</v>
      </c>
      <c r="E171" s="11">
        <v>47581</v>
      </c>
      <c r="F171" s="11">
        <v>52266</v>
      </c>
      <c r="G171" s="11">
        <v>65834</v>
      </c>
      <c r="I171" s="11">
        <v>316353</v>
      </c>
      <c r="J171" s="15">
        <f t="shared" si="22"/>
        <v>0.10516054657037263</v>
      </c>
    </row>
    <row r="172" spans="1:10" x14ac:dyDescent="0.2">
      <c r="A172" s="11" t="s">
        <v>35</v>
      </c>
      <c r="B172" s="11">
        <v>47869</v>
      </c>
      <c r="C172" s="11">
        <v>58910</v>
      </c>
      <c r="D172" s="11">
        <v>33137</v>
      </c>
      <c r="E172" s="11">
        <v>44184</v>
      </c>
      <c r="F172" s="11">
        <v>49385</v>
      </c>
      <c r="G172" s="11">
        <v>60071</v>
      </c>
      <c r="I172" s="11">
        <v>293556</v>
      </c>
      <c r="J172" s="15">
        <f t="shared" si="22"/>
        <v>9.7582477197979176E-2</v>
      </c>
    </row>
    <row r="173" spans="1:10" x14ac:dyDescent="0.2">
      <c r="A173" s="11" t="s">
        <v>21</v>
      </c>
      <c r="B173" s="11">
        <v>38242</v>
      </c>
      <c r="C173" s="11">
        <v>43900</v>
      </c>
      <c r="D173" s="11">
        <v>26910</v>
      </c>
      <c r="E173" s="11">
        <v>32575</v>
      </c>
      <c r="F173" s="11">
        <v>39302</v>
      </c>
      <c r="G173" s="11">
        <v>44111</v>
      </c>
      <c r="I173" s="11">
        <v>225040</v>
      </c>
      <c r="J173" s="15">
        <f t="shared" si="22"/>
        <v>7.4806717180480847E-2</v>
      </c>
    </row>
    <row r="174" spans="1:10" x14ac:dyDescent="0.2">
      <c r="A174" s="11" t="s">
        <v>52</v>
      </c>
      <c r="B174" s="11">
        <v>20189</v>
      </c>
      <c r="C174" s="11">
        <v>20896</v>
      </c>
      <c r="D174" s="11">
        <v>14525</v>
      </c>
      <c r="E174" s="11">
        <v>15234</v>
      </c>
      <c r="F174" s="11">
        <v>20317</v>
      </c>
      <c r="G174" s="11">
        <v>21097</v>
      </c>
      <c r="I174" s="11">
        <v>112258</v>
      </c>
      <c r="J174" s="15">
        <f t="shared" si="22"/>
        <v>3.7316265807173919E-2</v>
      </c>
    </row>
    <row r="175" spans="1:10" x14ac:dyDescent="0.2">
      <c r="A175" s="11" t="s">
        <v>51</v>
      </c>
      <c r="B175" s="11">
        <v>8078</v>
      </c>
      <c r="C175" s="11">
        <v>8367</v>
      </c>
      <c r="D175" s="11">
        <v>5826</v>
      </c>
      <c r="E175" s="11">
        <v>6094</v>
      </c>
      <c r="F175" s="11">
        <v>8296</v>
      </c>
      <c r="G175" s="11">
        <v>8401</v>
      </c>
      <c r="I175" s="11">
        <v>45062</v>
      </c>
      <c r="J175" s="15">
        <f t="shared" si="22"/>
        <v>1.4979293857033541E-2</v>
      </c>
    </row>
    <row r="176" spans="1:10" x14ac:dyDescent="0.2">
      <c r="A176" s="11" t="s">
        <v>48</v>
      </c>
      <c r="B176" s="11">
        <v>5024</v>
      </c>
      <c r="C176" s="11">
        <v>5769</v>
      </c>
      <c r="D176" s="11">
        <v>3536</v>
      </c>
      <c r="E176" s="11">
        <v>4278</v>
      </c>
      <c r="F176" s="11">
        <v>5035</v>
      </c>
      <c r="G176" s="11">
        <v>5895</v>
      </c>
      <c r="I176" s="11">
        <v>29537</v>
      </c>
      <c r="J176" s="15">
        <f t="shared" si="22"/>
        <v>9.8185478375393837E-3</v>
      </c>
    </row>
    <row r="177" spans="1:15" x14ac:dyDescent="0.2">
      <c r="A177" s="11" t="s">
        <v>47</v>
      </c>
      <c r="B177" s="11">
        <v>4798</v>
      </c>
      <c r="C177" s="11">
        <v>5696</v>
      </c>
      <c r="D177" s="11">
        <v>3354</v>
      </c>
      <c r="E177" s="11">
        <v>4261</v>
      </c>
      <c r="F177" s="11">
        <v>4844</v>
      </c>
      <c r="G177" s="11">
        <v>5860</v>
      </c>
      <c r="I177" s="11">
        <v>28813</v>
      </c>
      <c r="J177" s="15">
        <f t="shared" si="22"/>
        <v>9.5778792308975937E-3</v>
      </c>
    </row>
    <row r="178" spans="1:15" x14ac:dyDescent="0.2">
      <c r="A178" s="11" t="s">
        <v>46</v>
      </c>
      <c r="B178" s="11">
        <v>4934</v>
      </c>
      <c r="C178" s="11">
        <v>5281</v>
      </c>
      <c r="D178" s="11">
        <v>3520</v>
      </c>
      <c r="E178" s="11">
        <v>3875</v>
      </c>
      <c r="F178" s="11">
        <v>5039</v>
      </c>
      <c r="G178" s="11">
        <v>5432</v>
      </c>
      <c r="I178" s="11">
        <v>28081</v>
      </c>
      <c r="J178" s="15">
        <f t="shared" si="22"/>
        <v>9.3345513026354549E-3</v>
      </c>
    </row>
    <row r="179" spans="1:15" x14ac:dyDescent="0.2">
      <c r="A179" s="11" t="s">
        <v>45</v>
      </c>
      <c r="B179" s="11">
        <v>4533</v>
      </c>
      <c r="C179" s="11">
        <v>5388</v>
      </c>
      <c r="D179" s="11">
        <v>3167</v>
      </c>
      <c r="E179" s="11">
        <v>4019</v>
      </c>
      <c r="F179" s="11">
        <v>4623</v>
      </c>
      <c r="G179" s="11">
        <v>5591</v>
      </c>
      <c r="I179" s="11">
        <v>27321</v>
      </c>
      <c r="J179" s="15">
        <f t="shared" si="22"/>
        <v>9.0819157487020841E-3</v>
      </c>
    </row>
    <row r="180" spans="1:15" x14ac:dyDescent="0.2">
      <c r="A180" s="11" t="s">
        <v>38</v>
      </c>
      <c r="B180" s="11">
        <v>3809</v>
      </c>
      <c r="C180" s="11">
        <v>4363</v>
      </c>
      <c r="D180" s="11">
        <v>2684</v>
      </c>
      <c r="E180" s="11">
        <v>3246</v>
      </c>
      <c r="F180" s="11">
        <v>3775</v>
      </c>
      <c r="G180" s="11">
        <v>4424</v>
      </c>
      <c r="I180" s="11">
        <v>22301</v>
      </c>
      <c r="J180" s="15">
        <f t="shared" si="22"/>
        <v>7.4131914319316714E-3</v>
      </c>
    </row>
    <row r="181" spans="1:15" x14ac:dyDescent="0.2">
      <c r="A181" s="11" t="s">
        <v>49</v>
      </c>
      <c r="C181" s="11">
        <v>1342</v>
      </c>
      <c r="D181" s="11">
        <v>3824</v>
      </c>
      <c r="E181" s="11">
        <v>4213</v>
      </c>
      <c r="F181" s="11">
        <v>5531</v>
      </c>
      <c r="G181" s="11">
        <v>5817</v>
      </c>
      <c r="I181" s="11">
        <v>20727</v>
      </c>
      <c r="J181" s="15">
        <f t="shared" si="22"/>
        <v>6.8899699031275616E-3</v>
      </c>
    </row>
    <row r="182" spans="1:15" x14ac:dyDescent="0.2">
      <c r="A182" s="11" t="s">
        <v>33</v>
      </c>
      <c r="B182" s="11">
        <v>3584</v>
      </c>
      <c r="C182" s="11">
        <v>3716</v>
      </c>
      <c r="D182" s="11">
        <v>2587</v>
      </c>
      <c r="E182" s="11">
        <v>2713</v>
      </c>
      <c r="F182" s="11">
        <v>3613</v>
      </c>
      <c r="G182" s="11">
        <v>3743</v>
      </c>
      <c r="I182" s="11">
        <v>19956</v>
      </c>
      <c r="J182" s="15">
        <f t="shared" si="22"/>
        <v>6.6336777819662089E-3</v>
      </c>
    </row>
    <row r="183" spans="1:15" x14ac:dyDescent="0.2">
      <c r="A183" s="11" t="s">
        <v>37</v>
      </c>
      <c r="B183" s="11">
        <v>3673</v>
      </c>
      <c r="C183" s="11">
        <v>4216</v>
      </c>
      <c r="D183" s="11">
        <v>2588</v>
      </c>
      <c r="E183" s="11">
        <v>3131</v>
      </c>
      <c r="F183" s="11">
        <v>3759</v>
      </c>
      <c r="G183" s="11">
        <v>1614</v>
      </c>
      <c r="I183" s="11">
        <v>18981</v>
      </c>
      <c r="J183" s="15">
        <f t="shared" si="22"/>
        <v>6.3095729594858999E-3</v>
      </c>
    </row>
    <row r="184" spans="1:15" x14ac:dyDescent="0.2">
      <c r="A184" s="11" t="s">
        <v>26</v>
      </c>
      <c r="B184" s="11">
        <v>2680</v>
      </c>
      <c r="C184" s="11">
        <v>2873</v>
      </c>
      <c r="D184" s="11">
        <v>1919</v>
      </c>
      <c r="E184" s="11">
        <v>2114</v>
      </c>
      <c r="F184" s="11">
        <v>2699</v>
      </c>
      <c r="G184" s="11">
        <v>2912</v>
      </c>
      <c r="I184" s="11">
        <v>15197</v>
      </c>
      <c r="J184" s="15">
        <f t="shared" si="22"/>
        <v>5.0517138330597559E-3</v>
      </c>
    </row>
    <row r="185" spans="1:15" x14ac:dyDescent="0.2">
      <c r="A185" s="11" t="s">
        <v>19</v>
      </c>
      <c r="B185" s="11">
        <v>1911</v>
      </c>
      <c r="C185" s="11">
        <v>2194</v>
      </c>
      <c r="D185" s="11">
        <v>1347</v>
      </c>
      <c r="E185" s="11">
        <v>1631</v>
      </c>
      <c r="F185" s="11">
        <v>1911</v>
      </c>
      <c r="G185" s="11">
        <v>2214</v>
      </c>
      <c r="I185" s="11">
        <v>11208</v>
      </c>
      <c r="J185" s="15">
        <f t="shared" si="22"/>
        <v>3.7257095901121104E-3</v>
      </c>
    </row>
    <row r="186" spans="1:15" x14ac:dyDescent="0.2">
      <c r="A186" s="11" t="s">
        <v>34</v>
      </c>
      <c r="E186" s="11">
        <v>2092</v>
      </c>
      <c r="F186" s="11">
        <v>3465</v>
      </c>
      <c r="G186" s="11">
        <v>4321</v>
      </c>
      <c r="I186" s="11">
        <v>9878</v>
      </c>
      <c r="J186" s="15">
        <f t="shared" si="22"/>
        <v>3.2835973707287139E-3</v>
      </c>
    </row>
    <row r="188" spans="1:15" x14ac:dyDescent="0.2">
      <c r="A188" s="11" t="s">
        <v>911</v>
      </c>
      <c r="B188" s="11">
        <v>509419</v>
      </c>
      <c r="C188" s="11">
        <v>576618</v>
      </c>
      <c r="D188" s="11">
        <v>363694</v>
      </c>
      <c r="E188" s="11">
        <v>432034</v>
      </c>
      <c r="F188" s="11">
        <v>530019</v>
      </c>
      <c r="G188" s="11">
        <v>596502</v>
      </c>
      <c r="I188" s="11">
        <v>3008286</v>
      </c>
    </row>
    <row r="191" spans="1:15" x14ac:dyDescent="0.2">
      <c r="A191" s="11" t="s">
        <v>913</v>
      </c>
      <c r="B191" s="11" t="s">
        <v>924</v>
      </c>
    </row>
    <row r="192" spans="1:15" x14ac:dyDescent="0.2">
      <c r="B192" s="11" t="s">
        <v>916</v>
      </c>
      <c r="D192" s="11" t="s">
        <v>921</v>
      </c>
      <c r="G192" s="11" t="s">
        <v>911</v>
      </c>
      <c r="I192" s="17" t="s">
        <v>933</v>
      </c>
      <c r="M192" s="17" t="s">
        <v>938</v>
      </c>
      <c r="N192" s="17" t="s">
        <v>933</v>
      </c>
      <c r="O192" s="17"/>
    </row>
    <row r="193" spans="1:26" x14ac:dyDescent="0.2">
      <c r="A193" s="11" t="s">
        <v>912</v>
      </c>
      <c r="B193" s="11" t="s">
        <v>917</v>
      </c>
      <c r="C193" s="11" t="s">
        <v>918</v>
      </c>
      <c r="D193" s="11" t="s">
        <v>917</v>
      </c>
      <c r="E193" s="11" t="s">
        <v>918</v>
      </c>
      <c r="I193" s="17" t="s">
        <v>930</v>
      </c>
      <c r="J193" s="17" t="s">
        <v>925</v>
      </c>
      <c r="K193" s="17" t="s">
        <v>942</v>
      </c>
      <c r="N193" s="17" t="s">
        <v>931</v>
      </c>
      <c r="O193" s="17"/>
      <c r="P193" s="17" t="s">
        <v>925</v>
      </c>
      <c r="Q193" s="17" t="s">
        <v>942</v>
      </c>
    </row>
    <row r="194" spans="1:26" x14ac:dyDescent="0.2">
      <c r="A194" s="11" t="s">
        <v>7</v>
      </c>
      <c r="B194" s="11">
        <v>95153</v>
      </c>
      <c r="C194" s="11">
        <v>101946</v>
      </c>
      <c r="D194" s="11">
        <v>98412</v>
      </c>
      <c r="E194" s="11">
        <v>105213</v>
      </c>
      <c r="G194" s="11">
        <v>400724</v>
      </c>
      <c r="I194" s="11">
        <f>D194-B194</f>
        <v>3259</v>
      </c>
      <c r="J194" s="15">
        <f>I194/B194</f>
        <v>3.4250102466553863E-2</v>
      </c>
      <c r="K194" s="15">
        <f>I194/$I$215</f>
        <v>0.15768337526611187</v>
      </c>
      <c r="M194" s="11">
        <f>C194*$J$65</f>
        <v>4122.5152575777502</v>
      </c>
      <c r="N194" s="11">
        <f t="shared" ref="N194:N213" si="23">E194-C194</f>
        <v>3267</v>
      </c>
      <c r="P194" s="15">
        <f>N194/C194</f>
        <v>3.2046377493967396E-2</v>
      </c>
      <c r="Q194" s="15">
        <f t="shared" ref="Q194:Q213" si="24">N194/$N$215</f>
        <v>0.13022161989795919</v>
      </c>
      <c r="R194" s="17" t="s">
        <v>939</v>
      </c>
      <c r="S194" s="17"/>
      <c r="Y194" s="15">
        <f>SUM(Q194:Q199)</f>
        <v>0.4963727678571429</v>
      </c>
      <c r="Z194" s="17" t="s">
        <v>944</v>
      </c>
    </row>
    <row r="195" spans="1:26" x14ac:dyDescent="0.2">
      <c r="A195" s="11" t="s">
        <v>1</v>
      </c>
      <c r="B195" s="11">
        <v>87224</v>
      </c>
      <c r="C195" s="11">
        <v>93457</v>
      </c>
      <c r="D195" s="11">
        <v>89246</v>
      </c>
      <c r="E195" s="11">
        <v>94887</v>
      </c>
      <c r="G195" s="11">
        <v>364814</v>
      </c>
      <c r="I195" s="11">
        <f t="shared" ref="I195:I213" si="25">D195-B195</f>
        <v>2022</v>
      </c>
      <c r="J195" s="15">
        <f t="shared" ref="J195:J213" si="26">I195/B195</f>
        <v>2.3181693111987527E-2</v>
      </c>
      <c r="K195" s="15">
        <f t="shared" ref="K195:K213" si="27">I195/$I$215</f>
        <v>9.7832397909812269E-2</v>
      </c>
      <c r="M195" s="11">
        <f t="shared" ref="M195:M213" si="28">C195*$J$65</f>
        <v>3779.2351679069684</v>
      </c>
      <c r="N195" s="11">
        <f t="shared" si="23"/>
        <v>1430</v>
      </c>
      <c r="P195" s="15">
        <f>N195/C195</f>
        <v>1.5301154541660872E-2</v>
      </c>
      <c r="Q195" s="15">
        <f t="shared" si="24"/>
        <v>5.6999362244897961E-2</v>
      </c>
    </row>
    <row r="196" spans="1:26" x14ac:dyDescent="0.2">
      <c r="A196" s="11" t="s">
        <v>17</v>
      </c>
      <c r="B196" s="11">
        <v>68822</v>
      </c>
      <c r="C196" s="11">
        <v>79019</v>
      </c>
      <c r="D196" s="11">
        <v>69761</v>
      </c>
      <c r="E196" s="11">
        <v>81839</v>
      </c>
      <c r="G196" s="11">
        <v>299441</v>
      </c>
      <c r="I196" s="11">
        <f t="shared" si="25"/>
        <v>939</v>
      </c>
      <c r="J196" s="15">
        <f t="shared" si="26"/>
        <v>1.3643892941210659E-2</v>
      </c>
      <c r="K196" s="15">
        <f t="shared" si="27"/>
        <v>4.5432552738533E-2</v>
      </c>
      <c r="M196" s="11">
        <f t="shared" si="28"/>
        <v>3195.3880793609974</v>
      </c>
      <c r="N196" s="11">
        <f t="shared" si="23"/>
        <v>2820</v>
      </c>
      <c r="P196" s="15">
        <f>N196/C196</f>
        <v>3.568761943330085E-2</v>
      </c>
      <c r="Q196" s="15">
        <f t="shared" si="24"/>
        <v>0.11240433673469388</v>
      </c>
      <c r="R196" s="17" t="s">
        <v>939</v>
      </c>
      <c r="S196" s="17"/>
    </row>
    <row r="197" spans="1:26" x14ac:dyDescent="0.2">
      <c r="A197" s="11" t="s">
        <v>36</v>
      </c>
      <c r="B197" s="11">
        <v>57353</v>
      </c>
      <c r="C197" s="11">
        <v>65847</v>
      </c>
      <c r="D197" s="11">
        <v>58740</v>
      </c>
      <c r="E197" s="11">
        <v>67226</v>
      </c>
      <c r="G197" s="11">
        <v>249166</v>
      </c>
      <c r="I197" s="11">
        <f t="shared" si="25"/>
        <v>1387</v>
      </c>
      <c r="J197" s="15">
        <f t="shared" si="26"/>
        <v>2.4183564939933396E-2</v>
      </c>
      <c r="K197" s="15">
        <f t="shared" si="27"/>
        <v>6.7108573640410299E-2</v>
      </c>
      <c r="M197" s="11">
        <f t="shared" si="28"/>
        <v>2662.7357833139322</v>
      </c>
      <c r="N197" s="11">
        <f t="shared" si="23"/>
        <v>1379</v>
      </c>
      <c r="P197" s="15">
        <f>N197/C197</f>
        <v>2.0942487888590218E-2</v>
      </c>
      <c r="Q197" s="15">
        <f t="shared" si="24"/>
        <v>5.4966517857142856E-2</v>
      </c>
    </row>
    <row r="198" spans="1:26" x14ac:dyDescent="0.2">
      <c r="A198" s="11" t="s">
        <v>3</v>
      </c>
      <c r="B198" s="11">
        <v>51543</v>
      </c>
      <c r="C198" s="11">
        <v>63438</v>
      </c>
      <c r="D198" s="11">
        <v>52266</v>
      </c>
      <c r="E198" s="11">
        <v>65834</v>
      </c>
      <c r="G198" s="11">
        <v>233081</v>
      </c>
      <c r="I198" s="11">
        <f t="shared" si="25"/>
        <v>723</v>
      </c>
      <c r="J198" s="15">
        <f t="shared" si="26"/>
        <v>1.4027122984692393E-2</v>
      </c>
      <c r="K198" s="15">
        <f t="shared" si="27"/>
        <v>3.4981614089413589E-2</v>
      </c>
      <c r="M198" s="11">
        <f t="shared" si="28"/>
        <v>2565.3200999570099</v>
      </c>
      <c r="N198" s="11">
        <f t="shared" si="23"/>
        <v>2396</v>
      </c>
      <c r="P198" s="15">
        <f>N198/C198</f>
        <v>3.776916044011476E-2</v>
      </c>
      <c r="Q198" s="15">
        <f t="shared" si="24"/>
        <v>9.5503826530612249E-2</v>
      </c>
      <c r="R198" s="17" t="s">
        <v>939</v>
      </c>
      <c r="S198" s="17"/>
    </row>
    <row r="199" spans="1:26" x14ac:dyDescent="0.2">
      <c r="A199" s="11" t="s">
        <v>35</v>
      </c>
      <c r="B199" s="11">
        <v>47869</v>
      </c>
      <c r="C199" s="11">
        <v>58910</v>
      </c>
      <c r="D199" s="11">
        <v>49385</v>
      </c>
      <c r="E199" s="11">
        <v>60071</v>
      </c>
      <c r="G199" s="11">
        <v>216235</v>
      </c>
      <c r="I199" s="11">
        <f t="shared" si="25"/>
        <v>1516</v>
      </c>
      <c r="J199" s="15">
        <f t="shared" si="26"/>
        <v>3.1669765401408007E-2</v>
      </c>
      <c r="K199" s="15">
        <f t="shared" si="27"/>
        <v>7.3350106444745503E-2</v>
      </c>
      <c r="M199" s="11">
        <f t="shared" si="28"/>
        <v>2382.2158184127406</v>
      </c>
      <c r="N199" s="11">
        <f t="shared" si="23"/>
        <v>1161</v>
      </c>
      <c r="P199" s="15">
        <f>N199/C199</f>
        <v>1.9708029197080291E-2</v>
      </c>
      <c r="Q199" s="15">
        <f t="shared" si="24"/>
        <v>4.6277104591836732E-2</v>
      </c>
    </row>
    <row r="200" spans="1:26" x14ac:dyDescent="0.2">
      <c r="A200" s="11" t="s">
        <v>21</v>
      </c>
      <c r="B200" s="11">
        <v>38242</v>
      </c>
      <c r="C200" s="11">
        <v>43900</v>
      </c>
      <c r="D200" s="11">
        <v>39302</v>
      </c>
      <c r="E200" s="11">
        <v>44111</v>
      </c>
      <c r="G200" s="11">
        <v>165555</v>
      </c>
      <c r="I200" s="11">
        <f t="shared" si="25"/>
        <v>1060</v>
      </c>
      <c r="J200" s="15">
        <f t="shared" si="26"/>
        <v>2.7718215574499241E-2</v>
      </c>
      <c r="K200" s="15">
        <f t="shared" si="27"/>
        <v>5.1287013741048965E-2</v>
      </c>
      <c r="M200" s="11">
        <f t="shared" si="28"/>
        <v>1775.2380653254002</v>
      </c>
      <c r="N200" s="11">
        <f t="shared" si="23"/>
        <v>211</v>
      </c>
      <c r="P200" s="15">
        <f>N200/C200</f>
        <v>4.8063781321184508E-3</v>
      </c>
      <c r="Q200" s="15">
        <f t="shared" si="24"/>
        <v>8.4103954081632647E-3</v>
      </c>
    </row>
    <row r="201" spans="1:26" x14ac:dyDescent="0.2">
      <c r="A201" s="11" t="s">
        <v>52</v>
      </c>
      <c r="B201" s="11">
        <v>20189</v>
      </c>
      <c r="C201" s="11">
        <v>20896</v>
      </c>
      <c r="D201" s="11">
        <v>20317</v>
      </c>
      <c r="E201" s="11">
        <v>21097</v>
      </c>
      <c r="G201" s="11">
        <v>82499</v>
      </c>
      <c r="I201" s="11">
        <f t="shared" si="25"/>
        <v>128</v>
      </c>
      <c r="J201" s="15">
        <f t="shared" si="26"/>
        <v>6.340086185546585E-3</v>
      </c>
      <c r="K201" s="15">
        <f t="shared" si="27"/>
        <v>6.1931488291077997E-3</v>
      </c>
      <c r="M201" s="11">
        <f t="shared" si="28"/>
        <v>844.99714380500143</v>
      </c>
      <c r="N201" s="11">
        <f t="shared" si="23"/>
        <v>201</v>
      </c>
      <c r="P201" s="15">
        <f>N201/C201</f>
        <v>9.6190658499234298E-3</v>
      </c>
      <c r="Q201" s="15">
        <f t="shared" si="24"/>
        <v>8.0117984693877549E-3</v>
      </c>
    </row>
    <row r="202" spans="1:26" x14ac:dyDescent="0.2">
      <c r="A202" s="11" t="s">
        <v>51</v>
      </c>
      <c r="B202" s="11">
        <v>8078</v>
      </c>
      <c r="C202" s="11">
        <v>8367</v>
      </c>
      <c r="D202" s="11">
        <v>8296</v>
      </c>
      <c r="E202" s="11">
        <v>8401</v>
      </c>
      <c r="G202" s="11">
        <v>33142</v>
      </c>
      <c r="I202" s="11">
        <f t="shared" si="25"/>
        <v>218</v>
      </c>
      <c r="J202" s="15">
        <f t="shared" si="26"/>
        <v>2.698687794008418E-2</v>
      </c>
      <c r="K202" s="15">
        <f t="shared" si="27"/>
        <v>1.0547706599574221E-2</v>
      </c>
      <c r="M202" s="11">
        <f t="shared" si="28"/>
        <v>338.34662625461556</v>
      </c>
      <c r="N202" s="11">
        <f t="shared" si="23"/>
        <v>34</v>
      </c>
      <c r="P202" s="15">
        <f>N202/C202</f>
        <v>4.0635831241783195E-3</v>
      </c>
      <c r="Q202" s="15">
        <f t="shared" si="24"/>
        <v>1.3552295918367347E-3</v>
      </c>
    </row>
    <row r="203" spans="1:26" x14ac:dyDescent="0.2">
      <c r="A203" s="11" t="s">
        <v>48</v>
      </c>
      <c r="B203" s="11">
        <v>5024</v>
      </c>
      <c r="C203" s="11">
        <v>5769</v>
      </c>
      <c r="D203" s="11">
        <v>5035</v>
      </c>
      <c r="E203" s="11">
        <v>5895</v>
      </c>
      <c r="G203" s="11">
        <v>21723</v>
      </c>
      <c r="I203" s="11">
        <f t="shared" si="25"/>
        <v>11</v>
      </c>
      <c r="J203" s="15">
        <f t="shared" si="26"/>
        <v>2.1894904458598726E-3</v>
      </c>
      <c r="K203" s="15">
        <f t="shared" si="27"/>
        <v>5.3222372750145151E-4</v>
      </c>
      <c r="M203" s="11">
        <f t="shared" si="28"/>
        <v>233.28811842510783</v>
      </c>
      <c r="N203" s="11">
        <f t="shared" si="23"/>
        <v>126</v>
      </c>
      <c r="P203" s="15">
        <f>N203/C203</f>
        <v>2.1840873634945399E-2</v>
      </c>
      <c r="Q203" s="15">
        <f t="shared" si="24"/>
        <v>5.0223214285714289E-3</v>
      </c>
    </row>
    <row r="204" spans="1:26" x14ac:dyDescent="0.2">
      <c r="A204" s="11" t="s">
        <v>47</v>
      </c>
      <c r="B204" s="11">
        <v>4798</v>
      </c>
      <c r="C204" s="11">
        <v>5696</v>
      </c>
      <c r="D204" s="11">
        <v>4844</v>
      </c>
      <c r="E204" s="11">
        <v>5860</v>
      </c>
      <c r="G204" s="11">
        <v>21198</v>
      </c>
      <c r="I204" s="11">
        <f t="shared" si="25"/>
        <v>46</v>
      </c>
      <c r="J204" s="15">
        <f t="shared" si="26"/>
        <v>9.5873280533555656E-3</v>
      </c>
      <c r="K204" s="15">
        <f t="shared" si="27"/>
        <v>2.2256628604606153E-3</v>
      </c>
      <c r="M204" s="11">
        <f t="shared" si="28"/>
        <v>230.33612802035259</v>
      </c>
      <c r="N204" s="11">
        <f t="shared" si="23"/>
        <v>164</v>
      </c>
      <c r="P204" s="15">
        <f>N204/C204</f>
        <v>2.8792134831460675E-2</v>
      </c>
      <c r="Q204" s="15">
        <f t="shared" si="24"/>
        <v>6.5369897959183677E-3</v>
      </c>
    </row>
    <row r="205" spans="1:26" x14ac:dyDescent="0.2">
      <c r="A205" s="11" t="s">
        <v>46</v>
      </c>
      <c r="B205" s="11">
        <v>4934</v>
      </c>
      <c r="C205" s="11">
        <v>5281</v>
      </c>
      <c r="D205" s="11">
        <v>5039</v>
      </c>
      <c r="E205" s="11">
        <v>5432</v>
      </c>
      <c r="G205" s="11">
        <v>20686</v>
      </c>
      <c r="I205" s="11">
        <f t="shared" si="25"/>
        <v>105</v>
      </c>
      <c r="J205" s="15">
        <f t="shared" si="26"/>
        <v>2.1280907985407379E-2</v>
      </c>
      <c r="K205" s="15">
        <f t="shared" si="27"/>
        <v>5.0803173988774918E-3</v>
      </c>
      <c r="M205" s="11">
        <f t="shared" si="28"/>
        <v>213.55426476044278</v>
      </c>
      <c r="N205" s="11">
        <f t="shared" si="23"/>
        <v>151</v>
      </c>
      <c r="P205" s="15">
        <f>N205/C205</f>
        <v>2.8593069494413936E-2</v>
      </c>
      <c r="Q205" s="15">
        <f t="shared" si="24"/>
        <v>6.0188137755102043E-3</v>
      </c>
    </row>
    <row r="206" spans="1:26" x14ac:dyDescent="0.2">
      <c r="A206" s="11" t="s">
        <v>45</v>
      </c>
      <c r="B206" s="11">
        <v>4533</v>
      </c>
      <c r="C206" s="11">
        <v>5388</v>
      </c>
      <c r="D206" s="11">
        <v>4623</v>
      </c>
      <c r="E206" s="11">
        <v>5591</v>
      </c>
      <c r="G206" s="11">
        <v>20135</v>
      </c>
      <c r="I206" s="11">
        <f t="shared" si="25"/>
        <v>90</v>
      </c>
      <c r="J206" s="15">
        <f t="shared" si="26"/>
        <v>1.9854401058901391E-2</v>
      </c>
      <c r="K206" s="15">
        <f t="shared" si="27"/>
        <v>4.3545577704664218E-3</v>
      </c>
      <c r="M206" s="11">
        <f t="shared" si="28"/>
        <v>217.88115480576892</v>
      </c>
      <c r="N206" s="11">
        <f t="shared" si="23"/>
        <v>203</v>
      </c>
      <c r="P206" s="15">
        <f>N206/C206</f>
        <v>3.7676317743132889E-2</v>
      </c>
      <c r="Q206" s="15">
        <f t="shared" si="24"/>
        <v>8.0915178571428579E-3</v>
      </c>
    </row>
    <row r="207" spans="1:26" x14ac:dyDescent="0.2">
      <c r="A207" s="11" t="s">
        <v>38</v>
      </c>
      <c r="B207" s="11">
        <v>3809</v>
      </c>
      <c r="C207" s="11">
        <v>4363</v>
      </c>
      <c r="D207" s="11">
        <v>3775</v>
      </c>
      <c r="E207" s="11">
        <v>4424</v>
      </c>
      <c r="G207" s="11">
        <v>16371</v>
      </c>
      <c r="I207" s="11">
        <f t="shared" si="25"/>
        <v>-34</v>
      </c>
      <c r="J207" s="15">
        <f t="shared" si="26"/>
        <v>-8.9262273562614857E-3</v>
      </c>
      <c r="K207" s="15">
        <f t="shared" si="27"/>
        <v>-1.6450551577317592E-3</v>
      </c>
      <c r="M207" s="11">
        <f t="shared" si="28"/>
        <v>176.43197446502782</v>
      </c>
      <c r="N207" s="11">
        <f t="shared" si="23"/>
        <v>61</v>
      </c>
      <c r="P207" s="15">
        <f>N207/C207</f>
        <v>1.3981205592482237E-2</v>
      </c>
      <c r="Q207" s="15">
        <f t="shared" si="24"/>
        <v>2.4314413265306123E-3</v>
      </c>
    </row>
    <row r="208" spans="1:26" x14ac:dyDescent="0.2">
      <c r="A208" s="11" t="s">
        <v>33</v>
      </c>
      <c r="B208" s="11">
        <v>3584</v>
      </c>
      <c r="C208" s="11">
        <v>3716</v>
      </c>
      <c r="D208" s="11">
        <v>3613</v>
      </c>
      <c r="E208" s="11">
        <v>3743</v>
      </c>
      <c r="G208" s="11">
        <v>14656</v>
      </c>
      <c r="I208" s="11">
        <f t="shared" si="25"/>
        <v>29</v>
      </c>
      <c r="J208" s="15">
        <f t="shared" si="26"/>
        <v>8.0915178571428579E-3</v>
      </c>
      <c r="K208" s="15">
        <f t="shared" si="27"/>
        <v>1.4031352815947358E-3</v>
      </c>
      <c r="M208" s="11">
        <f t="shared" si="28"/>
        <v>150.26844306945756</v>
      </c>
      <c r="N208" s="11">
        <f t="shared" si="23"/>
        <v>27</v>
      </c>
      <c r="P208" s="15">
        <f>N208/C208</f>
        <v>7.2658772874058123E-3</v>
      </c>
      <c r="Q208" s="15">
        <f t="shared" si="24"/>
        <v>1.0762117346938774E-3</v>
      </c>
    </row>
    <row r="209" spans="1:26" x14ac:dyDescent="0.2">
      <c r="A209" s="11" t="s">
        <v>37</v>
      </c>
      <c r="B209" s="11">
        <v>3673</v>
      </c>
      <c r="C209" s="11">
        <v>4216</v>
      </c>
      <c r="D209" s="11">
        <v>3759</v>
      </c>
      <c r="E209" s="11">
        <v>1614</v>
      </c>
      <c r="G209" s="11">
        <v>13262</v>
      </c>
      <c r="I209" s="11">
        <f t="shared" si="25"/>
        <v>86</v>
      </c>
      <c r="J209" s="15">
        <f t="shared" si="26"/>
        <v>2.3414102913150013E-2</v>
      </c>
      <c r="K209" s="15">
        <f t="shared" si="27"/>
        <v>4.1610218695568024E-3</v>
      </c>
      <c r="M209" s="11">
        <f t="shared" si="28"/>
        <v>170.48755543079469</v>
      </c>
      <c r="N209" s="11">
        <f t="shared" si="23"/>
        <v>-2602</v>
      </c>
      <c r="P209" s="15">
        <f>N209/C209</f>
        <v>-0.61717267552182165</v>
      </c>
      <c r="Q209" s="15">
        <f t="shared" si="24"/>
        <v>-0.10371492346938775</v>
      </c>
    </row>
    <row r="210" spans="1:26" x14ac:dyDescent="0.2">
      <c r="A210" s="11" t="s">
        <v>49</v>
      </c>
      <c r="C210" s="11">
        <v>1342</v>
      </c>
      <c r="D210" s="11">
        <v>5531</v>
      </c>
      <c r="E210" s="11">
        <v>5817</v>
      </c>
      <c r="G210" s="11">
        <v>12690</v>
      </c>
      <c r="I210" s="11">
        <f t="shared" si="25"/>
        <v>5531</v>
      </c>
      <c r="J210" s="15" t="e">
        <f t="shared" si="26"/>
        <v>#DIV/0!</v>
      </c>
      <c r="K210" s="15">
        <f t="shared" si="27"/>
        <v>0.26761176698277528</v>
      </c>
      <c r="M210" s="11">
        <f t="shared" si="28"/>
        <v>54.268097577828861</v>
      </c>
      <c r="N210" s="11">
        <f t="shared" si="23"/>
        <v>4475</v>
      </c>
      <c r="P210" s="15">
        <f>N210/C210</f>
        <v>3.334575260804769</v>
      </c>
      <c r="Q210" s="15">
        <f t="shared" si="24"/>
        <v>0.17837213010204081</v>
      </c>
      <c r="R210" s="17" t="s">
        <v>936</v>
      </c>
      <c r="S210" s="17"/>
      <c r="Y210" s="15">
        <f>Q210+Q213</f>
        <v>0.35060586734693877</v>
      </c>
      <c r="Z210" s="17" t="s">
        <v>945</v>
      </c>
    </row>
    <row r="211" spans="1:26" x14ac:dyDescent="0.2">
      <c r="A211" s="11" t="s">
        <v>26</v>
      </c>
      <c r="B211" s="11">
        <v>2680</v>
      </c>
      <c r="C211" s="11">
        <v>2873</v>
      </c>
      <c r="D211" s="11">
        <v>2699</v>
      </c>
      <c r="E211" s="11">
        <v>2912</v>
      </c>
      <c r="G211" s="11">
        <v>11164</v>
      </c>
      <c r="I211" s="11">
        <f t="shared" si="25"/>
        <v>19</v>
      </c>
      <c r="J211" s="15">
        <f t="shared" si="26"/>
        <v>7.0895522388059705E-3</v>
      </c>
      <c r="K211" s="15">
        <f t="shared" si="27"/>
        <v>9.1929552932068894E-4</v>
      </c>
      <c r="M211" s="11">
        <f t="shared" si="28"/>
        <v>116.17901962824315</v>
      </c>
      <c r="N211" s="11">
        <f t="shared" si="23"/>
        <v>39</v>
      </c>
      <c r="P211" s="15">
        <f>N211/C211</f>
        <v>1.3574660633484163E-2</v>
      </c>
      <c r="Q211" s="15">
        <f t="shared" si="24"/>
        <v>1.5545280612244898E-3</v>
      </c>
    </row>
    <row r="212" spans="1:26" x14ac:dyDescent="0.2">
      <c r="A212" s="11" t="s">
        <v>19</v>
      </c>
      <c r="B212" s="11">
        <v>1911</v>
      </c>
      <c r="C212" s="11">
        <v>2194</v>
      </c>
      <c r="D212" s="11">
        <v>1911</v>
      </c>
      <c r="E212" s="11">
        <v>2214</v>
      </c>
      <c r="G212" s="11">
        <v>8230</v>
      </c>
      <c r="I212" s="11">
        <f t="shared" si="25"/>
        <v>0</v>
      </c>
      <c r="J212" s="15">
        <f t="shared" si="26"/>
        <v>0</v>
      </c>
      <c r="K212" s="15">
        <f t="shared" si="27"/>
        <v>0</v>
      </c>
      <c r="M212" s="11">
        <f t="shared" si="28"/>
        <v>88.721465041547333</v>
      </c>
      <c r="N212" s="11">
        <f t="shared" si="23"/>
        <v>20</v>
      </c>
      <c r="P212" s="15">
        <f>N212/C212</f>
        <v>9.1157702825888781E-3</v>
      </c>
      <c r="Q212" s="15">
        <f t="shared" si="24"/>
        <v>7.9719387755102043E-4</v>
      </c>
    </row>
    <row r="213" spans="1:26" x14ac:dyDescent="0.2">
      <c r="A213" s="11" t="s">
        <v>34</v>
      </c>
      <c r="D213" s="11">
        <v>3465</v>
      </c>
      <c r="E213" s="11">
        <v>4321</v>
      </c>
      <c r="G213" s="11">
        <v>7786</v>
      </c>
      <c r="I213" s="11">
        <f t="shared" si="25"/>
        <v>3465</v>
      </c>
      <c r="J213" s="15" t="e">
        <f t="shared" si="26"/>
        <v>#DIV/0!</v>
      </c>
      <c r="K213" s="15">
        <f t="shared" si="27"/>
        <v>0.16765047416295722</v>
      </c>
      <c r="M213" s="11">
        <f t="shared" si="28"/>
        <v>0</v>
      </c>
      <c r="N213" s="11">
        <f t="shared" si="23"/>
        <v>4321</v>
      </c>
      <c r="P213" s="15" t="e">
        <f>N213/C213</f>
        <v>#DIV/0!</v>
      </c>
      <c r="Q213" s="15">
        <f t="shared" si="24"/>
        <v>0.17223373724489796</v>
      </c>
      <c r="R213" s="17" t="s">
        <v>937</v>
      </c>
      <c r="S213" s="17"/>
    </row>
    <row r="215" spans="1:26" x14ac:dyDescent="0.2">
      <c r="A215" s="11" t="s">
        <v>911</v>
      </c>
      <c r="B215" s="11">
        <v>509419</v>
      </c>
      <c r="C215" s="11">
        <v>576618</v>
      </c>
      <c r="D215" s="11">
        <v>530019</v>
      </c>
      <c r="E215" s="11">
        <v>596502</v>
      </c>
      <c r="G215" s="11">
        <v>2212558</v>
      </c>
      <c r="H215" s="17" t="s">
        <v>940</v>
      </c>
      <c r="I215" s="11" cm="1">
        <f t="array" ref="I215">SUM(ABS(I194:I213))</f>
        <v>20668</v>
      </c>
      <c r="M215" s="17" t="s">
        <v>940</v>
      </c>
      <c r="N215" s="11" cm="1">
        <f t="array" ref="N215">SUM(ABS(N194:N213))</f>
        <v>25088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923-FB1A-4D95-9BCE-645BF4D37051}">
  <dimension ref="B1:B45"/>
  <sheetViews>
    <sheetView showGridLines="0" workbookViewId="0">
      <selection activeCell="B9" sqref="B9"/>
    </sheetView>
  </sheetViews>
  <sheetFormatPr defaultRowHeight="12.75" x14ac:dyDescent="0.2"/>
  <cols>
    <col min="1" max="16384" width="9.140625" style="3"/>
  </cols>
  <sheetData>
    <row r="1" spans="2:2" ht="20.25" x14ac:dyDescent="0.3">
      <c r="B1" s="19" t="s">
        <v>950</v>
      </c>
    </row>
    <row r="2" spans="2:2" x14ac:dyDescent="0.2">
      <c r="B2" s="24" t="s">
        <v>951</v>
      </c>
    </row>
    <row r="5" spans="2:2" x14ac:dyDescent="0.2">
      <c r="B5" s="25" t="s">
        <v>954</v>
      </c>
    </row>
    <row r="6" spans="2:2" x14ac:dyDescent="0.2">
      <c r="B6" s="25"/>
    </row>
    <row r="7" spans="2:2" x14ac:dyDescent="0.2">
      <c r="B7" s="25" t="s">
        <v>953</v>
      </c>
    </row>
    <row r="9" spans="2:2" x14ac:dyDescent="0.2">
      <c r="B9" s="26" t="s">
        <v>956</v>
      </c>
    </row>
    <row r="43" spans="2:2" x14ac:dyDescent="0.2">
      <c r="B43" s="20" t="s">
        <v>947</v>
      </c>
    </row>
    <row r="44" spans="2:2" x14ac:dyDescent="0.2">
      <c r="B44" s="20" t="s">
        <v>952</v>
      </c>
    </row>
    <row r="45" spans="2:2" x14ac:dyDescent="0.2">
      <c r="B45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Master</vt:lpstr>
      <vt:lpstr>EXT0070122021</vt:lpstr>
      <vt:lpstr>GEO</vt:lpstr>
      <vt:lpstr>Analysis</vt:lpstr>
      <vt:lpstr>Summary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2022-03-15T06:35:58Z</dcterms:modified>
</cp:coreProperties>
</file>