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https://pdllighting.sharepoint.com/sites/Projectbureau/Gedeelde documenten/General/1. Projecten/00.Basisdocumenten projectafdeling/04. Werkgroep LichtlijnenBandrasters/"/>
    </mc:Choice>
  </mc:AlternateContent>
  <xr:revisionPtr revIDLastSave="74" documentId="8_{5103E159-090E-40E3-A760-A7D21B0A571D}" xr6:coauthVersionLast="47" xr6:coauthVersionMax="47" xr10:uidLastSave="{234AE9E7-488F-4B8A-A82B-2E612C641760}"/>
  <bookViews>
    <workbookView xWindow="-120" yWindow="-120" windowWidth="29040" windowHeight="15720" activeTab="1" xr2:uid="{BC3CF489-DBC8-4AEF-8B62-108406378DB5}"/>
  </bookViews>
  <sheets>
    <sheet name="Info" sheetId="8" r:id="rId1"/>
    <sheet name="Formulier" sheetId="1" r:id="rId2"/>
    <sheet name="Formulier2" sheetId="4" r:id="rId3"/>
    <sheet name="Formulier3" sheetId="5" r:id="rId4"/>
    <sheet name="Bestelformulier" sheetId="3" r:id="rId5"/>
    <sheet name="Datasheet" sheetId="2" state="hidden" r:id="rId6"/>
    <sheet name="Datasheet2" sheetId="6" state="hidden" r:id="rId7"/>
    <sheet name="Datasheet3" sheetId="7" state="hidden" r:id="rId8"/>
  </sheets>
  <definedNames>
    <definedName name="Aansluiting_AanUit1">Datasheet!$AH$2:$AH$100</definedName>
    <definedName name="Aansluiting_AanUit2" localSheetId="6">Datasheet2!$AH$2:$AH$100</definedName>
    <definedName name="Aansluiting_AanUit3" localSheetId="7">Datasheet3!$AH$2:$AH$100</definedName>
    <definedName name="Aansluiting_Dali1">Datasheet!$AK$2:$AK$100</definedName>
    <definedName name="Aansluiting_Dali2" localSheetId="6">Datasheet2!$AK$2:$AK$100</definedName>
    <definedName name="Aansluiting_Dali3" localSheetId="7">Datasheet3!$AK$2:$AK$100</definedName>
    <definedName name="Armatuurkleur1">Datasheet!$G$2:$G$100</definedName>
    <definedName name="Armatuurkleur2" localSheetId="6">Datasheet2!$G$2:$G$100</definedName>
    <definedName name="Armatuurkleur3" localSheetId="7">Datasheet3!$G$2:$G$100</definedName>
    <definedName name="CRI_1">Datasheet!$K$2:$K$100</definedName>
    <definedName name="CRI_2" localSheetId="6">Datasheet2!$K$2:$K$100</definedName>
    <definedName name="CRI_3" localSheetId="7">Datasheet3!$K$2:$K$100</definedName>
    <definedName name="Error1">Datasheet!$AT$2:$AT$100</definedName>
    <definedName name="Error2" localSheetId="6">Datasheet2!$AT$2:$AT$100</definedName>
    <definedName name="Error3" localSheetId="7">Datasheet3!$AT$2:$AT$100</definedName>
    <definedName name="Kleurtemperatuur1">Datasheet!$M$2:$M$100</definedName>
    <definedName name="Kleurtemperatuur2" localSheetId="6">Datasheet2!$M$2:$M$100</definedName>
    <definedName name="Kleurtemperatuur3" localSheetId="7">Datasheet3!$M$2:$M$100</definedName>
    <definedName name="Montage1">Datasheet!$C$2:$C$100</definedName>
    <definedName name="Montage2" localSheetId="6">Datasheet2!$C$2:$C$100</definedName>
    <definedName name="Montage3" localSheetId="7">Datasheet3!$C$2:$C$100</definedName>
    <definedName name="Noodverlichting1">Datasheet!$AN$2:$AN$100</definedName>
    <definedName name="Noodverlichting2" localSheetId="6">Datasheet2!$AN$2:$AN$100</definedName>
    <definedName name="Noodverlichting3" localSheetId="7">Datasheet3!$AN$2:$AN$100</definedName>
    <definedName name="Optiek_Nieuw1">Datasheet!$AD$2:$AD$100</definedName>
    <definedName name="Optiek_Nieuw2" localSheetId="6">Datasheet2!$AD$2:$AD$100</definedName>
    <definedName name="Optiek_Nieuw3" localSheetId="7">Datasheet3!$AD$2:$AD$100</definedName>
    <definedName name="Optiek_Oud1">Datasheet!$AA$2:$AA$100</definedName>
    <definedName name="Optiek_Oud2" localSheetId="6">Datasheet2!$AA$2:$AA$100</definedName>
    <definedName name="Optiek_Oud3" localSheetId="7">Datasheet3!$AA$2:$AA$100</definedName>
    <definedName name="Plafondtype1">Datasheet!$E$2:$E$100</definedName>
    <definedName name="Plafondtype2" localSheetId="6">Datasheet2!$E$2:$E$100</definedName>
    <definedName name="Plafondtype3" localSheetId="7">Datasheet3!$E$2:$E$100</definedName>
    <definedName name="Sensor1">Datasheet!$AR$2:$AR$22</definedName>
    <definedName name="Sensor2" localSheetId="6">Datasheet2!$AR$2:$AR$22</definedName>
    <definedName name="Sensor3" localSheetId="7">Datasheet3!$AR$2:$AR$22</definedName>
    <definedName name="Sturing1">Datasheet!$Y$2:$Y$100</definedName>
    <definedName name="Sturing2" localSheetId="6">Datasheet2!$Y$2:$Y$100</definedName>
    <definedName name="Sturing3" localSheetId="7">Datasheet3!$Y$2:$Y$100</definedName>
    <definedName name="Ventilatie1">Datasheet!$AP$2:$AP$4</definedName>
    <definedName name="Ventilatie2" localSheetId="6">Datasheet2!$AP$2:$AP$4</definedName>
    <definedName name="Ventilatie3" localSheetId="7">Datasheet3!$AP$2:$AP$4</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R23" i="3" l="1"/>
  <c r="R22" i="3"/>
  <c r="Q23" i="3"/>
  <c r="P21" i="3"/>
  <c r="I13" i="5"/>
  <c r="B13" i="4"/>
  <c r="B13" i="5"/>
  <c r="I34" i="5"/>
  <c r="I33" i="5"/>
  <c r="I32" i="5"/>
  <c r="I31" i="5"/>
  <c r="I30" i="5"/>
  <c r="I29" i="5"/>
  <c r="I34" i="4"/>
  <c r="I33" i="4"/>
  <c r="I32" i="4"/>
  <c r="I31" i="4"/>
  <c r="Q22" i="3" s="1"/>
  <c r="I30" i="4"/>
  <c r="I29" i="4"/>
  <c r="I34" i="1"/>
  <c r="I33" i="1"/>
  <c r="I32" i="1"/>
  <c r="I31" i="1"/>
  <c r="Q21" i="3" s="1"/>
  <c r="I30" i="1"/>
  <c r="R21" i="3" s="1"/>
  <c r="I29" i="1"/>
  <c r="AQ3" i="7" a="1"/>
  <c r="AQ3" i="6" a="1"/>
  <c r="AQ3" i="2" a="1"/>
  <c r="AS3" i="2" a="1"/>
  <c r="J18" i="4"/>
  <c r="I17" i="4"/>
  <c r="J18" i="1"/>
  <c r="I17" i="1"/>
  <c r="B3" i="2" a="1"/>
  <c r="B3" i="6" a="1"/>
  <c r="B3" i="7" a="1"/>
  <c r="D3" i="7" a="1"/>
  <c r="P23" i="3"/>
  <c r="P22" i="3"/>
  <c r="J23" i="3"/>
  <c r="J22" i="3"/>
  <c r="J21" i="3"/>
  <c r="A23" i="3"/>
  <c r="A22" i="3"/>
  <c r="A21" i="3"/>
  <c r="L23" i="5"/>
  <c r="E28" i="5"/>
  <c r="E23" i="5"/>
  <c r="L23" i="4"/>
  <c r="E28" i="4"/>
  <c r="E23" i="4"/>
  <c r="AU3" i="7" a="1"/>
  <c r="AS3" i="7" a="1"/>
  <c r="AO3" i="7" a="1"/>
  <c r="AM3" i="7" a="1"/>
  <c r="AJ3" i="7" a="1"/>
  <c r="AG3" i="7" a="1"/>
  <c r="AC3" i="7" a="1"/>
  <c r="Z3" i="7" a="1"/>
  <c r="X3" i="7" a="1"/>
  <c r="N3" i="7" a="1"/>
  <c r="L3" i="7" a="1"/>
  <c r="J3" i="7" a="1"/>
  <c r="H3" i="7" a="1"/>
  <c r="F3" i="7" a="1"/>
  <c r="AS3" i="6" a="1"/>
  <c r="AU3" i="6" a="1"/>
  <c r="AO3" i="6" a="1"/>
  <c r="AM3" i="6" a="1"/>
  <c r="AJ3" i="6" a="1"/>
  <c r="AG3" i="6" a="1"/>
  <c r="AC3" i="6" a="1"/>
  <c r="Z3" i="6" a="1"/>
  <c r="X3" i="6" a="1"/>
  <c r="N3" i="6" a="1"/>
  <c r="L3" i="6" a="1"/>
  <c r="J3" i="6" a="1"/>
  <c r="H3" i="6" a="1"/>
  <c r="F3" i="6" a="1"/>
  <c r="D3" i="6" a="1"/>
  <c r="N23" i="3"/>
  <c r="I28" i="5"/>
  <c r="O23" i="3" s="1"/>
  <c r="I27" i="5"/>
  <c r="M23" i="3" s="1"/>
  <c r="J26" i="5"/>
  <c r="I25" i="5"/>
  <c r="N23" i="5"/>
  <c r="N22" i="5" s="1"/>
  <c r="G23" i="5"/>
  <c r="I21" i="5"/>
  <c r="L23" i="3" s="1"/>
  <c r="G21" i="5"/>
  <c r="I20" i="5"/>
  <c r="K23" i="3" s="1"/>
  <c r="G20" i="5"/>
  <c r="I19" i="5"/>
  <c r="D23" i="3" s="1"/>
  <c r="I17" i="5"/>
  <c r="I16" i="5"/>
  <c r="G23" i="3" s="1"/>
  <c r="I15" i="5"/>
  <c r="F23" i="3" s="1"/>
  <c r="I14" i="5"/>
  <c r="E23" i="3" s="1"/>
  <c r="N22" i="3"/>
  <c r="I28" i="4"/>
  <c r="O22" i="3" s="1"/>
  <c r="I27" i="4"/>
  <c r="L28" i="4" s="1"/>
  <c r="J26" i="4"/>
  <c r="I25" i="4"/>
  <c r="N23" i="4"/>
  <c r="N22" i="4" s="1"/>
  <c r="G23" i="4"/>
  <c r="I21" i="4"/>
  <c r="L22" i="3" s="1"/>
  <c r="G21" i="4"/>
  <c r="I20" i="4"/>
  <c r="K22" i="3" s="1"/>
  <c r="G20" i="4"/>
  <c r="G22" i="4" s="1"/>
  <c r="I19" i="4"/>
  <c r="D22" i="3" s="1"/>
  <c r="I16" i="4"/>
  <c r="G22" i="3" s="1"/>
  <c r="I15" i="4"/>
  <c r="F22" i="3" s="1"/>
  <c r="I14" i="4"/>
  <c r="E22" i="3" s="1"/>
  <c r="I13" i="4" l="1"/>
  <c r="M22" i="3"/>
  <c r="L28" i="5"/>
  <c r="G22" i="5"/>
  <c r="B24" i="5" s="1"/>
  <c r="B24" i="4"/>
  <c r="G23" i="1"/>
  <c r="E28" i="1"/>
  <c r="N21" i="3"/>
  <c r="I28" i="1"/>
  <c r="O21" i="3" s="1"/>
  <c r="I27" i="1"/>
  <c r="M21" i="3" s="1"/>
  <c r="J26" i="1"/>
  <c r="I25" i="1"/>
  <c r="L23" i="1"/>
  <c r="E23" i="1"/>
  <c r="I21" i="1"/>
  <c r="L21" i="3" s="1"/>
  <c r="I20" i="1"/>
  <c r="K21" i="3" s="1"/>
  <c r="I19" i="1"/>
  <c r="D21" i="3" s="1"/>
  <c r="I16" i="1"/>
  <c r="G21" i="3" s="1"/>
  <c r="I15" i="1"/>
  <c r="F21" i="3" s="1"/>
  <c r="I14" i="1"/>
  <c r="E21" i="3" s="1"/>
  <c r="I22" i="5" l="1"/>
  <c r="H23" i="3" s="1"/>
  <c r="I22" i="4"/>
  <c r="H22" i="3" s="1"/>
  <c r="L28" i="1"/>
  <c r="I24" i="5" l="1"/>
  <c r="I23" i="3" s="1"/>
  <c r="I24" i="4"/>
  <c r="N23" i="1"/>
  <c r="G20" i="1"/>
  <c r="G21" i="1"/>
  <c r="I22" i="3" l="1"/>
  <c r="N22" i="1"/>
  <c r="G22" i="1"/>
  <c r="B24" i="1" s="1"/>
  <c r="B13" i="1" s="1"/>
  <c r="I22" i="1" l="1"/>
  <c r="F3" i="2" a="1"/>
  <c r="AU3" i="2" a="1"/>
  <c r="AO3" i="2" a="1"/>
  <c r="AM3" i="2" a="1"/>
  <c r="AJ3" i="2" a="1"/>
  <c r="AG3" i="2" a="1"/>
  <c r="AC3" i="2" a="1"/>
  <c r="Z3" i="2" a="1"/>
  <c r="J3" i="2" a="1"/>
  <c r="X3" i="2" a="1"/>
  <c r="N3" i="2" a="1"/>
  <c r="L3" i="2" a="1"/>
  <c r="H3" i="2" a="1"/>
  <c r="D3" i="2" a="1"/>
  <c r="H21" i="3" l="1"/>
  <c r="I24" i="1"/>
  <c r="I21" i="3" s="1"/>
  <c r="I13" i="1" l="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RICHVALUE" minSupportedVersion="120000" copy="1" pasteAll="1" pasteValues="1" merge="1" splitFirst="1" rowColShift="1" clearFormats="1" clearComments="1" assign="1" coerce="1"/>
    <metadataType name="XLDAPR" minSupportedVersion="120000" copy="1" pasteAll="1" pasteValues="1" merge="1" splitFirst="1" rowColShift="1" clearFormats="1" clearComments="1" assign="1" coerce="1" cellMeta="1"/>
  </metadataTypes>
  <futureMetadata name="XLRICHVALUE" count="24">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futureMetadata>
  <futureMetadata name="XLDAPR" count="1">
    <bk>
      <extLst>
        <ext uri="{bdbb8cdc-fa1e-496e-a857-3c3f30c029c3}">
          <xda:dynamicArrayProperties fDynamic="1" fCollapsed="0"/>
        </ext>
      </extLst>
    </bk>
  </futureMetadata>
  <cellMetadata count="1">
    <bk>
      <rc t="2" v="0"/>
    </bk>
  </cellMetadata>
  <valueMetadata count="24">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valueMetadata>
</metadata>
</file>

<file path=xl/sharedStrings.xml><?xml version="1.0" encoding="utf-8"?>
<sst xmlns="http://schemas.openxmlformats.org/spreadsheetml/2006/main" count="646" uniqueCount="188">
  <si>
    <t>Projectnummer:</t>
  </si>
  <si>
    <t>Project Naam:</t>
  </si>
  <si>
    <t>Installateur/Calculator/Engineer:</t>
  </si>
  <si>
    <t>Datum:</t>
  </si>
  <si>
    <t>Opmerkingen:</t>
  </si>
  <si>
    <t>Bestaand Armatuur</t>
  </si>
  <si>
    <t>Distrilight Alternatief</t>
  </si>
  <si>
    <t>Lengte</t>
  </si>
  <si>
    <t>mm</t>
  </si>
  <si>
    <t>Breedte</t>
  </si>
  <si>
    <t>Hoogte</t>
  </si>
  <si>
    <t>Installatie</t>
  </si>
  <si>
    <t>Inbouw</t>
  </si>
  <si>
    <t>Bestaande Lamp</t>
  </si>
  <si>
    <t>Aantal</t>
  </si>
  <si>
    <t>Optiek</t>
  </si>
  <si>
    <t>CRI</t>
  </si>
  <si>
    <t>Kleur Armatuur</t>
  </si>
  <si>
    <t>Wit (RAL 9016)</t>
  </si>
  <si>
    <t>Zwart (RAL 9005)</t>
  </si>
  <si>
    <t>Sturing</t>
  </si>
  <si>
    <t>DALI</t>
  </si>
  <si>
    <t>Aansluiting</t>
  </si>
  <si>
    <t>Nood</t>
  </si>
  <si>
    <t xml:space="preserve"> </t>
  </si>
  <si>
    <t xml:space="preserve">Extra's </t>
  </si>
  <si>
    <t>Ventilatie</t>
  </si>
  <si>
    <t>Aantallen</t>
  </si>
  <si>
    <t>stuks</t>
  </si>
  <si>
    <t xml:space="preserve">    </t>
  </si>
  <si>
    <t>Montage</t>
  </si>
  <si>
    <t>Aantal lichtbronnen</t>
  </si>
  <si>
    <t>Kleurtemperatuur</t>
  </si>
  <si>
    <t>Afb. afscherming</t>
  </si>
  <si>
    <t>Aansluiting aan-uit/push-switchdim</t>
  </si>
  <si>
    <t>Aansluiting DALI/1-10V</t>
  </si>
  <si>
    <t>Noodverlichting</t>
  </si>
  <si>
    <t>TL8-18W</t>
  </si>
  <si>
    <t>80+</t>
  </si>
  <si>
    <t>2700K</t>
  </si>
  <si>
    <t>Opaal</t>
  </si>
  <si>
    <t>Kaal</t>
  </si>
  <si>
    <t>Inleg</t>
  </si>
  <si>
    <t>TL8-36W</t>
  </si>
  <si>
    <t>90+</t>
  </si>
  <si>
    <t>3000K</t>
  </si>
  <si>
    <t>Eurosteker snoer 1m</t>
  </si>
  <si>
    <t>Ja, 1 uur autotest</t>
  </si>
  <si>
    <t>Sensor Daglicht</t>
  </si>
  <si>
    <t>Opbouw</t>
  </si>
  <si>
    <t>TL8-58W</t>
  </si>
  <si>
    <t>1-10V</t>
  </si>
  <si>
    <t>Reflector mat</t>
  </si>
  <si>
    <t>Eurosteker snoer 2m</t>
  </si>
  <si>
    <t>Ja, 1 uur DALI autotest</t>
  </si>
  <si>
    <t>Sensor Beweging</t>
  </si>
  <si>
    <t>Pendel</t>
  </si>
  <si>
    <t>TL5-14W</t>
  </si>
  <si>
    <t>4000K</t>
  </si>
  <si>
    <t>Reflector hoogglans</t>
  </si>
  <si>
    <t>Eurosteker snoer 3m</t>
  </si>
  <si>
    <t>Ja, 1 uur manuele test</t>
  </si>
  <si>
    <t>TL5-21W</t>
  </si>
  <si>
    <t>5000K</t>
  </si>
  <si>
    <t>A-symmetrisch</t>
  </si>
  <si>
    <t>RA-steker snoer 1m</t>
  </si>
  <si>
    <t>Ja, 1 uur DALI manuele test</t>
  </si>
  <si>
    <t>TL5-24W</t>
  </si>
  <si>
    <t>6500K</t>
  </si>
  <si>
    <t>RA-steker snoer 2m</t>
  </si>
  <si>
    <t>Ja, 3 uur autotest</t>
  </si>
  <si>
    <t>TL5-28W</t>
  </si>
  <si>
    <t>RA-steker snoer 3m</t>
  </si>
  <si>
    <t>Ja, 3 uur DALI autotest</t>
  </si>
  <si>
    <t>TL5-35W</t>
  </si>
  <si>
    <t>GST18-3 male chassis</t>
  </si>
  <si>
    <t>GST18-5 male chassis</t>
  </si>
  <si>
    <t>Ja, 3 uur manuele test</t>
  </si>
  <si>
    <t>TL5-39W</t>
  </si>
  <si>
    <t>Ja, 3 uur DALI manuele test</t>
  </si>
  <si>
    <t>TL5-49W</t>
  </si>
  <si>
    <t>TL5-54W</t>
  </si>
  <si>
    <t>GST18-3 male snoer 1m</t>
  </si>
  <si>
    <t>GST18-5 male snoer 1m</t>
  </si>
  <si>
    <t>TL5-80W</t>
  </si>
  <si>
    <t>GST18-3 male snoer 2m</t>
  </si>
  <si>
    <t>GST18-5 male snoer 2m</t>
  </si>
  <si>
    <t>GST18-3 male snoer 3m</t>
  </si>
  <si>
    <t>GST18-5 male snoer 3m</t>
  </si>
  <si>
    <t>Lichtbron</t>
  </si>
  <si>
    <t>Afscherming Nieuw</t>
  </si>
  <si>
    <t>Afscherming Oud</t>
  </si>
  <si>
    <t>Prisma</t>
  </si>
  <si>
    <t>Aan-uit</t>
  </si>
  <si>
    <t>Pushdim-Switchdim</t>
  </si>
  <si>
    <t>Opaal UGR&lt;22</t>
  </si>
  <si>
    <t>Microprismatisch UGR&lt;19</t>
  </si>
  <si>
    <t>Reflector Mat UGR&lt;19</t>
  </si>
  <si>
    <t>Reflector Hoogglans UGR&lt;19</t>
  </si>
  <si>
    <t xml:space="preserve">A-symmetrisch </t>
  </si>
  <si>
    <t>Lens Optiek Wit UGR&lt;19</t>
  </si>
  <si>
    <t>Lens Optiek Zwart UGR&lt;19</t>
  </si>
  <si>
    <t>Armatuurkleur</t>
  </si>
  <si>
    <t>Anders (RAL):</t>
  </si>
  <si>
    <t>Type Plafond</t>
  </si>
  <si>
    <t>Systeemplafond</t>
  </si>
  <si>
    <t>Klimaatplafond</t>
  </si>
  <si>
    <t>Lichtopbrengst</t>
  </si>
  <si>
    <t>Lichtkleur</t>
  </si>
  <si>
    <t>Plafondtype</t>
  </si>
  <si>
    <t>Anders (RAL.…)</t>
  </si>
  <si>
    <t>Geen Nood</t>
  </si>
  <si>
    <t>Aan-Uit+Dipswitch</t>
  </si>
  <si>
    <t>Berichten</t>
  </si>
  <si>
    <t>Niet mogelijk met huidige selectie</t>
  </si>
  <si>
    <t>RAL</t>
  </si>
  <si>
    <t>n.a.</t>
  </si>
  <si>
    <t>Watt</t>
  </si>
  <si>
    <t>To:</t>
  </si>
  <si>
    <t>Date:</t>
  </si>
  <si>
    <t>Reference:</t>
  </si>
  <si>
    <t>Person in charge:</t>
  </si>
  <si>
    <t>Description</t>
  </si>
  <si>
    <t>Inkoop EXW</t>
  </si>
  <si>
    <t>Type</t>
  </si>
  <si>
    <t>Length (mm)</t>
  </si>
  <si>
    <t>Width (mm)</t>
  </si>
  <si>
    <t>Height (mm)</t>
  </si>
  <si>
    <t>Lumens</t>
  </si>
  <si>
    <t>Optics</t>
  </si>
  <si>
    <t>Kelvin    colortemp</t>
  </si>
  <si>
    <t>CRI (Ra)</t>
  </si>
  <si>
    <t>Dimming</t>
  </si>
  <si>
    <t>Emergency</t>
  </si>
  <si>
    <t>Connector</t>
  </si>
  <si>
    <t>Ral color Housing</t>
  </si>
  <si>
    <t>Air Slot</t>
  </si>
  <si>
    <t>remarks</t>
  </si>
  <si>
    <t>Quantity</t>
  </si>
  <si>
    <t>Product Code</t>
  </si>
  <si>
    <t>Unit Price</t>
  </si>
  <si>
    <t>GST18-3 male chassis + splitter + kaal</t>
  </si>
  <si>
    <t>GST18-3 male snoer 1m + kaal</t>
  </si>
  <si>
    <t>GST18-3 male snoer 2m + kaal</t>
  </si>
  <si>
    <t>GST18-3 male snoer 3m + kaal</t>
  </si>
  <si>
    <t>GST18-3 male chassis + kaal</t>
  </si>
  <si>
    <t xml:space="preserve">GST18-5 male chassis + splitter </t>
  </si>
  <si>
    <t>RA-steker snoer 3m + kaal</t>
  </si>
  <si>
    <t>RA-steker snoer 2m + kaal</t>
  </si>
  <si>
    <t>RA-steker snoer 1m + kaal</t>
  </si>
  <si>
    <t>Eurosteker snoer 3m + kaal</t>
  </si>
  <si>
    <t>Eurosteker snoer 2m + kaal</t>
  </si>
  <si>
    <t>Eurosteker snoer 1m + kaal</t>
  </si>
  <si>
    <t>GST18-3 male + BST14 chassis</t>
  </si>
  <si>
    <t>GST18-3 male + female chassis + kaal</t>
  </si>
  <si>
    <t>GST18-5 male + female chassis</t>
  </si>
  <si>
    <t>GST18-3 male chassis + splitter</t>
  </si>
  <si>
    <t>GST18-3 male + female chassis</t>
  </si>
  <si>
    <t>Project Type:</t>
  </si>
  <si>
    <t>Bandrasterplafond</t>
  </si>
  <si>
    <t>Baffle Plafond</t>
  </si>
  <si>
    <t xml:space="preserve">Anders: </t>
  </si>
  <si>
    <t>Project</t>
  </si>
  <si>
    <t>Renovatie</t>
  </si>
  <si>
    <t>Nieuwbouw</t>
  </si>
  <si>
    <t>Anders:</t>
  </si>
  <si>
    <t>Sensor</t>
  </si>
  <si>
    <t>Ja</t>
  </si>
  <si>
    <t>Nee</t>
  </si>
  <si>
    <t>Geen Sensor</t>
  </si>
  <si>
    <t>Plenumafzuiging</t>
  </si>
  <si>
    <t>Woordenlijst</t>
  </si>
  <si>
    <t>Hier geeft men aan hoe het armatuur in het plafond bevestigd zit. Zit het armatuur IN het plafond bevestigd, zijn het aan het plafond vast gemonteerd of hangt het armatuur aan het plafond?</t>
  </si>
  <si>
    <t>Dit geeft de kleurtempertuur van het licht aan. Hoe warmer het licht, hoe lager de waarde van de kleurtemperatuur zal zijn.</t>
  </si>
  <si>
    <t>Dit is de TL-buis (of buizen) die in het armatuur zitten. Er zijn twee veelvoorkomende type TL-Buizen: TL5 of TL8. Idere TL-buis heeft ook een toegewezen wattage. Een voorbeeld is dus TL5-54W of TL8-36W.</t>
  </si>
  <si>
    <t>Hiermee wordt de kleur van de behuizing van het armatuur aangegeven. Vaak omschreven als RAL-kleur.</t>
  </si>
  <si>
    <t>Hiermee geeft men aan hoe het armatuur aangestuurd wordt. Is het armatuur simpelweg aan-uit geschakeld of zit er een dimfunctie op? Zo ja, wat voor manier van dimmen wordt er toegepast?</t>
  </si>
  <si>
    <t>Optiek verwijst naar de lens of het lichtverdelingssysteem dat op een bandrasterarmatuur kan worden geplaatst. De optiek bepaalt hoe het licht wordt verspreid en gericht. Je kunt optieken van elkaar onderscheiden op basis van het ontwerp en de lichtverdeling. Diffusors geven zacht, verspreid licht, terwijl lensoptieken en prisma-optieken gericht licht leveren.</t>
  </si>
  <si>
    <t xml:space="preserve">Bij de installatie van bandrasterarmaturen moet je rekening houden met de soorten kabels en aansluitstukken die gebruikt kunnen worden. Er zijn verschillende manieren om de armaturen aan te sluiten, afhankelijk van het type installatie en de vereiste elektrische specificaties. Er zijn hier verschillende combinaties mogelijk. </t>
  </si>
  <si>
    <t>Plafondtypes bepalen hoe bandrasterarmaturen geïnstalleerd kunnen worden en verwijzen naar het type plafond (zoals bijvoorbeeld een rasterplafond), wat invloed heeft op de bevestiging en installatie van de armaturen.</t>
  </si>
  <si>
    <t>CRI (Color Rendering Index) is een maat voor hoe goed een lichtbron kleuren weergeeft in vergelijking met natuurlijk licht, waarbij een hogere CRI-waarde duidt op een betere kleurweergave.</t>
  </si>
  <si>
    <t>Dit geeft aan of er een noodmodule in het armatuur zit. Er kan hier onderscheid gemaakt worden tussen noodmodules met een zelftest en noodmodules met een manuele test. Verder zit er verschil tussen noodmodules die na activtaie 1 uur brnaden en 3 uur branden.</t>
  </si>
  <si>
    <t>Sommige armaturen kunnen voorzien zijn van een sensor. Er zijn sensoren voor daglichtdetectie en sensoren voor bewegingsdetectie. Het is hier belangrijk om te weten om wat voor type sensor het gaat.</t>
  </si>
  <si>
    <t>Indien er bijzonderheden zijn die niet vallen onder één van de andere specificaties kunnen deze onder Extra's vermeld worden.</t>
  </si>
  <si>
    <t>Dit houdt in dat er ventilatiesleuven in het armatuur verwerkt zitten.</t>
  </si>
  <si>
    <t>De hoeveelheid licht (in lumens) die het armatuur produceert. Dit is afhankelijk van het type TL-buis dat in het armatuur zit, de kleurtemperatuur, CRI-waarde en optiek van het armatuur.</t>
  </si>
  <si>
    <t>SLC De Wijde Wereld</t>
  </si>
  <si>
    <t>SORS Advies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</si>
</sst>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4" formatCode="_ &quot;€&quot;\ * #,##0.00_ ;_ &quot;€&quot;\ * \-#,##0.00_ ;_ &quot;€&quot;\ * &quot;-&quot;??_ ;_ @_ "/>
    <numFmt numFmtId="164" formatCode="0.000"/>
  </numFmts>
  <fonts count="23" x14ac:knownFonts="1">
    <font>
      <sz val="11"/>
      <color theme="1"/>
      <name val="Aptos Narrow"/>
      <family val="2"/>
      <scheme val="minor"/>
    </font>
    <font>
      <b/>
      <sz val="11"/>
      <color theme="1"/>
      <name val="Aptos Narrow"/>
      <family val="2"/>
      <scheme val="minor"/>
    </font>
    <font>
      <b/>
      <sz val="11"/>
      <color theme="1"/>
      <name val="Calibri"/>
      <family val="2"/>
    </font>
    <font>
      <sz val="11"/>
      <color theme="1"/>
      <name val="Calibri"/>
      <family val="2"/>
    </font>
    <font>
      <sz val="11"/>
      <color theme="1"/>
      <name val="Aptos Narrow"/>
      <family val="2"/>
      <scheme val="minor"/>
    </font>
    <font>
      <b/>
      <sz val="10"/>
      <color theme="1"/>
      <name val="Aptos Narrow"/>
      <family val="2"/>
      <scheme val="minor"/>
    </font>
    <font>
      <b/>
      <sz val="11"/>
      <color rgb="FFFF0000"/>
      <name val="Aptos Narrow"/>
      <family val="2"/>
      <scheme val="minor"/>
    </font>
    <font>
      <b/>
      <sz val="8"/>
      <color theme="1"/>
      <name val="Aptos Narrow"/>
      <family val="2"/>
      <scheme val="minor"/>
    </font>
    <font>
      <b/>
      <sz val="8"/>
      <color rgb="FFFF0000"/>
      <name val="Aptos Narrow"/>
      <family val="2"/>
      <scheme val="minor"/>
    </font>
    <font>
      <b/>
      <sz val="8"/>
      <name val="Aptos Narrow"/>
      <family val="2"/>
      <scheme val="minor"/>
    </font>
    <font>
      <b/>
      <sz val="10"/>
      <color theme="0"/>
      <name val="Verdana"/>
      <family val="2"/>
    </font>
    <font>
      <sz val="10"/>
      <color theme="0"/>
      <name val="Verdana"/>
      <family val="2"/>
    </font>
    <font>
      <b/>
      <sz val="9"/>
      <color theme="0"/>
      <name val="Verdana"/>
      <family val="2"/>
    </font>
    <font>
      <sz val="9"/>
      <color theme="1"/>
      <name val="Verdana"/>
      <family val="2"/>
    </font>
    <font>
      <b/>
      <sz val="9"/>
      <color theme="1"/>
      <name val="Verdana"/>
      <family val="2"/>
    </font>
    <font>
      <b/>
      <sz val="10"/>
      <color rgb="FF0F7ABE"/>
      <name val="Verdana"/>
      <family val="2"/>
    </font>
    <font>
      <sz val="11"/>
      <color rgb="FF0F7ABE"/>
      <name val="Calibri"/>
      <family val="2"/>
    </font>
    <font>
      <b/>
      <sz val="10"/>
      <color theme="0"/>
      <name val="Aptos Narrow"/>
      <family val="2"/>
      <scheme val="minor"/>
    </font>
    <font>
      <b/>
      <sz val="10"/>
      <name val="Aptos Narrow"/>
      <family val="2"/>
      <scheme val="minor"/>
    </font>
    <font>
      <b/>
      <sz val="11"/>
      <color theme="0"/>
      <name val="Aptos Narrow"/>
      <family val="2"/>
      <scheme val="minor"/>
    </font>
    <font>
      <sz val="11"/>
      <color theme="0"/>
      <name val="Aptos Narrow"/>
      <family val="2"/>
      <scheme val="minor"/>
    </font>
    <font>
      <b/>
      <sz val="11"/>
      <color rgb="FF0F7ABE"/>
      <name val="Verdana"/>
      <family val="2"/>
    </font>
    <font>
      <sz val="8"/>
      <color theme="1"/>
      <name val="Verdana"/>
      <family val="2"/>
    </font>
  </fonts>
  <fills count="11">
    <fill>
      <patternFill patternType="none"/>
    </fill>
    <fill>
      <patternFill patternType="gray125"/>
    </fill>
    <fill>
      <patternFill patternType="solid">
        <fgColor theme="1" tint="0.499984740745262"/>
        <bgColor indexed="64"/>
      </patternFill>
    </fill>
    <fill>
      <patternFill patternType="solid">
        <fgColor theme="2" tint="-9.9978637043366805E-2"/>
        <bgColor indexed="64"/>
      </patternFill>
    </fill>
    <fill>
      <patternFill patternType="solid">
        <fgColor rgb="FFD9E1F2"/>
        <bgColor indexed="64"/>
      </patternFill>
    </fill>
    <fill>
      <patternFill patternType="solid">
        <fgColor rgb="FFA9BAE1"/>
        <bgColor indexed="64"/>
      </patternFill>
    </fill>
    <fill>
      <patternFill patternType="solid">
        <fgColor theme="3" tint="0.89999084444715716"/>
        <bgColor indexed="64"/>
      </patternFill>
    </fill>
    <fill>
      <patternFill patternType="solid">
        <fgColor rgb="FF0F7ABE"/>
        <bgColor indexed="64"/>
      </patternFill>
    </fill>
    <fill>
      <patternFill patternType="solid">
        <fgColor rgb="FFE7F1F8"/>
        <bgColor indexed="64"/>
      </patternFill>
    </fill>
    <fill>
      <patternFill patternType="solid">
        <fgColor theme="0"/>
        <bgColor indexed="64"/>
      </patternFill>
    </fill>
    <fill>
      <patternFill patternType="solid">
        <fgColor theme="0" tint="-4.9989318521683403E-2"/>
        <bgColor indexed="64"/>
      </patternFill>
    </fill>
  </fills>
  <borders count="33">
    <border>
      <left/>
      <right/>
      <top/>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thin">
        <color indexed="64"/>
      </right>
      <top style="medium">
        <color indexed="64"/>
      </top>
      <bottom style="thin">
        <color indexed="64"/>
      </bottom>
      <diagonal/>
    </border>
    <border>
      <left/>
      <right style="thin">
        <color indexed="64"/>
      </right>
      <top style="thin">
        <color indexed="64"/>
      </top>
      <bottom style="medium">
        <color indexed="64"/>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style="medium">
        <color indexed="64"/>
      </bottom>
      <diagonal/>
    </border>
    <border>
      <left style="thin">
        <color theme="0"/>
      </left>
      <right style="thin">
        <color theme="0"/>
      </right>
      <top/>
      <bottom style="thin">
        <color theme="0"/>
      </bottom>
      <diagonal/>
    </border>
    <border>
      <left/>
      <right style="thin">
        <color theme="0"/>
      </right>
      <top/>
      <bottom style="thin">
        <color theme="0"/>
      </bottom>
      <diagonal/>
    </border>
    <border>
      <left/>
      <right style="thin">
        <color theme="0"/>
      </right>
      <top style="thin">
        <color theme="0"/>
      </top>
      <bottom style="thin">
        <color theme="0"/>
      </bottom>
      <diagonal/>
    </border>
    <border>
      <left/>
      <right style="thin">
        <color theme="0"/>
      </right>
      <top style="thin">
        <color theme="0"/>
      </top>
      <bottom style="medium">
        <color indexed="64"/>
      </bottom>
      <diagonal/>
    </border>
    <border>
      <left style="thin">
        <color theme="0"/>
      </left>
      <right style="thin">
        <color indexed="64"/>
      </right>
      <top style="medium">
        <color indexed="64"/>
      </top>
      <bottom style="thin">
        <color theme="0"/>
      </bottom>
      <diagonal/>
    </border>
    <border>
      <left style="thin">
        <color theme="0"/>
      </left>
      <right style="thin">
        <color indexed="64"/>
      </right>
      <top style="thin">
        <color theme="0"/>
      </top>
      <bottom style="thin">
        <color theme="0"/>
      </bottom>
      <diagonal/>
    </border>
    <border>
      <left style="thin">
        <color theme="0"/>
      </left>
      <right style="thin">
        <color indexed="64"/>
      </right>
      <top style="thin">
        <color theme="0"/>
      </top>
      <bottom style="medium">
        <color indexed="64"/>
      </bottom>
      <diagonal/>
    </border>
    <border>
      <left style="thin">
        <color theme="0"/>
      </left>
      <right style="thin">
        <color theme="0"/>
      </right>
      <top/>
      <bottom/>
      <diagonal/>
    </border>
    <border>
      <left style="thin">
        <color theme="0"/>
      </left>
      <right/>
      <top style="thin">
        <color theme="0"/>
      </top>
      <bottom style="thin">
        <color theme="0"/>
      </bottom>
      <diagonal/>
    </border>
    <border>
      <left style="thin">
        <color theme="0"/>
      </left>
      <right/>
      <top style="thin">
        <color theme="0"/>
      </top>
      <bottom style="medium">
        <color indexed="64"/>
      </bottom>
      <diagonal/>
    </border>
    <border>
      <left style="thin">
        <color theme="0"/>
      </left>
      <right/>
      <top/>
      <bottom style="thin">
        <color theme="0"/>
      </bottom>
      <diagonal/>
    </border>
    <border>
      <left/>
      <right/>
      <top style="thin">
        <color theme="0"/>
      </top>
      <bottom style="thin">
        <color theme="0"/>
      </bottom>
      <diagonal/>
    </border>
    <border>
      <left style="thin">
        <color theme="0"/>
      </left>
      <right style="thin">
        <color theme="0"/>
      </right>
      <top style="thin">
        <color theme="0"/>
      </top>
      <bottom/>
      <diagonal/>
    </border>
  </borders>
  <cellStyleXfs count="2">
    <xf numFmtId="0" fontId="0" fillId="0" borderId="0"/>
    <xf numFmtId="44" fontId="4" fillId="0" borderId="0" applyFont="0" applyFill="0" applyBorder="0" applyAlignment="0" applyProtection="0"/>
  </cellStyleXfs>
  <cellXfs count="132">
    <xf numFmtId="0" fontId="0" fillId="0" borderId="0" xfId="0"/>
    <xf numFmtId="0" fontId="3" fillId="0" borderId="0" xfId="0" applyFont="1"/>
    <xf numFmtId="0" fontId="1" fillId="0" borderId="1" xfId="0" applyFont="1" applyBorder="1"/>
    <xf numFmtId="0" fontId="0" fillId="0" borderId="1" xfId="0" applyBorder="1"/>
    <xf numFmtId="0" fontId="0" fillId="6" borderId="1" xfId="0" applyFill="1" applyBorder="1"/>
    <xf numFmtId="0" fontId="0" fillId="6" borderId="1" xfId="0" applyFill="1" applyBorder="1" applyAlignment="1">
      <alignment horizontal="right"/>
    </xf>
    <xf numFmtId="0" fontId="0" fillId="0" borderId="8" xfId="0" applyBorder="1"/>
    <xf numFmtId="0" fontId="0" fillId="6" borderId="10" xfId="0" applyFill="1" applyBorder="1"/>
    <xf numFmtId="0" fontId="0" fillId="0" borderId="10" xfId="0" applyBorder="1"/>
    <xf numFmtId="0" fontId="0" fillId="6" borderId="13" xfId="0" applyFill="1" applyBorder="1"/>
    <xf numFmtId="0" fontId="0" fillId="0" borderId="14" xfId="0" applyBorder="1"/>
    <xf numFmtId="0" fontId="0" fillId="6" borderId="14" xfId="0" applyFill="1" applyBorder="1"/>
    <xf numFmtId="0" fontId="0" fillId="6" borderId="15" xfId="0" applyFill="1" applyBorder="1"/>
    <xf numFmtId="0" fontId="1" fillId="6" borderId="1" xfId="0" applyFont="1" applyFill="1" applyBorder="1"/>
    <xf numFmtId="0" fontId="1" fillId="6" borderId="9" xfId="0" applyFont="1" applyFill="1" applyBorder="1"/>
    <xf numFmtId="0" fontId="1" fillId="0" borderId="9" xfId="0" applyFont="1" applyBorder="1"/>
    <xf numFmtId="0" fontId="1" fillId="0" borderId="8" xfId="0" applyFont="1" applyBorder="1"/>
    <xf numFmtId="0" fontId="0" fillId="0" borderId="6" xfId="0" applyBorder="1"/>
    <xf numFmtId="0" fontId="0" fillId="0" borderId="1" xfId="0" applyBorder="1" applyAlignment="1">
      <alignment horizontal="right"/>
    </xf>
    <xf numFmtId="0" fontId="1" fillId="6" borderId="3" xfId="0" applyFont="1" applyFill="1" applyBorder="1"/>
    <xf numFmtId="0" fontId="0" fillId="6" borderId="16" xfId="0" applyFill="1" applyBorder="1"/>
    <xf numFmtId="0" fontId="0" fillId="6" borderId="8" xfId="0" applyFill="1" applyBorder="1"/>
    <xf numFmtId="0" fontId="0" fillId="6" borderId="17" xfId="0" applyFill="1" applyBorder="1"/>
    <xf numFmtId="0" fontId="0" fillId="6" borderId="5" xfId="0" applyFill="1" applyBorder="1"/>
    <xf numFmtId="0" fontId="0" fillId="0" borderId="4" xfId="0" applyBorder="1"/>
    <xf numFmtId="0" fontId="0" fillId="0" borderId="7" xfId="0" applyBorder="1"/>
    <xf numFmtId="0" fontId="0" fillId="0" borderId="2" xfId="0" applyBorder="1"/>
    <xf numFmtId="2" fontId="0" fillId="0" borderId="1" xfId="0" applyNumberFormat="1" applyBorder="1"/>
    <xf numFmtId="164" fontId="0" fillId="0" borderId="1" xfId="0" applyNumberFormat="1" applyBorder="1"/>
    <xf numFmtId="0" fontId="1" fillId="0" borderId="11" xfId="0" applyFont="1" applyBorder="1"/>
    <xf numFmtId="0" fontId="1" fillId="6" borderId="11" xfId="0" applyFont="1" applyFill="1" applyBorder="1"/>
    <xf numFmtId="0" fontId="1" fillId="6" borderId="12" xfId="0" applyFont="1" applyFill="1" applyBorder="1"/>
    <xf numFmtId="0" fontId="0" fillId="0" borderId="18" xfId="0" applyBorder="1"/>
    <xf numFmtId="0" fontId="2" fillId="2" borderId="18" xfId="0" applyFont="1" applyFill="1" applyBorder="1" applyAlignment="1">
      <alignment horizontal="center"/>
    </xf>
    <xf numFmtId="0" fontId="3" fillId="3" borderId="18" xfId="0" applyFont="1" applyFill="1" applyBorder="1"/>
    <xf numFmtId="0" fontId="3" fillId="0" borderId="18" xfId="0" applyFont="1" applyBorder="1" applyAlignment="1">
      <alignment horizontal="center"/>
    </xf>
    <xf numFmtId="0" fontId="3" fillId="4" borderId="18" xfId="0" applyFont="1" applyFill="1" applyBorder="1" applyAlignment="1">
      <alignment horizontal="center"/>
    </xf>
    <xf numFmtId="0" fontId="3" fillId="0" borderId="18" xfId="0" applyFont="1" applyBorder="1" applyAlignment="1">
      <alignment horizontal="center" vertical="center"/>
    </xf>
    <xf numFmtId="0" fontId="3" fillId="4" borderId="18" xfId="0" applyFont="1" applyFill="1" applyBorder="1" applyAlignment="1">
      <alignment horizontal="center" vertical="center"/>
    </xf>
    <xf numFmtId="2" fontId="3" fillId="0" borderId="18" xfId="0" applyNumberFormat="1" applyFont="1" applyBorder="1" applyAlignment="1">
      <alignment horizontal="center" vertical="center"/>
    </xf>
    <xf numFmtId="0" fontId="3" fillId="5" borderId="18" xfId="0" applyFont="1" applyFill="1" applyBorder="1" applyAlignment="1">
      <alignment horizontal="center" vertical="center"/>
    </xf>
    <xf numFmtId="0" fontId="3" fillId="8" borderId="18" xfId="0" applyFont="1" applyFill="1" applyBorder="1" applyAlignment="1">
      <alignment horizontal="center"/>
    </xf>
    <xf numFmtId="0" fontId="14" fillId="8" borderId="18" xfId="0" applyFont="1" applyFill="1" applyBorder="1" applyAlignment="1">
      <alignment vertical="center"/>
    </xf>
    <xf numFmtId="0" fontId="14" fillId="8" borderId="18" xfId="0" applyFont="1" applyFill="1" applyBorder="1" applyAlignment="1">
      <alignment horizontal="center" vertical="center"/>
    </xf>
    <xf numFmtId="0" fontId="14" fillId="8" borderId="18" xfId="0" applyFont="1" applyFill="1" applyBorder="1" applyAlignment="1">
      <alignment horizontal="center"/>
    </xf>
    <xf numFmtId="0" fontId="2" fillId="9" borderId="18" xfId="0" applyFont="1" applyFill="1" applyBorder="1" applyAlignment="1">
      <alignment horizontal="center"/>
    </xf>
    <xf numFmtId="0" fontId="3" fillId="9" borderId="18" xfId="0" applyFont="1" applyFill="1" applyBorder="1"/>
    <xf numFmtId="0" fontId="14" fillId="9" borderId="18" xfId="0" applyFont="1" applyFill="1" applyBorder="1" applyAlignment="1">
      <alignment horizontal="center"/>
    </xf>
    <xf numFmtId="0" fontId="15" fillId="9" borderId="18" xfId="0" applyFont="1" applyFill="1" applyBorder="1" applyAlignment="1">
      <alignment horizontal="center" vertical="center"/>
    </xf>
    <xf numFmtId="0" fontId="15" fillId="8" borderId="18" xfId="0" applyFont="1" applyFill="1" applyBorder="1" applyAlignment="1">
      <alignment horizontal="center" vertical="center"/>
    </xf>
    <xf numFmtId="0" fontId="14" fillId="9" borderId="18" xfId="0" applyFont="1" applyFill="1" applyBorder="1"/>
    <xf numFmtId="0" fontId="16" fillId="9" borderId="18" xfId="0" applyFont="1" applyFill="1" applyBorder="1"/>
    <xf numFmtId="0" fontId="17" fillId="7" borderId="18" xfId="0" applyFont="1" applyFill="1" applyBorder="1"/>
    <xf numFmtId="0" fontId="7" fillId="8" borderId="18" xfId="0" applyFont="1" applyFill="1" applyBorder="1" applyAlignment="1">
      <alignment horizontal="center" vertical="center" wrapText="1"/>
    </xf>
    <xf numFmtId="0" fontId="7" fillId="0" borderId="18" xfId="0" applyFont="1" applyBorder="1" applyAlignment="1">
      <alignment horizontal="center" vertical="center" wrapText="1"/>
    </xf>
    <xf numFmtId="0" fontId="9" fillId="0" borderId="18" xfId="0" applyFont="1" applyBorder="1" applyAlignment="1">
      <alignment horizontal="center" vertical="center" wrapText="1"/>
    </xf>
    <xf numFmtId="0" fontId="7" fillId="10" borderId="18" xfId="0" applyFont="1" applyFill="1" applyBorder="1" applyAlignment="1">
      <alignment horizontal="center" vertical="center" wrapText="1"/>
    </xf>
    <xf numFmtId="0" fontId="9" fillId="10" borderId="18" xfId="0" applyFont="1" applyFill="1" applyBorder="1" applyAlignment="1">
      <alignment horizontal="center" vertical="center" wrapText="1"/>
    </xf>
    <xf numFmtId="0" fontId="7" fillId="0" borderId="19" xfId="0" applyFont="1" applyBorder="1" applyAlignment="1">
      <alignment horizontal="center" vertical="center" wrapText="1"/>
    </xf>
    <xf numFmtId="0" fontId="9" fillId="0" borderId="19" xfId="0" applyFont="1" applyBorder="1" applyAlignment="1">
      <alignment horizontal="center" vertical="center" wrapText="1"/>
    </xf>
    <xf numFmtId="0" fontId="5" fillId="7" borderId="20" xfId="0" applyFont="1" applyFill="1" applyBorder="1"/>
    <xf numFmtId="0" fontId="0" fillId="0" borderId="19" xfId="0" applyBorder="1"/>
    <xf numFmtId="0" fontId="7" fillId="8" borderId="22" xfId="0" applyFont="1" applyFill="1" applyBorder="1" applyAlignment="1">
      <alignment horizontal="center" vertical="center" wrapText="1"/>
    </xf>
    <xf numFmtId="0" fontId="7" fillId="0" borderId="22" xfId="0" applyFont="1" applyBorder="1" applyAlignment="1">
      <alignment horizontal="center" vertical="center" wrapText="1"/>
    </xf>
    <xf numFmtId="0" fontId="7" fillId="10" borderId="22" xfId="0" applyFont="1" applyFill="1" applyBorder="1" applyAlignment="1">
      <alignment horizontal="center" vertical="center" wrapText="1"/>
    </xf>
    <xf numFmtId="0" fontId="7" fillId="0" borderId="23" xfId="0" applyFont="1" applyBorder="1" applyAlignment="1">
      <alignment horizontal="center" vertical="center" wrapText="1"/>
    </xf>
    <xf numFmtId="0" fontId="6" fillId="7" borderId="25" xfId="0" applyFont="1" applyFill="1" applyBorder="1" applyAlignment="1">
      <alignment horizontal="center" vertical="center"/>
    </xf>
    <xf numFmtId="0" fontId="17" fillId="7" borderId="24" xfId="0" applyFont="1" applyFill="1" applyBorder="1" applyAlignment="1">
      <alignment horizontal="center"/>
    </xf>
    <xf numFmtId="0" fontId="17" fillId="7" borderId="21" xfId="0" applyFont="1" applyFill="1" applyBorder="1" applyAlignment="1">
      <alignment horizontal="center"/>
    </xf>
    <xf numFmtId="0" fontId="7" fillId="0" borderId="18" xfId="0" applyFont="1" applyBorder="1" applyAlignment="1" applyProtection="1">
      <alignment horizontal="center" vertical="center" wrapText="1"/>
      <protection locked="0"/>
    </xf>
    <xf numFmtId="44" fontId="8" fillId="0" borderId="25" xfId="1" applyFont="1" applyBorder="1" applyAlignment="1" applyProtection="1">
      <alignment horizontal="center" vertical="center" wrapText="1"/>
      <protection locked="0"/>
    </xf>
    <xf numFmtId="0" fontId="7" fillId="10" borderId="18" xfId="0" applyFont="1" applyFill="1" applyBorder="1" applyAlignment="1" applyProtection="1">
      <alignment horizontal="center" vertical="center" wrapText="1"/>
      <protection locked="0"/>
    </xf>
    <xf numFmtId="44" fontId="8" fillId="10" borderId="25" xfId="1" applyFont="1" applyFill="1" applyBorder="1" applyAlignment="1" applyProtection="1">
      <alignment horizontal="center" vertical="center" wrapText="1"/>
      <protection locked="0"/>
    </xf>
    <xf numFmtId="0" fontId="7" fillId="0" borderId="19" xfId="0" applyFont="1" applyBorder="1" applyAlignment="1" applyProtection="1">
      <alignment horizontal="center" vertical="center" wrapText="1"/>
      <protection locked="0"/>
    </xf>
    <xf numFmtId="44" fontId="8" fillId="0" borderId="26" xfId="1" applyFont="1" applyFill="1" applyBorder="1" applyAlignment="1" applyProtection="1">
      <alignment horizontal="center" vertical="center" wrapText="1"/>
      <protection locked="0"/>
    </xf>
    <xf numFmtId="0" fontId="0" fillId="0" borderId="27" xfId="0" applyBorder="1"/>
    <xf numFmtId="0" fontId="0" fillId="0" borderId="28" xfId="0" applyBorder="1"/>
    <xf numFmtId="0" fontId="0" fillId="0" borderId="29" xfId="0" applyBorder="1"/>
    <xf numFmtId="0" fontId="0" fillId="7" borderId="30" xfId="0" applyFill="1" applyBorder="1"/>
    <xf numFmtId="0" fontId="7" fillId="8" borderId="28" xfId="0" applyFont="1" applyFill="1" applyBorder="1" applyAlignment="1">
      <alignment horizontal="center" vertical="center" wrapText="1"/>
    </xf>
    <xf numFmtId="0" fontId="8" fillId="0" borderId="28" xfId="0" applyFont="1" applyBorder="1" applyAlignment="1" applyProtection="1">
      <alignment horizontal="center" vertical="center" wrapText="1"/>
      <protection locked="0"/>
    </xf>
    <xf numFmtId="0" fontId="8" fillId="10" borderId="28" xfId="0" applyFont="1" applyFill="1" applyBorder="1" applyAlignment="1" applyProtection="1">
      <alignment horizontal="center" vertical="center" wrapText="1"/>
      <protection locked="0"/>
    </xf>
    <xf numFmtId="0" fontId="8" fillId="0" borderId="29" xfId="0" applyFont="1" applyBorder="1" applyAlignment="1" applyProtection="1">
      <alignment horizontal="center" vertical="center" wrapText="1"/>
      <protection locked="0"/>
    </xf>
    <xf numFmtId="0" fontId="14" fillId="9" borderId="18" xfId="0" applyFont="1" applyFill="1" applyBorder="1" applyAlignment="1" applyProtection="1">
      <alignment horizontal="center" vertical="center"/>
      <protection locked="0"/>
    </xf>
    <xf numFmtId="0" fontId="5" fillId="7" borderId="30" xfId="0" applyFont="1" applyFill="1" applyBorder="1"/>
    <xf numFmtId="0" fontId="9" fillId="0" borderId="28" xfId="0" applyFont="1" applyBorder="1" applyAlignment="1">
      <alignment horizontal="center" vertical="center" wrapText="1"/>
    </xf>
    <xf numFmtId="0" fontId="9" fillId="10" borderId="28" xfId="0" applyFont="1" applyFill="1" applyBorder="1" applyAlignment="1">
      <alignment horizontal="center" vertical="center" wrapText="1"/>
    </xf>
    <xf numFmtId="0" fontId="9" fillId="0" borderId="29" xfId="0" applyFont="1" applyBorder="1" applyAlignment="1">
      <alignment horizontal="center" vertical="center" wrapText="1"/>
    </xf>
    <xf numFmtId="0" fontId="15" fillId="9" borderId="32" xfId="0" applyFont="1" applyFill="1" applyBorder="1" applyAlignment="1">
      <alignment horizontal="center" vertical="center"/>
    </xf>
    <xf numFmtId="0" fontId="15" fillId="9" borderId="20" xfId="0" applyFont="1" applyFill="1" applyBorder="1" applyAlignment="1">
      <alignment horizontal="center" vertical="center"/>
    </xf>
    <xf numFmtId="0" fontId="13" fillId="9" borderId="28" xfId="0" applyFont="1" applyFill="1" applyBorder="1" applyAlignment="1" applyProtection="1">
      <alignment horizontal="center" vertical="center"/>
      <protection locked="0"/>
    </xf>
    <xf numFmtId="0" fontId="13" fillId="9" borderId="31" xfId="0" applyFont="1" applyFill="1" applyBorder="1" applyAlignment="1" applyProtection="1">
      <alignment horizontal="center" vertical="center"/>
      <protection locked="0"/>
    </xf>
    <xf numFmtId="0" fontId="13" fillId="9" borderId="22" xfId="0" applyFont="1" applyFill="1" applyBorder="1" applyAlignment="1" applyProtection="1">
      <alignment horizontal="center" vertical="center"/>
      <protection locked="0"/>
    </xf>
    <xf numFmtId="0" fontId="13" fillId="9" borderId="28" xfId="0" applyFont="1" applyFill="1" applyBorder="1" applyAlignment="1" applyProtection="1">
      <alignment horizontal="center"/>
      <protection locked="0"/>
    </xf>
    <xf numFmtId="0" fontId="13" fillId="9" borderId="31" xfId="0" applyFont="1" applyFill="1" applyBorder="1" applyAlignment="1" applyProtection="1">
      <alignment horizontal="center"/>
      <protection locked="0"/>
    </xf>
    <xf numFmtId="0" fontId="13" fillId="9" borderId="22" xfId="0" applyFont="1" applyFill="1" applyBorder="1" applyAlignment="1" applyProtection="1">
      <alignment horizontal="center"/>
      <protection locked="0"/>
    </xf>
    <xf numFmtId="0" fontId="13" fillId="8" borderId="28" xfId="0" applyFont="1" applyFill="1" applyBorder="1" applyAlignment="1" applyProtection="1">
      <alignment horizontal="center"/>
      <protection locked="0"/>
    </xf>
    <xf numFmtId="0" fontId="13" fillId="8" borderId="31" xfId="0" applyFont="1" applyFill="1" applyBorder="1" applyAlignment="1" applyProtection="1">
      <alignment horizontal="center"/>
      <protection locked="0"/>
    </xf>
    <xf numFmtId="0" fontId="13" fillId="8" borderId="22" xfId="0" applyFont="1" applyFill="1" applyBorder="1" applyAlignment="1" applyProtection="1">
      <alignment horizontal="center"/>
      <protection locked="0"/>
    </xf>
    <xf numFmtId="0" fontId="13" fillId="9" borderId="18" xfId="0" applyFont="1" applyFill="1" applyBorder="1" applyAlignment="1">
      <alignment horizontal="center"/>
    </xf>
    <xf numFmtId="0" fontId="13" fillId="9" borderId="18" xfId="0" applyFont="1" applyFill="1" applyBorder="1" applyAlignment="1" applyProtection="1">
      <alignment horizontal="center"/>
      <protection locked="0"/>
    </xf>
    <xf numFmtId="0" fontId="15" fillId="8" borderId="18" xfId="0" applyFont="1" applyFill="1" applyBorder="1" applyAlignment="1">
      <alignment horizontal="center" vertical="center"/>
    </xf>
    <xf numFmtId="0" fontId="13" fillId="9" borderId="18" xfId="0" applyFont="1" applyFill="1" applyBorder="1" applyAlignment="1" applyProtection="1">
      <alignment horizontal="center" vertical="center"/>
      <protection locked="0"/>
    </xf>
    <xf numFmtId="2" fontId="13" fillId="9" borderId="18" xfId="0" applyNumberFormat="1" applyFont="1" applyFill="1" applyBorder="1" applyAlignment="1" applyProtection="1">
      <alignment horizontal="center" vertical="center"/>
      <protection locked="0"/>
    </xf>
    <xf numFmtId="0" fontId="13" fillId="8" borderId="18" xfId="0" applyFont="1" applyFill="1" applyBorder="1" applyAlignment="1" applyProtection="1">
      <alignment horizontal="center"/>
      <protection locked="0"/>
    </xf>
    <xf numFmtId="0" fontId="13" fillId="8" borderId="18" xfId="0" applyFont="1" applyFill="1" applyBorder="1" applyAlignment="1" applyProtection="1">
      <alignment horizontal="center" vertical="center"/>
      <protection locked="0"/>
    </xf>
    <xf numFmtId="0" fontId="13" fillId="3" borderId="18" xfId="0" applyFont="1" applyFill="1" applyBorder="1" applyAlignment="1">
      <alignment horizontal="center"/>
    </xf>
    <xf numFmtId="0" fontId="14" fillId="9" borderId="18" xfId="0" applyFont="1" applyFill="1" applyBorder="1" applyAlignment="1">
      <alignment horizontal="center"/>
    </xf>
    <xf numFmtId="0" fontId="12" fillId="7" borderId="18" xfId="0" applyFont="1" applyFill="1" applyBorder="1" applyAlignment="1">
      <alignment horizontal="center"/>
    </xf>
    <xf numFmtId="0" fontId="10" fillId="7" borderId="18" xfId="0" applyFont="1" applyFill="1" applyBorder="1"/>
    <xf numFmtId="0" fontId="20" fillId="7" borderId="18" xfId="0" applyFont="1" applyFill="1" applyBorder="1" applyProtection="1">
      <protection locked="0"/>
    </xf>
    <xf numFmtId="14" fontId="20" fillId="7" borderId="18" xfId="0" applyNumberFormat="1" applyFont="1" applyFill="1" applyBorder="1" applyProtection="1">
      <protection locked="0"/>
    </xf>
    <xf numFmtId="0" fontId="10" fillId="7" borderId="28" xfId="0" applyFont="1" applyFill="1" applyBorder="1" applyAlignment="1">
      <alignment horizontal="left"/>
    </xf>
    <xf numFmtId="0" fontId="10" fillId="7" borderId="31" xfId="0" applyFont="1" applyFill="1" applyBorder="1" applyAlignment="1">
      <alignment horizontal="left"/>
    </xf>
    <xf numFmtId="0" fontId="10" fillId="7" borderId="22" xfId="0" applyFont="1" applyFill="1" applyBorder="1" applyAlignment="1">
      <alignment horizontal="left"/>
    </xf>
    <xf numFmtId="0" fontId="20" fillId="7" borderId="28" xfId="0" applyFont="1" applyFill="1" applyBorder="1" applyAlignment="1" applyProtection="1">
      <alignment horizontal="center"/>
      <protection locked="0"/>
    </xf>
    <xf numFmtId="0" fontId="20" fillId="7" borderId="31" xfId="0" applyFont="1" applyFill="1" applyBorder="1" applyAlignment="1" applyProtection="1">
      <alignment horizontal="center"/>
      <protection locked="0"/>
    </xf>
    <xf numFmtId="0" fontId="20" fillId="7" borderId="22" xfId="0" applyFont="1" applyFill="1" applyBorder="1" applyAlignment="1" applyProtection="1">
      <alignment horizontal="center"/>
      <protection locked="0"/>
    </xf>
    <xf numFmtId="0" fontId="11" fillId="7" borderId="18" xfId="0" applyFont="1" applyFill="1" applyBorder="1" applyAlignment="1">
      <alignment horizontal="center" vertical="center"/>
    </xf>
    <xf numFmtId="0" fontId="10" fillId="7" borderId="18" xfId="0" applyFont="1" applyFill="1" applyBorder="1" applyAlignment="1">
      <alignment horizontal="center" vertical="center"/>
    </xf>
    <xf numFmtId="0" fontId="11" fillId="7" borderId="18" xfId="0" applyFont="1" applyFill="1" applyBorder="1" applyAlignment="1" applyProtection="1">
      <alignment horizontal="center" vertical="center"/>
      <protection locked="0"/>
    </xf>
    <xf numFmtId="0" fontId="13" fillId="9" borderId="18" xfId="0" applyFont="1" applyFill="1" applyBorder="1" applyAlignment="1">
      <alignment horizontal="center" vertical="center"/>
    </xf>
    <xf numFmtId="0" fontId="22" fillId="8" borderId="18" xfId="0" applyFont="1" applyFill="1" applyBorder="1" applyAlignment="1">
      <alignment horizontal="center" vertical="center" wrapText="1"/>
    </xf>
    <xf numFmtId="0" fontId="22" fillId="0" borderId="18" xfId="0" applyFont="1" applyBorder="1" applyAlignment="1">
      <alignment horizontal="center" vertical="center" wrapText="1"/>
    </xf>
    <xf numFmtId="0" fontId="21" fillId="0" borderId="18" xfId="0" applyFont="1" applyBorder="1" applyAlignment="1">
      <alignment horizontal="center" vertical="center"/>
    </xf>
    <xf numFmtId="0" fontId="21" fillId="8" borderId="18" xfId="0" applyFont="1" applyFill="1" applyBorder="1" applyAlignment="1">
      <alignment horizontal="center" vertical="center"/>
    </xf>
    <xf numFmtId="0" fontId="19" fillId="7" borderId="18" xfId="0" applyFont="1" applyFill="1" applyBorder="1" applyAlignment="1">
      <alignment horizontal="center" vertical="center"/>
    </xf>
    <xf numFmtId="0" fontId="18" fillId="10" borderId="18" xfId="0" applyFont="1" applyFill="1" applyBorder="1" applyAlignment="1" applyProtection="1">
      <alignment horizontal="center"/>
      <protection locked="0"/>
    </xf>
    <xf numFmtId="14" fontId="18" fillId="4" borderId="18" xfId="0" applyNumberFormat="1" applyFont="1" applyFill="1" applyBorder="1" applyAlignment="1" applyProtection="1">
      <alignment horizontal="center"/>
      <protection locked="0"/>
    </xf>
    <xf numFmtId="0" fontId="18" fillId="8" borderId="18" xfId="0" applyFont="1" applyFill="1" applyBorder="1" applyAlignment="1" applyProtection="1">
      <alignment horizontal="center"/>
      <protection locked="0"/>
    </xf>
    <xf numFmtId="0" fontId="17" fillId="7" borderId="20" xfId="0" applyFont="1" applyFill="1" applyBorder="1" applyAlignment="1">
      <alignment horizontal="center" vertical="center"/>
    </xf>
    <xf numFmtId="0" fontId="17" fillId="7" borderId="18" xfId="0" applyFont="1" applyFill="1" applyBorder="1" applyAlignment="1">
      <alignment horizontal="center" vertical="center"/>
    </xf>
  </cellXfs>
  <cellStyles count="2">
    <cellStyle name="Currency" xfId="1" builtinId="4"/>
    <cellStyle name="Normal" xfId="0" builtinId="0"/>
  </cellStyles>
  <dxfs count="39">
    <dxf>
      <font>
        <color rgb="FFC00000"/>
      </font>
      <fill>
        <patternFill>
          <bgColor rgb="FFFF9999"/>
        </patternFill>
      </fill>
      <border>
        <vertical/>
        <horizontal/>
      </border>
    </dxf>
    <dxf>
      <font>
        <color theme="5"/>
      </font>
      <fill>
        <patternFill>
          <bgColor rgb="FFFFCC99"/>
        </patternFill>
      </fill>
      <border>
        <vertical/>
        <horizontal/>
      </border>
    </dxf>
    <dxf>
      <font>
        <color rgb="FFC00000"/>
      </font>
      <fill>
        <patternFill>
          <bgColor rgb="FFFF9999"/>
        </patternFill>
      </fill>
      <border>
        <vertical/>
        <horizontal/>
      </border>
    </dxf>
    <dxf>
      <font>
        <color theme="9"/>
      </font>
      <fill>
        <patternFill>
          <bgColor theme="9" tint="0.79998168889431442"/>
        </patternFill>
      </fill>
      <border>
        <vertical/>
        <horizontal/>
      </border>
    </dxf>
    <dxf>
      <font>
        <color rgb="FFC00000"/>
      </font>
      <fill>
        <patternFill>
          <bgColor rgb="FFFF9999"/>
        </patternFill>
      </fill>
      <border>
        <vertical/>
        <horizontal/>
      </border>
    </dxf>
    <dxf>
      <font>
        <color theme="5"/>
      </font>
      <fill>
        <patternFill>
          <bgColor rgb="FFFFCC99"/>
        </patternFill>
      </fill>
      <border>
        <vertical/>
        <horizontal/>
      </border>
    </dxf>
    <dxf>
      <font>
        <color rgb="FFC00000"/>
      </font>
      <fill>
        <patternFill>
          <bgColor rgb="FFFF99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9"/>
      </font>
      <fill>
        <patternFill>
          <bgColor theme="9" tint="0.79998168889431442"/>
        </patternFill>
      </fill>
      <border>
        <vertical/>
        <horizontal/>
      </border>
    </dxf>
    <dxf>
      <font>
        <color rgb="FFC00000"/>
      </font>
      <fill>
        <patternFill>
          <bgColor rgb="FFFF9999"/>
        </patternFill>
      </fill>
      <border>
        <vertical/>
        <horizontal/>
      </border>
    </dxf>
    <dxf>
      <font>
        <color rgb="FFC00000"/>
      </font>
      <fill>
        <patternFill>
          <bgColor rgb="FFFF9999"/>
        </patternFill>
      </fill>
      <border>
        <vertical/>
        <horizontal/>
      </border>
    </dxf>
    <dxf>
      <font>
        <color theme="5"/>
      </font>
      <fill>
        <patternFill>
          <bgColor rgb="FFFFCC99"/>
        </patternFill>
      </fill>
      <border>
        <vertical/>
        <horizontal/>
      </border>
    </dxf>
    <dxf>
      <font>
        <color rgb="FFC00000"/>
      </font>
      <fill>
        <patternFill>
          <bgColor rgb="FFFF9999"/>
        </patternFill>
      </fill>
      <border>
        <vertical/>
        <horizontal/>
      </border>
    </dxf>
    <dxf>
      <font>
        <color theme="9"/>
      </font>
      <fill>
        <patternFill>
          <bgColor theme="9" tint="0.79998168889431442"/>
        </patternFill>
      </fill>
      <border>
        <vertical/>
        <horizontal/>
      </border>
    </dxf>
    <dxf>
      <font>
        <color rgb="FFC00000"/>
      </font>
      <fill>
        <patternFill>
          <bgColor rgb="FFFF9999"/>
        </patternFill>
      </fill>
      <border>
        <vertical/>
        <horizontal/>
      </border>
    </dxf>
    <dxf>
      <font>
        <color theme="5"/>
      </font>
      <fill>
        <patternFill>
          <bgColor rgb="FFFFCC99"/>
        </patternFill>
      </fill>
      <border>
        <vertical/>
        <horizontal/>
      </border>
    </dxf>
    <dxf>
      <font>
        <color rgb="FFC00000"/>
      </font>
      <fill>
        <patternFill>
          <bgColor rgb="FFFF99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9"/>
      </font>
      <fill>
        <patternFill>
          <bgColor theme="9" tint="0.79998168889431442"/>
        </patternFill>
      </fill>
      <border>
        <vertical/>
        <horizontal/>
      </border>
    </dxf>
    <dxf>
      <font>
        <color rgb="FFC00000"/>
      </font>
      <fill>
        <patternFill>
          <bgColor rgb="FFFF9999"/>
        </patternFill>
      </fill>
      <border>
        <vertical/>
        <horizontal/>
      </border>
    </dxf>
    <dxf>
      <font>
        <color rgb="FFC00000"/>
      </font>
      <fill>
        <patternFill>
          <bgColor rgb="FFFF9999"/>
        </patternFill>
      </fill>
      <border>
        <vertical/>
        <horizontal/>
      </border>
    </dxf>
    <dxf>
      <font>
        <color theme="5"/>
      </font>
      <fill>
        <patternFill>
          <bgColor rgb="FFFFCC99"/>
        </patternFill>
      </fill>
      <border>
        <vertical/>
        <horizontal/>
      </border>
    </dxf>
    <dxf>
      <font>
        <color rgb="FFC00000"/>
      </font>
      <fill>
        <patternFill>
          <bgColor rgb="FFFF9999"/>
        </patternFill>
      </fill>
      <border>
        <vertical/>
        <horizontal/>
      </border>
    </dxf>
    <dxf>
      <font>
        <color theme="9"/>
      </font>
      <fill>
        <patternFill>
          <bgColor theme="9" tint="0.79998168889431442"/>
        </patternFill>
      </fill>
      <border>
        <vertical/>
        <horizontal/>
      </border>
    </dxf>
    <dxf>
      <font>
        <color rgb="FFC00000"/>
      </font>
      <fill>
        <patternFill>
          <bgColor rgb="FFFF9999"/>
        </patternFill>
      </fill>
      <border>
        <vertical/>
        <horizontal/>
      </border>
    </dxf>
    <dxf>
      <font>
        <color theme="5"/>
      </font>
      <fill>
        <patternFill>
          <bgColor rgb="FFFFCC99"/>
        </patternFill>
      </fill>
      <border>
        <vertical/>
        <horizontal/>
      </border>
    </dxf>
    <dxf>
      <font>
        <color rgb="FFC00000"/>
      </font>
      <fill>
        <patternFill>
          <bgColor rgb="FFFF99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5"/>
      </font>
      <fill>
        <patternFill>
          <bgColor rgb="FFFFCC99"/>
        </patternFill>
      </fill>
      <border>
        <vertical/>
        <horizontal/>
      </border>
    </dxf>
    <dxf>
      <font>
        <color theme="9"/>
      </font>
      <fill>
        <patternFill>
          <bgColor theme="9" tint="0.79998168889431442"/>
        </patternFill>
      </fill>
      <border>
        <vertical/>
        <horizontal/>
      </border>
    </dxf>
    <dxf>
      <font>
        <color rgb="FFC00000"/>
      </font>
      <fill>
        <patternFill>
          <bgColor rgb="FFFF9999"/>
        </patternFill>
      </fill>
      <border>
        <vertical/>
        <horizontal/>
      </border>
    </dxf>
  </dxfs>
  <tableStyles count="0" defaultTableStyle="TableStyleMedium2" defaultPivotStyle="PivotStyleLight16"/>
  <colors>
    <mruColors>
      <color rgb="FFE7F1F8"/>
      <color rgb="FF0F7ABE"/>
      <color rgb="FFA9BAE1"/>
      <color rgb="FFD9E1F2"/>
      <color rgb="FFFF9999"/>
      <color rgb="FFFFCC99"/>
      <color rgb="FF2F75B5"/>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22/10/relationships/richValueRel" Target="richData/richValueRel.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eetMetadata" Target="metadata.xml"/><Relationship Id="rId17" Type="http://schemas.openxmlformats.org/officeDocument/2006/relationships/calcChain" Target="calcChain.xml"/><Relationship Id="rId2" Type="http://schemas.openxmlformats.org/officeDocument/2006/relationships/worksheet" Target="worksheets/sheet2.xml"/><Relationship Id="rId16" Type="http://schemas.microsoft.com/office/2017/06/relationships/rdRichValueTypes" Target="richData/rdRichValueType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microsoft.com/office/2017/06/relationships/rdRichValueStructure" Target="richData/rdrichvaluestructure.xml"/><Relationship Id="rId10" Type="http://schemas.openxmlformats.org/officeDocument/2006/relationships/styles" Target="styles.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theme" Target="theme/theme1.xml"/><Relationship Id="rId14" Type="http://schemas.microsoft.com/office/2017/06/relationships/rdRichValue" Target="richData/rdrichvalue.xml"/></Relationships>
</file>

<file path=xl/drawings/_rels/drawing1.xml.rels><?xml version="1.0" encoding="UTF-8" standalone="yes"?>
<Relationships xmlns="http://schemas.openxmlformats.org/package/2006/relationships"><Relationship Id="rId1" Type="http://schemas.openxmlformats.org/officeDocument/2006/relationships/image" Target="../media/image23.emf"/></Relationships>
</file>

<file path=xl/drawings/_rels/drawing2.xml.rels><?xml version="1.0" encoding="UTF-8" standalone="yes"?>
<Relationships xmlns="http://schemas.openxmlformats.org/package/2006/relationships"><Relationship Id="rId2" Type="http://schemas.openxmlformats.org/officeDocument/2006/relationships/image" Target="../media/image23.emf"/><Relationship Id="rId1" Type="http://schemas.openxmlformats.org/officeDocument/2006/relationships/image" Target="../media/image24.png"/></Relationships>
</file>

<file path=xl/drawings/_rels/drawing3.xml.rels><?xml version="1.0" encoding="UTF-8" standalone="yes"?>
<Relationships xmlns="http://schemas.openxmlformats.org/package/2006/relationships"><Relationship Id="rId2" Type="http://schemas.openxmlformats.org/officeDocument/2006/relationships/image" Target="../media/image23.emf"/><Relationship Id="rId1" Type="http://schemas.openxmlformats.org/officeDocument/2006/relationships/image" Target="../media/image24.png"/></Relationships>
</file>

<file path=xl/drawings/_rels/drawing4.xml.rels><?xml version="1.0" encoding="UTF-8" standalone="yes"?>
<Relationships xmlns="http://schemas.openxmlformats.org/package/2006/relationships"><Relationship Id="rId2" Type="http://schemas.openxmlformats.org/officeDocument/2006/relationships/image" Target="../media/image23.emf"/><Relationship Id="rId1" Type="http://schemas.openxmlformats.org/officeDocument/2006/relationships/image" Target="../media/image24.png"/></Relationships>
</file>

<file path=xl/drawings/_rels/drawing5.xml.rels><?xml version="1.0" encoding="UTF-8" standalone="yes"?>
<Relationships xmlns="http://schemas.openxmlformats.org/package/2006/relationships"><Relationship Id="rId1" Type="http://schemas.openxmlformats.org/officeDocument/2006/relationships/image" Target="../media/image23.emf"/></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12</xdr:col>
      <xdr:colOff>600075</xdr:colOff>
      <xdr:row>3</xdr:row>
      <xdr:rowOff>178745</xdr:rowOff>
    </xdr:to>
    <xdr:pic>
      <xdr:nvPicPr>
        <xdr:cNvPr id="2" name="Afbeelding 1">
          <a:extLst>
            <a:ext uri="{FF2B5EF4-FFF2-40B4-BE49-F238E27FC236}">
              <a16:creationId xmlns:a16="http://schemas.microsoft.com/office/drawing/2014/main" id="{186FE3F1-417C-46FF-82AD-31CEB71E0452}"/>
            </a:ext>
          </a:extLst>
        </xdr:cNvPr>
        <xdr:cNvPicPr>
          <a:picLocks noChangeAspect="1"/>
        </xdr:cNvPicPr>
      </xdr:nvPicPr>
      <xdr:blipFill>
        <a:blip xmlns:r="http://schemas.openxmlformats.org/officeDocument/2006/relationships" r:embed="rId1"/>
        <a:stretch>
          <a:fillRect/>
        </a:stretch>
      </xdr:blipFill>
      <xdr:spPr>
        <a:xfrm>
          <a:off x="0" y="1"/>
          <a:ext cx="8534400" cy="750244"/>
        </a:xfrm>
        <a:prstGeom prst="rect">
          <a:avLst/>
        </a:prstGeom>
      </xdr:spPr>
    </xdr:pic>
    <xdr:clientData/>
  </xdr:twoCellAnchor>
  <xdr:twoCellAnchor>
    <xdr:from>
      <xdr:col>1</xdr:col>
      <xdr:colOff>9525</xdr:colOff>
      <xdr:row>5</xdr:row>
      <xdr:rowOff>190499</xdr:rowOff>
    </xdr:from>
    <xdr:to>
      <xdr:col>12</xdr:col>
      <xdr:colOff>9525</xdr:colOff>
      <xdr:row>28</xdr:row>
      <xdr:rowOff>9524</xdr:rowOff>
    </xdr:to>
    <xdr:sp macro="" textlink="">
      <xdr:nvSpPr>
        <xdr:cNvPr id="3" name="Tekstvak 2">
          <a:extLst>
            <a:ext uri="{FF2B5EF4-FFF2-40B4-BE49-F238E27FC236}">
              <a16:creationId xmlns:a16="http://schemas.microsoft.com/office/drawing/2014/main" id="{F67F06A9-C8FC-6FC4-22E3-D4D7170F794D}"/>
            </a:ext>
          </a:extLst>
        </xdr:cNvPr>
        <xdr:cNvSpPr txBox="1"/>
      </xdr:nvSpPr>
      <xdr:spPr>
        <a:xfrm>
          <a:off x="666750" y="1142999"/>
          <a:ext cx="7229475" cy="4200525"/>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nl-NL" sz="1000">
              <a:latin typeface="Verdana" panose="020B0604030504040204" pitchFamily="34" charset="0"/>
              <a:ea typeface="Verdana" panose="020B0604030504040204" pitchFamily="34" charset="0"/>
            </a:rPr>
            <a:t>Dit is het Distrilight Intake/Bestel Formulier voor Maatwerk Indoor Armaturen.</a:t>
          </a:r>
        </a:p>
        <a:p>
          <a:endParaRPr lang="nl-NL" sz="1000">
            <a:latin typeface="Verdana" panose="020B0604030504040204" pitchFamily="34" charset="0"/>
            <a:ea typeface="Verdana" panose="020B0604030504040204" pitchFamily="34" charset="0"/>
          </a:endParaRPr>
        </a:p>
        <a:p>
          <a:r>
            <a:rPr lang="nl-NL" sz="1000">
              <a:latin typeface="Verdana" panose="020B0604030504040204" pitchFamily="34" charset="0"/>
              <a:ea typeface="Verdana" panose="020B0604030504040204" pitchFamily="34" charset="0"/>
            </a:rPr>
            <a:t>Met dit formulier kun je de data van het te vervangen armatuur invullen om het best passende Distrilight alternatief aan te kunnen bieden.</a:t>
          </a:r>
          <a:r>
            <a:rPr lang="nl-NL" sz="1000" baseline="0">
              <a:latin typeface="Verdana" panose="020B0604030504040204" pitchFamily="34" charset="0"/>
              <a:ea typeface="Verdana" panose="020B0604030504040204" pitchFamily="34" charset="0"/>
            </a:rPr>
            <a:t> </a:t>
          </a:r>
          <a:r>
            <a:rPr lang="nl-NL" sz="1000">
              <a:latin typeface="Verdana" panose="020B0604030504040204" pitchFamily="34" charset="0"/>
              <a:ea typeface="Verdana" panose="020B0604030504040204" pitchFamily="34" charset="0"/>
            </a:rPr>
            <a:t>Het gaat als volgt:</a:t>
          </a:r>
        </a:p>
        <a:p>
          <a:endParaRPr lang="nl-NL" sz="1000">
            <a:latin typeface="Verdana" panose="020B0604030504040204" pitchFamily="34" charset="0"/>
            <a:ea typeface="Verdana" panose="020B0604030504040204" pitchFamily="34" charset="0"/>
          </a:endParaRPr>
        </a:p>
        <a:p>
          <a:r>
            <a:rPr lang="nl-NL" sz="1000" b="1">
              <a:latin typeface="Verdana" panose="020B0604030504040204" pitchFamily="34" charset="0"/>
              <a:ea typeface="Verdana" panose="020B0604030504040204" pitchFamily="34" charset="0"/>
            </a:rPr>
            <a:t>Stap 1</a:t>
          </a:r>
          <a:r>
            <a:rPr lang="nl-NL" sz="1000">
              <a:latin typeface="Verdana" panose="020B0604030504040204" pitchFamily="34" charset="0"/>
              <a:ea typeface="Verdana" panose="020B0604030504040204" pitchFamily="34" charset="0"/>
            </a:rPr>
            <a:t>: Ga naar één van de Formulier-tabbladen.</a:t>
          </a:r>
          <a:r>
            <a:rPr lang="nl-NL" sz="1000" baseline="0">
              <a:latin typeface="Verdana" panose="020B0604030504040204" pitchFamily="34" charset="0"/>
              <a:ea typeface="Verdana" panose="020B0604030504040204" pitchFamily="34" charset="0"/>
            </a:rPr>
            <a:t> Hier vul je aan de linkerkant van het formulier de specificaties van het eerste bestaande TL-armatuur wat te klant moet vervangen. Het formulier geeft bovenin aan of alle benodigde velden zijn ingevuld. Dit veld is rood als er nog gegevens missen en wordt groen als alle benodigde velden zijn ingevuld. Het formulier rekend ook een lumenoutput van het bestaande armatuur uit. Alle nodige velden voor deze berekening zijn als oranje gemarkeerd wanneer deze nog niet zijn ingevuld. </a:t>
          </a:r>
        </a:p>
        <a:p>
          <a:r>
            <a:rPr lang="nl-NL" sz="1000" b="1" baseline="0">
              <a:latin typeface="Verdana" panose="020B0604030504040204" pitchFamily="34" charset="0"/>
              <a:ea typeface="Verdana" panose="020B0604030504040204" pitchFamily="34" charset="0"/>
            </a:rPr>
            <a:t>LET OP</a:t>
          </a:r>
          <a:r>
            <a:rPr lang="nl-NL" sz="1000" baseline="0">
              <a:latin typeface="Verdana" panose="020B0604030504040204" pitchFamily="34" charset="0"/>
              <a:ea typeface="Verdana" panose="020B0604030504040204" pitchFamily="34" charset="0"/>
            </a:rPr>
            <a:t>: Er zijn in totaal 3 formulieren in deze sheet om in te vullen, wat betekend dat je maximaal 3 verschillende producten kunt configureren. Heeft de klant meer dan 3 verschillende TL-armaturen die vervangen moeten worden? Open nog een lege kopie van dit bestand en vul daar de overige armaturen in.</a:t>
          </a:r>
        </a:p>
        <a:p>
          <a:endParaRPr lang="nl-NL" sz="1000" baseline="0">
            <a:latin typeface="Verdana" panose="020B0604030504040204" pitchFamily="34" charset="0"/>
            <a:ea typeface="Verdana" panose="020B0604030504040204" pitchFamily="34" charset="0"/>
          </a:endParaRPr>
        </a:p>
        <a:p>
          <a:r>
            <a:rPr lang="nl-NL" sz="1000" b="1" baseline="0">
              <a:latin typeface="Verdana" panose="020B0604030504040204" pitchFamily="34" charset="0"/>
              <a:ea typeface="Verdana" panose="020B0604030504040204" pitchFamily="34" charset="0"/>
            </a:rPr>
            <a:t>Stap 2</a:t>
          </a:r>
          <a:r>
            <a:rPr lang="nl-NL" sz="1000" baseline="0">
              <a:latin typeface="Verdana" panose="020B0604030504040204" pitchFamily="34" charset="0"/>
              <a:ea typeface="Verdana" panose="020B0604030504040204" pitchFamily="34" charset="0"/>
            </a:rPr>
            <a:t>: Het formulier neemt automatisch de gegevens die je aan de linkerkant invult voor het bestaande armatuur over aan de rechterkant voor het alternatief. Heeft de klant speciale wensen die afwijken van het bestaande armatuur?  Dan kun je dit aan de rechterkant nog overschrijven. Deze overschrijving verwijderd de automatische invulling, dus als je terug wilt naar de eerdere gegevens zul je dit handmatig moeten invullen.</a:t>
          </a:r>
        </a:p>
        <a:p>
          <a:r>
            <a:rPr lang="nl-NL" sz="1000" b="1" baseline="0">
              <a:latin typeface="Verdana" panose="020B0604030504040204" pitchFamily="34" charset="0"/>
              <a:ea typeface="Verdana" panose="020B0604030504040204" pitchFamily="34" charset="0"/>
            </a:rPr>
            <a:t>LET OP</a:t>
          </a:r>
          <a:r>
            <a:rPr lang="nl-NL" sz="1000" baseline="0">
              <a:latin typeface="Verdana" panose="020B0604030504040204" pitchFamily="34" charset="0"/>
              <a:ea typeface="Verdana" panose="020B0604030504040204" pitchFamily="34" charset="0"/>
            </a:rPr>
            <a:t>: Het optiek voor het alternatief moet altijd handmatig geselecteerd worden.</a:t>
          </a:r>
        </a:p>
        <a:p>
          <a:endParaRPr lang="nl-NL" sz="1000" baseline="0">
            <a:latin typeface="Verdana" panose="020B0604030504040204" pitchFamily="34" charset="0"/>
            <a:ea typeface="Verdana" panose="020B0604030504040204" pitchFamily="34" charset="0"/>
          </a:endParaRPr>
        </a:p>
        <a:p>
          <a:r>
            <a:rPr lang="nl-NL" sz="1000" b="1" baseline="0">
              <a:latin typeface="Verdana" panose="020B0604030504040204" pitchFamily="34" charset="0"/>
              <a:ea typeface="Verdana" panose="020B0604030504040204" pitchFamily="34" charset="0"/>
            </a:rPr>
            <a:t>Stap 3</a:t>
          </a:r>
          <a:r>
            <a:rPr lang="nl-NL" sz="1000" baseline="0">
              <a:latin typeface="Verdana" panose="020B0604030504040204" pitchFamily="34" charset="0"/>
              <a:ea typeface="Verdana" panose="020B0604030504040204" pitchFamily="34" charset="0"/>
            </a:rPr>
            <a:t>: Selecteer de gewenste aantallen en ga vervolgens naar het Bestelformulier tabblad. Alle specificaties van het alternatief zijn hier voergenomen. Vul bovenin de datum en referentie in. Dit tabblad kun je opslaan als PDF en opsturen naar onze fabrikant.</a:t>
          </a:r>
          <a:endParaRPr lang="nl-NL" sz="1000">
            <a:latin typeface="Verdana" panose="020B0604030504040204" pitchFamily="34" charset="0"/>
            <a:ea typeface="Verdan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10</xdr:col>
      <xdr:colOff>590551</xdr:colOff>
      <xdr:row>1</xdr:row>
      <xdr:rowOff>53340</xdr:rowOff>
    </xdr:from>
    <xdr:to>
      <xdr:col>12</xdr:col>
      <xdr:colOff>571501</xdr:colOff>
      <xdr:row>3</xdr:row>
      <xdr:rowOff>18220</xdr:rowOff>
    </xdr:to>
    <xdr:pic>
      <xdr:nvPicPr>
        <xdr:cNvPr id="3" name="Picture 71">
          <a:extLst>
            <a:ext uri="{FF2B5EF4-FFF2-40B4-BE49-F238E27FC236}">
              <a16:creationId xmlns:a16="http://schemas.microsoft.com/office/drawing/2014/main" id="{3511BC1C-D2A5-4BBD-8D93-6BB6AAAB1A11}"/>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71" t="18479" b="16799"/>
        <a:stretch/>
      </xdr:blipFill>
      <xdr:spPr>
        <a:xfrm>
          <a:off x="6391276" y="234315"/>
          <a:ext cx="1257300" cy="336355"/>
        </a:xfrm>
        <a:prstGeom prst="rect">
          <a:avLst/>
        </a:prstGeom>
      </xdr:spPr>
    </xdr:pic>
    <xdr:clientData/>
  </xdr:twoCellAnchor>
  <xdr:twoCellAnchor editAs="oneCell">
    <xdr:from>
      <xdr:col>0</xdr:col>
      <xdr:colOff>0</xdr:colOff>
      <xdr:row>0</xdr:row>
      <xdr:rowOff>19050</xdr:rowOff>
    </xdr:from>
    <xdr:to>
      <xdr:col>14</xdr:col>
      <xdr:colOff>66674</xdr:colOff>
      <xdr:row>3</xdr:row>
      <xdr:rowOff>174349</xdr:rowOff>
    </xdr:to>
    <xdr:pic>
      <xdr:nvPicPr>
        <xdr:cNvPr id="4" name="Afbeelding 3">
          <a:extLst>
            <a:ext uri="{FF2B5EF4-FFF2-40B4-BE49-F238E27FC236}">
              <a16:creationId xmlns:a16="http://schemas.microsoft.com/office/drawing/2014/main" id="{710CA4C2-6AB8-4D0A-90D5-D1E25848DECE}"/>
            </a:ext>
          </a:extLst>
        </xdr:cNvPr>
        <xdr:cNvPicPr>
          <a:picLocks noChangeAspect="1"/>
        </xdr:cNvPicPr>
      </xdr:nvPicPr>
      <xdr:blipFill>
        <a:blip xmlns:r="http://schemas.openxmlformats.org/officeDocument/2006/relationships" r:embed="rId2"/>
        <a:stretch>
          <a:fillRect/>
        </a:stretch>
      </xdr:blipFill>
      <xdr:spPr>
        <a:xfrm>
          <a:off x="0" y="19050"/>
          <a:ext cx="8296274" cy="72679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10</xdr:col>
      <xdr:colOff>590551</xdr:colOff>
      <xdr:row>1</xdr:row>
      <xdr:rowOff>53340</xdr:rowOff>
    </xdr:from>
    <xdr:to>
      <xdr:col>12</xdr:col>
      <xdr:colOff>571501</xdr:colOff>
      <xdr:row>3</xdr:row>
      <xdr:rowOff>18220</xdr:rowOff>
    </xdr:to>
    <xdr:pic>
      <xdr:nvPicPr>
        <xdr:cNvPr id="2" name="Picture 71">
          <a:extLst>
            <a:ext uri="{FF2B5EF4-FFF2-40B4-BE49-F238E27FC236}">
              <a16:creationId xmlns:a16="http://schemas.microsoft.com/office/drawing/2014/main" id="{37E9012C-3048-4DC2-95F2-A4815C24E704}"/>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71" t="18479" b="16799"/>
        <a:stretch/>
      </xdr:blipFill>
      <xdr:spPr>
        <a:xfrm>
          <a:off x="6686551" y="243840"/>
          <a:ext cx="1295400" cy="345880"/>
        </a:xfrm>
        <a:prstGeom prst="rect">
          <a:avLst/>
        </a:prstGeom>
      </xdr:spPr>
    </xdr:pic>
    <xdr:clientData/>
  </xdr:twoCellAnchor>
  <xdr:twoCellAnchor editAs="oneCell">
    <xdr:from>
      <xdr:col>0</xdr:col>
      <xdr:colOff>0</xdr:colOff>
      <xdr:row>0</xdr:row>
      <xdr:rowOff>0</xdr:rowOff>
    </xdr:from>
    <xdr:to>
      <xdr:col>14</xdr:col>
      <xdr:colOff>76200</xdr:colOff>
      <xdr:row>3</xdr:row>
      <xdr:rowOff>155299</xdr:rowOff>
    </xdr:to>
    <xdr:pic>
      <xdr:nvPicPr>
        <xdr:cNvPr id="3" name="Afbeelding 2">
          <a:extLst>
            <a:ext uri="{FF2B5EF4-FFF2-40B4-BE49-F238E27FC236}">
              <a16:creationId xmlns:a16="http://schemas.microsoft.com/office/drawing/2014/main" id="{FD23ABB0-ABFD-4A7C-8200-15D30D3E24F4}"/>
            </a:ext>
          </a:extLst>
        </xdr:cNvPr>
        <xdr:cNvPicPr>
          <a:picLocks noChangeAspect="1"/>
        </xdr:cNvPicPr>
      </xdr:nvPicPr>
      <xdr:blipFill>
        <a:blip xmlns:r="http://schemas.openxmlformats.org/officeDocument/2006/relationships" r:embed="rId2"/>
        <a:stretch>
          <a:fillRect/>
        </a:stretch>
      </xdr:blipFill>
      <xdr:spPr>
        <a:xfrm>
          <a:off x="0" y="0"/>
          <a:ext cx="8267700" cy="726799"/>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10</xdr:col>
      <xdr:colOff>590551</xdr:colOff>
      <xdr:row>1</xdr:row>
      <xdr:rowOff>53340</xdr:rowOff>
    </xdr:from>
    <xdr:to>
      <xdr:col>12</xdr:col>
      <xdr:colOff>571501</xdr:colOff>
      <xdr:row>3</xdr:row>
      <xdr:rowOff>18220</xdr:rowOff>
    </xdr:to>
    <xdr:pic>
      <xdr:nvPicPr>
        <xdr:cNvPr id="2" name="Picture 71">
          <a:extLst>
            <a:ext uri="{FF2B5EF4-FFF2-40B4-BE49-F238E27FC236}">
              <a16:creationId xmlns:a16="http://schemas.microsoft.com/office/drawing/2014/main" id="{7BBAAA0D-6061-4D51-958B-57283187635E}"/>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671" t="18479" b="16799"/>
        <a:stretch/>
      </xdr:blipFill>
      <xdr:spPr>
        <a:xfrm>
          <a:off x="6686551" y="243840"/>
          <a:ext cx="1295400" cy="345880"/>
        </a:xfrm>
        <a:prstGeom prst="rect">
          <a:avLst/>
        </a:prstGeom>
      </xdr:spPr>
    </xdr:pic>
    <xdr:clientData/>
  </xdr:twoCellAnchor>
  <xdr:twoCellAnchor editAs="oneCell">
    <xdr:from>
      <xdr:col>0</xdr:col>
      <xdr:colOff>0</xdr:colOff>
      <xdr:row>0</xdr:row>
      <xdr:rowOff>19050</xdr:rowOff>
    </xdr:from>
    <xdr:to>
      <xdr:col>14</xdr:col>
      <xdr:colOff>104775</xdr:colOff>
      <xdr:row>3</xdr:row>
      <xdr:rowOff>174349</xdr:rowOff>
    </xdr:to>
    <xdr:pic>
      <xdr:nvPicPr>
        <xdr:cNvPr id="3" name="Afbeelding 2">
          <a:extLst>
            <a:ext uri="{FF2B5EF4-FFF2-40B4-BE49-F238E27FC236}">
              <a16:creationId xmlns:a16="http://schemas.microsoft.com/office/drawing/2014/main" id="{B43E11C4-86CB-4D5F-AACB-F2242544EB7C}"/>
            </a:ext>
          </a:extLst>
        </xdr:cNvPr>
        <xdr:cNvPicPr>
          <a:picLocks noChangeAspect="1"/>
        </xdr:cNvPicPr>
      </xdr:nvPicPr>
      <xdr:blipFill>
        <a:blip xmlns:r="http://schemas.openxmlformats.org/officeDocument/2006/relationships" r:embed="rId2"/>
        <a:stretch>
          <a:fillRect/>
        </a:stretch>
      </xdr:blipFill>
      <xdr:spPr>
        <a:xfrm>
          <a:off x="0" y="19050"/>
          <a:ext cx="8296275" cy="726799"/>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8</xdr:row>
      <xdr:rowOff>76200</xdr:rowOff>
    </xdr:from>
    <xdr:to>
      <xdr:col>12</xdr:col>
      <xdr:colOff>9525</xdr:colOff>
      <xdr:row>16</xdr:row>
      <xdr:rowOff>41909</xdr:rowOff>
    </xdr:to>
    <xdr:sp macro="" textlink="">
      <xdr:nvSpPr>
        <xdr:cNvPr id="4" name="Tekstvak 3">
          <a:extLst>
            <a:ext uri="{FF2B5EF4-FFF2-40B4-BE49-F238E27FC236}">
              <a16:creationId xmlns:a16="http://schemas.microsoft.com/office/drawing/2014/main" id="{C303CE83-97BA-4DB2-BC04-9C497D2142B7}"/>
            </a:ext>
          </a:extLst>
        </xdr:cNvPr>
        <xdr:cNvSpPr txBox="1"/>
      </xdr:nvSpPr>
      <xdr:spPr>
        <a:xfrm>
          <a:off x="0" y="1619250"/>
          <a:ext cx="8305800" cy="1489709"/>
        </a:xfrm>
        <a:prstGeom prst="rect">
          <a:avLst/>
        </a:prstGeom>
        <a:solidFill>
          <a:sysClr val="window" lastClr="FFFFFF"/>
        </a:solidFill>
        <a:ln w="9525" cmpd="sng">
          <a:noFill/>
        </a:ln>
        <a:effectLst/>
      </xdr:spPr>
      <xdr:txBody>
        <a:bodyPr vertOverflow="clip" horzOverflow="clip" wrap="square" rtlCol="0" anchor="t"/>
        <a:lstStyle/>
        <a:p>
          <a:pPr marL="0" marR="0" lvl="0" indent="0" defTabSz="914400" eaLnBrk="1" fontAlgn="auto" latinLnBrk="0" hangingPunct="1">
            <a:lnSpc>
              <a:spcPct val="100000"/>
            </a:lnSpc>
            <a:spcBef>
              <a:spcPts val="0"/>
            </a:spcBef>
            <a:spcAft>
              <a:spcPts val="0"/>
            </a:spcAft>
            <a:buClrTx/>
            <a:buSzTx/>
            <a:buFontTx/>
            <a:buNone/>
            <a:tabLst/>
            <a:defRPr/>
          </a:pPr>
          <a:r>
            <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rPr>
            <a:t>Hereby you receive the Request For Quotation for tailormade lighting fixtures.</a:t>
          </a:r>
        </a:p>
        <a:p>
          <a:pPr marL="0" marR="0" lvl="0" indent="0" defTabSz="914400" eaLnBrk="1" fontAlgn="auto" latinLnBrk="0" hangingPunct="1">
            <a:lnSpc>
              <a:spcPct val="100000"/>
            </a:lnSpc>
            <a:spcBef>
              <a:spcPts val="0"/>
            </a:spcBef>
            <a:spcAft>
              <a:spcPts val="0"/>
            </a:spcAft>
            <a:buClrTx/>
            <a:buSzTx/>
            <a:buFontTx/>
            <a:buNone/>
            <a:tabLst/>
            <a:defRPr/>
          </a:pPr>
          <a:r>
            <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rPr>
            <a:t>In the collumns you will find the specifications for the requested types of lighting.</a:t>
          </a:r>
        </a:p>
        <a:p>
          <a:pPr marL="0" marR="0" lvl="0" indent="0" defTabSz="914400" eaLnBrk="1" fontAlgn="auto" latinLnBrk="0" hangingPunct="1">
            <a:lnSpc>
              <a:spcPct val="100000"/>
            </a:lnSpc>
            <a:spcBef>
              <a:spcPts val="0"/>
            </a:spcBef>
            <a:spcAft>
              <a:spcPts val="0"/>
            </a:spcAft>
            <a:buClrTx/>
            <a:buSzTx/>
            <a:buFontTx/>
            <a:buNone/>
            <a:tabLst/>
            <a:defRPr/>
          </a:pPr>
          <a:endPar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rPr>
            <a:t>If there are any questions or uncertainties, please don't hesitate to contact us as sson as possible, because of the due date we have to our client</a:t>
          </a:r>
        </a:p>
        <a:p>
          <a:pPr marL="0" marR="0" lvl="0" indent="0" defTabSz="914400" eaLnBrk="1" fontAlgn="auto" latinLnBrk="0" hangingPunct="1">
            <a:lnSpc>
              <a:spcPct val="100000"/>
            </a:lnSpc>
            <a:spcBef>
              <a:spcPts val="0"/>
            </a:spcBef>
            <a:spcAft>
              <a:spcPts val="0"/>
            </a:spcAft>
            <a:buClrTx/>
            <a:buSzTx/>
            <a:buFontTx/>
            <a:buNone/>
            <a:tabLst/>
            <a:defRPr/>
          </a:pPr>
          <a:r>
            <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rPr>
            <a:t>After acceptance of our client we will request you for 3D drawings for exact dimensions</a:t>
          </a:r>
        </a:p>
        <a:p>
          <a:pPr marL="0" marR="0" lvl="0" indent="0" defTabSz="914400" eaLnBrk="1" fontAlgn="auto" latinLnBrk="0" hangingPunct="1">
            <a:lnSpc>
              <a:spcPct val="100000"/>
            </a:lnSpc>
            <a:spcBef>
              <a:spcPts val="0"/>
            </a:spcBef>
            <a:spcAft>
              <a:spcPts val="0"/>
            </a:spcAft>
            <a:buClrTx/>
            <a:buSzTx/>
            <a:buFontTx/>
            <a:buNone/>
            <a:tabLst/>
            <a:defRPr/>
          </a:pPr>
          <a:endPar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endPar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a:p>
          <a:pPr marL="0" marR="0" lvl="0" indent="0" defTabSz="914400" eaLnBrk="1" fontAlgn="auto" latinLnBrk="0" hangingPunct="1">
            <a:lnSpc>
              <a:spcPct val="100000"/>
            </a:lnSpc>
            <a:spcBef>
              <a:spcPts val="0"/>
            </a:spcBef>
            <a:spcAft>
              <a:spcPts val="0"/>
            </a:spcAft>
            <a:buClrTx/>
            <a:buSzTx/>
            <a:buFontTx/>
            <a:buNone/>
            <a:tabLst/>
            <a:defRPr/>
          </a:pPr>
          <a:r>
            <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rPr>
            <a:t>Yours sincerely,</a:t>
          </a:r>
        </a:p>
        <a:p>
          <a:pPr marL="0" marR="0" lvl="0" indent="0" defTabSz="914400" eaLnBrk="1" fontAlgn="auto" latinLnBrk="0" hangingPunct="1">
            <a:lnSpc>
              <a:spcPct val="100000"/>
            </a:lnSpc>
            <a:spcBef>
              <a:spcPts val="0"/>
            </a:spcBef>
            <a:spcAft>
              <a:spcPts val="0"/>
            </a:spcAft>
            <a:buClrTx/>
            <a:buSzTx/>
            <a:buFontTx/>
            <a:buNone/>
            <a:tabLst/>
            <a:defRPr/>
          </a:pPr>
          <a:r>
            <a:rPr kumimoji="0" lang="nl-NL" sz="1000" b="0" i="0" u="none" strike="noStrike" kern="0" cap="none" spc="0" normalizeH="0" baseline="0" noProof="0">
              <a:ln>
                <a:noFill/>
              </a:ln>
              <a:solidFill>
                <a:sysClr val="windowText" lastClr="000000"/>
              </a:solidFill>
              <a:effectLst/>
              <a:uLnTx/>
              <a:uFillTx/>
              <a:latin typeface="Calibri" panose="020F0502020204030204"/>
              <a:ea typeface="+mn-ea"/>
              <a:cs typeface="+mn-cs"/>
            </a:rPr>
            <a:t>PDL LIghting Group B.V.</a:t>
          </a:r>
        </a:p>
        <a:p>
          <a:pPr marL="0" marR="0" lvl="0" indent="0" defTabSz="914400" eaLnBrk="1" fontAlgn="auto" latinLnBrk="0" hangingPunct="1">
            <a:lnSpc>
              <a:spcPct val="100000"/>
            </a:lnSpc>
            <a:spcBef>
              <a:spcPts val="0"/>
            </a:spcBef>
            <a:spcAft>
              <a:spcPts val="0"/>
            </a:spcAft>
            <a:buClrTx/>
            <a:buSzTx/>
            <a:buFontTx/>
            <a:buNone/>
            <a:tabLst/>
            <a:defRPr/>
          </a:pPr>
          <a:endParaRPr kumimoji="0" lang="nl-NL" sz="1100" b="0" i="0" u="none" strike="noStrike" kern="0" cap="none" spc="0" normalizeH="0" baseline="0" noProof="0">
            <a:ln>
              <a:noFill/>
            </a:ln>
            <a:solidFill>
              <a:sysClr val="windowText" lastClr="000000"/>
            </a:solidFill>
            <a:effectLst/>
            <a:uLnTx/>
            <a:uFillTx/>
            <a:latin typeface="Calibri" panose="020F0502020204030204"/>
            <a:ea typeface="+mn-ea"/>
            <a:cs typeface="+mn-cs"/>
          </a:endParaRPr>
        </a:p>
      </xdr:txBody>
    </xdr:sp>
    <xdr:clientData/>
  </xdr:twoCellAnchor>
  <xdr:twoCellAnchor editAs="oneCell">
    <xdr:from>
      <xdr:col>0</xdr:col>
      <xdr:colOff>0</xdr:colOff>
      <xdr:row>0</xdr:row>
      <xdr:rowOff>0</xdr:rowOff>
    </xdr:from>
    <xdr:to>
      <xdr:col>18</xdr:col>
      <xdr:colOff>1352549</xdr:colOff>
      <xdr:row>3</xdr:row>
      <xdr:rowOff>20206</xdr:rowOff>
    </xdr:to>
    <xdr:pic>
      <xdr:nvPicPr>
        <xdr:cNvPr id="3" name="Afbeelding 2">
          <a:extLst>
            <a:ext uri="{FF2B5EF4-FFF2-40B4-BE49-F238E27FC236}">
              <a16:creationId xmlns:a16="http://schemas.microsoft.com/office/drawing/2014/main" id="{9438DF44-EBF7-4FD7-BD2F-AFE1D571BDAC}"/>
            </a:ext>
          </a:extLst>
        </xdr:cNvPr>
        <xdr:cNvPicPr>
          <a:picLocks noChangeAspect="1"/>
        </xdr:cNvPicPr>
      </xdr:nvPicPr>
      <xdr:blipFill>
        <a:blip xmlns:r="http://schemas.openxmlformats.org/officeDocument/2006/relationships" r:embed="rId1"/>
        <a:stretch>
          <a:fillRect/>
        </a:stretch>
      </xdr:blipFill>
      <xdr:spPr>
        <a:xfrm>
          <a:off x="0" y="0"/>
          <a:ext cx="15649574" cy="1353706"/>
        </a:xfrm>
        <a:prstGeom prst="rect">
          <a:avLst/>
        </a:prstGeom>
      </xdr:spPr>
    </xdr:pic>
    <xdr:clientData/>
  </xdr:twoCellAnchor>
</xdr:wsDr>
</file>

<file path=xl/richData/_rels/richValueRel.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19" Type="http://schemas.openxmlformats.org/officeDocument/2006/relationships/image" Target="../media/image19.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24">
  <rv s="0">
    <v>0</v>
    <v>4</v>
  </rv>
  <rv s="0">
    <v>1</v>
    <v>4</v>
  </rv>
  <rv s="0">
    <v>2</v>
    <v>5</v>
  </rv>
  <rv s="0">
    <v>3</v>
    <v>5</v>
  </rv>
  <rv s="0">
    <v>0</v>
    <v>5</v>
  </rv>
  <rv s="0">
    <v>4</v>
    <v>5</v>
  </rv>
  <rv s="0">
    <v>5</v>
    <v>5</v>
  </rv>
  <rv s="0">
    <v>6</v>
    <v>5</v>
  </rv>
  <rv s="0">
    <v>7</v>
    <v>5</v>
  </rv>
  <rv s="0">
    <v>8</v>
    <v>5</v>
  </rv>
  <rv s="0">
    <v>9</v>
    <v>5</v>
  </rv>
  <rv s="0">
    <v>10</v>
    <v>5</v>
  </rv>
  <rv s="0">
    <v>11</v>
    <v>5</v>
  </rv>
  <rv s="0">
    <v>12</v>
    <v>5</v>
  </rv>
  <rv s="0">
    <v>13</v>
    <v>5</v>
  </rv>
  <rv s="0">
    <v>14</v>
    <v>5</v>
  </rv>
  <rv s="0">
    <v>15</v>
    <v>5</v>
  </rv>
  <rv s="0">
    <v>16</v>
    <v>5</v>
  </rv>
  <rv s="0">
    <v>17</v>
    <v>5</v>
  </rv>
  <rv s="0">
    <v>18</v>
    <v>5</v>
  </rv>
  <rv s="0">
    <v>19</v>
    <v>5</v>
  </rv>
  <rv s="0">
    <v>20</v>
    <v>5</v>
  </rv>
  <rv s="0">
    <v>21</v>
    <v>5</v>
  </rv>
  <rv s="0">
    <v>1</v>
    <v>5</v>
  </rv>
</rvData>
</file>

<file path=xl/richData/rdrichvaluestructure.xml><?xml version="1.0" encoding="utf-8"?>
<rvStructures xmlns="http://schemas.microsoft.com/office/spreadsheetml/2017/richdata" count="1">
  <s t="_localImage">
    <k n="_rvRel:LocalImageIdentifier" t="i"/>
    <k n="CalcOrigin" t="i"/>
  </s>
</rvStructures>
</file>

<file path=xl/richData/richValueRel.xml><?xml version="1.0" encoding="utf-8"?>
<richValueRels xmlns="http://schemas.microsoft.com/office/spreadsheetml/2022/richvaluerel" xmlns:r="http://schemas.openxmlformats.org/officeDocument/2006/relationships">
  <rel r:id="rId1"/>
  <rel r:id="rId2"/>
  <rel r:id="rId3"/>
  <rel r:id="rId4"/>
  <rel r:id="rId5"/>
  <rel r:id="rId6"/>
  <rel r:id="rId7"/>
  <rel r:id="rId8"/>
  <rel r:id="rId9"/>
  <rel r:id="rId10"/>
  <rel r:id="rId11"/>
  <rel r:id="rId12"/>
  <rel r:id="rId13"/>
  <rel r:id="rId14"/>
  <rel r:id="rId15"/>
  <rel r:id="rId16"/>
  <rel r:id="rId17"/>
  <rel r:id="rId18"/>
  <rel r:id="rId19"/>
  <rel r:id="rId20"/>
  <rel r:id="rId21"/>
  <rel r:id="rId22"/>
</richValueRel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07F26-7751-4140-9F37-6676E639D5F1}">
  <sheetPr>
    <pageSetUpPr fitToPage="1"/>
  </sheetPr>
  <dimension ref="B30:L59"/>
  <sheetViews>
    <sheetView view="pageLayout" topLeftCell="A22" zoomScaleNormal="100" workbookViewId="0">
      <selection activeCell="M51" sqref="M51"/>
    </sheetView>
  </sheetViews>
  <sheetFormatPr defaultRowHeight="15" x14ac:dyDescent="0.25"/>
  <cols>
    <col min="3" max="3" width="9.85546875" customWidth="1"/>
  </cols>
  <sheetData>
    <row r="30" spans="2:12" x14ac:dyDescent="0.25">
      <c r="B30" s="126" t="s">
        <v>171</v>
      </c>
      <c r="C30" s="126"/>
      <c r="D30" s="126"/>
      <c r="E30" s="126"/>
      <c r="F30" s="126"/>
      <c r="G30" s="126"/>
      <c r="H30" s="126"/>
      <c r="I30" s="126"/>
      <c r="J30" s="126"/>
      <c r="K30" s="126"/>
      <c r="L30" s="126"/>
    </row>
    <row r="31" spans="2:12" x14ac:dyDescent="0.25">
      <c r="B31" s="126"/>
      <c r="C31" s="126"/>
      <c r="D31" s="126"/>
      <c r="E31" s="126"/>
      <c r="F31" s="126"/>
      <c r="G31" s="126"/>
      <c r="H31" s="126"/>
      <c r="I31" s="126"/>
      <c r="J31" s="126"/>
      <c r="K31" s="126"/>
      <c r="L31" s="126"/>
    </row>
    <row r="32" spans="2:12" x14ac:dyDescent="0.25">
      <c r="B32" s="124" t="s">
        <v>109</v>
      </c>
      <c r="C32" s="124"/>
      <c r="D32" s="123" t="s">
        <v>179</v>
      </c>
      <c r="E32" s="123"/>
      <c r="F32" s="123"/>
      <c r="G32" s="123"/>
      <c r="H32" s="123"/>
      <c r="I32" s="123"/>
      <c r="J32" s="123"/>
      <c r="K32" s="123"/>
      <c r="L32" s="123"/>
    </row>
    <row r="33" spans="2:12" ht="26.25" customHeight="1" x14ac:dyDescent="0.25">
      <c r="B33" s="124"/>
      <c r="C33" s="124"/>
      <c r="D33" s="123"/>
      <c r="E33" s="123"/>
      <c r="F33" s="123"/>
      <c r="G33" s="123"/>
      <c r="H33" s="123"/>
      <c r="I33" s="123"/>
      <c r="J33" s="123"/>
      <c r="K33" s="123"/>
      <c r="L33" s="123"/>
    </row>
    <row r="34" spans="2:12" x14ac:dyDescent="0.25">
      <c r="B34" s="125" t="s">
        <v>11</v>
      </c>
      <c r="C34" s="125"/>
      <c r="D34" s="122" t="s">
        <v>172</v>
      </c>
      <c r="E34" s="122"/>
      <c r="F34" s="122"/>
      <c r="G34" s="122"/>
      <c r="H34" s="122"/>
      <c r="I34" s="122"/>
      <c r="J34" s="122"/>
      <c r="K34" s="122"/>
      <c r="L34" s="122"/>
    </row>
    <row r="35" spans="2:12" ht="26.25" customHeight="1" x14ac:dyDescent="0.25">
      <c r="B35" s="125"/>
      <c r="C35" s="125"/>
      <c r="D35" s="122"/>
      <c r="E35" s="122"/>
      <c r="F35" s="122"/>
      <c r="G35" s="122"/>
      <c r="H35" s="122"/>
      <c r="I35" s="122"/>
      <c r="J35" s="122"/>
      <c r="K35" s="122"/>
      <c r="L35" s="122"/>
    </row>
    <row r="36" spans="2:12" x14ac:dyDescent="0.25">
      <c r="B36" s="124" t="s">
        <v>108</v>
      </c>
      <c r="C36" s="124"/>
      <c r="D36" s="123" t="s">
        <v>173</v>
      </c>
      <c r="E36" s="123"/>
      <c r="F36" s="123"/>
      <c r="G36" s="123"/>
      <c r="H36" s="123"/>
      <c r="I36" s="123"/>
      <c r="J36" s="123"/>
      <c r="K36" s="123"/>
      <c r="L36" s="123"/>
    </row>
    <row r="37" spans="2:12" ht="26.25" customHeight="1" x14ac:dyDescent="0.25">
      <c r="B37" s="124"/>
      <c r="C37" s="124"/>
      <c r="D37" s="123"/>
      <c r="E37" s="123"/>
      <c r="F37" s="123"/>
      <c r="G37" s="123"/>
      <c r="H37" s="123"/>
      <c r="I37" s="123"/>
      <c r="J37" s="123"/>
      <c r="K37" s="123"/>
      <c r="L37" s="123"/>
    </row>
    <row r="38" spans="2:12" x14ac:dyDescent="0.25">
      <c r="B38" s="125" t="s">
        <v>16</v>
      </c>
      <c r="C38" s="125"/>
      <c r="D38" s="122" t="s">
        <v>180</v>
      </c>
      <c r="E38" s="122"/>
      <c r="F38" s="122"/>
      <c r="G38" s="122"/>
      <c r="H38" s="122"/>
      <c r="I38" s="122"/>
      <c r="J38" s="122"/>
      <c r="K38" s="122"/>
      <c r="L38" s="122"/>
    </row>
    <row r="39" spans="2:12" ht="26.25" customHeight="1" x14ac:dyDescent="0.25">
      <c r="B39" s="125"/>
      <c r="C39" s="125"/>
      <c r="D39" s="122"/>
      <c r="E39" s="122"/>
      <c r="F39" s="122"/>
      <c r="G39" s="122"/>
      <c r="H39" s="122"/>
      <c r="I39" s="122"/>
      <c r="J39" s="122"/>
      <c r="K39" s="122"/>
      <c r="L39" s="122"/>
    </row>
    <row r="40" spans="2:12" x14ac:dyDescent="0.25">
      <c r="B40" s="124" t="s">
        <v>13</v>
      </c>
      <c r="C40" s="124"/>
      <c r="D40" s="123" t="s">
        <v>174</v>
      </c>
      <c r="E40" s="123"/>
      <c r="F40" s="123"/>
      <c r="G40" s="123"/>
      <c r="H40" s="123"/>
      <c r="I40" s="123"/>
      <c r="J40" s="123"/>
      <c r="K40" s="123"/>
      <c r="L40" s="123"/>
    </row>
    <row r="41" spans="2:12" ht="26.25" customHeight="1" x14ac:dyDescent="0.25">
      <c r="B41" s="124"/>
      <c r="C41" s="124"/>
      <c r="D41" s="123"/>
      <c r="E41" s="123"/>
      <c r="F41" s="123"/>
      <c r="G41" s="123"/>
      <c r="H41" s="123"/>
      <c r="I41" s="123"/>
      <c r="J41" s="123"/>
      <c r="K41" s="123"/>
      <c r="L41" s="123"/>
    </row>
    <row r="42" spans="2:12" x14ac:dyDescent="0.25">
      <c r="B42" s="125" t="s">
        <v>15</v>
      </c>
      <c r="C42" s="125"/>
      <c r="D42" s="122" t="s">
        <v>177</v>
      </c>
      <c r="E42" s="122"/>
      <c r="F42" s="122"/>
      <c r="G42" s="122"/>
      <c r="H42" s="122"/>
      <c r="I42" s="122"/>
      <c r="J42" s="122"/>
      <c r="K42" s="122"/>
      <c r="L42" s="122"/>
    </row>
    <row r="43" spans="2:12" ht="26.25" customHeight="1" x14ac:dyDescent="0.25">
      <c r="B43" s="125"/>
      <c r="C43" s="125"/>
      <c r="D43" s="122"/>
      <c r="E43" s="122"/>
      <c r="F43" s="122"/>
      <c r="G43" s="122"/>
      <c r="H43" s="122"/>
      <c r="I43" s="122"/>
      <c r="J43" s="122"/>
      <c r="K43" s="122"/>
      <c r="L43" s="122"/>
    </row>
    <row r="44" spans="2:12" x14ac:dyDescent="0.25">
      <c r="B44" s="124" t="s">
        <v>107</v>
      </c>
      <c r="C44" s="124"/>
      <c r="D44" s="123" t="s">
        <v>185</v>
      </c>
      <c r="E44" s="123"/>
      <c r="F44" s="123"/>
      <c r="G44" s="123"/>
      <c r="H44" s="123"/>
      <c r="I44" s="123"/>
      <c r="J44" s="123"/>
      <c r="K44" s="123"/>
      <c r="L44" s="123"/>
    </row>
    <row r="45" spans="2:12" ht="26.25" customHeight="1" x14ac:dyDescent="0.25">
      <c r="B45" s="124"/>
      <c r="C45" s="124"/>
      <c r="D45" s="123"/>
      <c r="E45" s="123"/>
      <c r="F45" s="123"/>
      <c r="G45" s="123"/>
      <c r="H45" s="123"/>
      <c r="I45" s="123"/>
      <c r="J45" s="123"/>
      <c r="K45" s="123"/>
      <c r="L45" s="123"/>
    </row>
    <row r="46" spans="2:12" x14ac:dyDescent="0.25">
      <c r="B46" s="125" t="s">
        <v>17</v>
      </c>
      <c r="C46" s="125"/>
      <c r="D46" s="122" t="s">
        <v>175</v>
      </c>
      <c r="E46" s="122"/>
      <c r="F46" s="122"/>
      <c r="G46" s="122"/>
      <c r="H46" s="122"/>
      <c r="I46" s="122"/>
      <c r="J46" s="122"/>
      <c r="K46" s="122"/>
      <c r="L46" s="122"/>
    </row>
    <row r="47" spans="2:12" ht="26.25" customHeight="1" x14ac:dyDescent="0.25">
      <c r="B47" s="125"/>
      <c r="C47" s="125"/>
      <c r="D47" s="122"/>
      <c r="E47" s="122"/>
      <c r="F47" s="122"/>
      <c r="G47" s="122"/>
      <c r="H47" s="122"/>
      <c r="I47" s="122"/>
      <c r="J47" s="122"/>
      <c r="K47" s="122"/>
      <c r="L47" s="122"/>
    </row>
    <row r="48" spans="2:12" x14ac:dyDescent="0.25">
      <c r="B48" s="124" t="s">
        <v>20</v>
      </c>
      <c r="C48" s="124"/>
      <c r="D48" s="123" t="s">
        <v>176</v>
      </c>
      <c r="E48" s="123"/>
      <c r="F48" s="123"/>
      <c r="G48" s="123"/>
      <c r="H48" s="123"/>
      <c r="I48" s="123"/>
      <c r="J48" s="123"/>
      <c r="K48" s="123"/>
      <c r="L48" s="123"/>
    </row>
    <row r="49" spans="2:12" ht="26.25" customHeight="1" x14ac:dyDescent="0.25">
      <c r="B49" s="124"/>
      <c r="C49" s="124"/>
      <c r="D49" s="123"/>
      <c r="E49" s="123"/>
      <c r="F49" s="123"/>
      <c r="G49" s="123"/>
      <c r="H49" s="123"/>
      <c r="I49" s="123"/>
      <c r="J49" s="123"/>
      <c r="K49" s="123"/>
      <c r="L49" s="123"/>
    </row>
    <row r="50" spans="2:12" x14ac:dyDescent="0.25">
      <c r="B50" s="125" t="s">
        <v>22</v>
      </c>
      <c r="C50" s="125"/>
      <c r="D50" s="122" t="s">
        <v>178</v>
      </c>
      <c r="E50" s="122"/>
      <c r="F50" s="122"/>
      <c r="G50" s="122"/>
      <c r="H50" s="122"/>
      <c r="I50" s="122"/>
      <c r="J50" s="122"/>
      <c r="K50" s="122"/>
      <c r="L50" s="122"/>
    </row>
    <row r="51" spans="2:12" ht="26.25" customHeight="1" x14ac:dyDescent="0.25">
      <c r="B51" s="125"/>
      <c r="C51" s="125"/>
      <c r="D51" s="122"/>
      <c r="E51" s="122"/>
      <c r="F51" s="122"/>
      <c r="G51" s="122"/>
      <c r="H51" s="122"/>
      <c r="I51" s="122"/>
      <c r="J51" s="122"/>
      <c r="K51" s="122"/>
      <c r="L51" s="122"/>
    </row>
    <row r="52" spans="2:12" x14ac:dyDescent="0.25">
      <c r="B52" s="124" t="s">
        <v>23</v>
      </c>
      <c r="C52" s="124"/>
      <c r="D52" s="123" t="s">
        <v>181</v>
      </c>
      <c r="E52" s="123"/>
      <c r="F52" s="123"/>
      <c r="G52" s="123"/>
      <c r="H52" s="123"/>
      <c r="I52" s="123"/>
      <c r="J52" s="123"/>
      <c r="K52" s="123"/>
      <c r="L52" s="123"/>
    </row>
    <row r="53" spans="2:12" ht="26.25" customHeight="1" x14ac:dyDescent="0.25">
      <c r="B53" s="124"/>
      <c r="C53" s="124"/>
      <c r="D53" s="123"/>
      <c r="E53" s="123"/>
      <c r="F53" s="123"/>
      <c r="G53" s="123"/>
      <c r="H53" s="123"/>
      <c r="I53" s="123"/>
      <c r="J53" s="123"/>
      <c r="K53" s="123"/>
      <c r="L53" s="123"/>
    </row>
    <row r="54" spans="2:12" x14ac:dyDescent="0.25">
      <c r="B54" s="125" t="s">
        <v>166</v>
      </c>
      <c r="C54" s="125"/>
      <c r="D54" s="122" t="s">
        <v>182</v>
      </c>
      <c r="E54" s="122"/>
      <c r="F54" s="122"/>
      <c r="G54" s="122"/>
      <c r="H54" s="122"/>
      <c r="I54" s="122"/>
      <c r="J54" s="122"/>
      <c r="K54" s="122"/>
      <c r="L54" s="122"/>
    </row>
    <row r="55" spans="2:12" ht="26.25" customHeight="1" x14ac:dyDescent="0.25">
      <c r="B55" s="125"/>
      <c r="C55" s="125"/>
      <c r="D55" s="122"/>
      <c r="E55" s="122"/>
      <c r="F55" s="122"/>
      <c r="G55" s="122"/>
      <c r="H55" s="122"/>
      <c r="I55" s="122"/>
      <c r="J55" s="122"/>
      <c r="K55" s="122"/>
      <c r="L55" s="122"/>
    </row>
    <row r="56" spans="2:12" x14ac:dyDescent="0.25">
      <c r="B56" s="124" t="s">
        <v>170</v>
      </c>
      <c r="C56" s="124"/>
      <c r="D56" s="123" t="s">
        <v>184</v>
      </c>
      <c r="E56" s="123"/>
      <c r="F56" s="123"/>
      <c r="G56" s="123"/>
      <c r="H56" s="123"/>
      <c r="I56" s="123"/>
      <c r="J56" s="123"/>
      <c r="K56" s="123"/>
      <c r="L56" s="123"/>
    </row>
    <row r="57" spans="2:12" ht="26.25" customHeight="1" x14ac:dyDescent="0.25">
      <c r="B57" s="124"/>
      <c r="C57" s="124"/>
      <c r="D57" s="123"/>
      <c r="E57" s="123"/>
      <c r="F57" s="123"/>
      <c r="G57" s="123"/>
      <c r="H57" s="123"/>
      <c r="I57" s="123"/>
      <c r="J57" s="123"/>
      <c r="K57" s="123"/>
      <c r="L57" s="123"/>
    </row>
    <row r="58" spans="2:12" x14ac:dyDescent="0.25">
      <c r="B58" s="125" t="s">
        <v>25</v>
      </c>
      <c r="C58" s="125"/>
      <c r="D58" s="122" t="s">
        <v>183</v>
      </c>
      <c r="E58" s="122"/>
      <c r="F58" s="122"/>
      <c r="G58" s="122"/>
      <c r="H58" s="122"/>
      <c r="I58" s="122"/>
      <c r="J58" s="122"/>
      <c r="K58" s="122"/>
      <c r="L58" s="122"/>
    </row>
    <row r="59" spans="2:12" ht="26.25" customHeight="1" x14ac:dyDescent="0.25">
      <c r="B59" s="125"/>
      <c r="C59" s="125"/>
      <c r="D59" s="122"/>
      <c r="E59" s="122"/>
      <c r="F59" s="122"/>
      <c r="G59" s="122"/>
      <c r="H59" s="122"/>
      <c r="I59" s="122"/>
      <c r="J59" s="122"/>
      <c r="K59" s="122"/>
      <c r="L59" s="122"/>
    </row>
  </sheetData>
  <sheetProtection algorithmName="SHA-512" hashValue="E7ym8LKzZb/6syiip0GuafTpkRB9b1CTZRUEsnSmB/QquUeDDh6cwoQngY+naDebUwLn021Wcr+N0xOucJYuTg==" saltValue="HJPx92d98EwkkO+Xu+D66g==" spinCount="100000" sheet="1" objects="1" scenarios="1"/>
  <mergeCells count="29">
    <mergeCell ref="B40:C41"/>
    <mergeCell ref="B30:L31"/>
    <mergeCell ref="B32:C33"/>
    <mergeCell ref="B34:C35"/>
    <mergeCell ref="B36:C37"/>
    <mergeCell ref="B38:C39"/>
    <mergeCell ref="B58:C59"/>
    <mergeCell ref="D58:L59"/>
    <mergeCell ref="B54:C55"/>
    <mergeCell ref="D32:L33"/>
    <mergeCell ref="D34:L35"/>
    <mergeCell ref="D36:L37"/>
    <mergeCell ref="D38:L39"/>
    <mergeCell ref="D40:L41"/>
    <mergeCell ref="D42:L43"/>
    <mergeCell ref="D44:L45"/>
    <mergeCell ref="D46:L47"/>
    <mergeCell ref="D48:L49"/>
    <mergeCell ref="B42:C43"/>
    <mergeCell ref="B44:C45"/>
    <mergeCell ref="B46:C47"/>
    <mergeCell ref="B48:C49"/>
    <mergeCell ref="D50:L51"/>
    <mergeCell ref="D52:L53"/>
    <mergeCell ref="D54:L55"/>
    <mergeCell ref="B56:C57"/>
    <mergeCell ref="D56:L57"/>
    <mergeCell ref="B50:C51"/>
    <mergeCell ref="B52:C53"/>
  </mergeCells>
  <pageMargins left="0.7" right="0.7" top="0.75" bottom="0.75" header="0.3" footer="0.3"/>
  <pageSetup paperSize="9" scale="69" fitToWidth="0"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CE6253-BF33-40AB-9F3C-EF88D0BC32AA}">
  <sheetPr>
    <pageSetUpPr fitToPage="1"/>
  </sheetPr>
  <dimension ref="A4:N60"/>
  <sheetViews>
    <sheetView tabSelected="1" view="pageLayout" topLeftCell="A15" zoomScaleNormal="100" workbookViewId="0">
      <selection activeCell="I23" sqref="I23:K23"/>
    </sheetView>
  </sheetViews>
  <sheetFormatPr defaultRowHeight="15" x14ac:dyDescent="0.25"/>
  <cols>
    <col min="1" max="1" width="16.5703125" customWidth="1"/>
    <col min="2" max="2" width="13.7109375" customWidth="1"/>
    <col min="7" max="7" width="9.140625" hidden="1" customWidth="1"/>
    <col min="8" max="8" width="0.5703125" customWidth="1"/>
    <col min="9" max="9" width="11" customWidth="1"/>
    <col min="13" max="13" width="8.7109375" customWidth="1"/>
    <col min="14" max="14" width="9.140625" hidden="1" customWidth="1"/>
  </cols>
  <sheetData>
    <row r="4" spans="1:13" ht="18.75" customHeight="1" x14ac:dyDescent="0.25"/>
    <row r="5" spans="1:13" x14ac:dyDescent="0.25">
      <c r="A5" s="109" t="s">
        <v>0</v>
      </c>
      <c r="B5" s="109"/>
      <c r="C5" s="109"/>
      <c r="D5" s="109"/>
      <c r="E5" s="109"/>
      <c r="F5" s="109"/>
      <c r="G5" s="109"/>
      <c r="H5" s="109"/>
      <c r="I5" s="110">
        <v>7633</v>
      </c>
      <c r="J5" s="110"/>
      <c r="K5" s="110"/>
      <c r="L5" s="110"/>
      <c r="M5" s="110"/>
    </row>
    <row r="6" spans="1:13" x14ac:dyDescent="0.25">
      <c r="A6" s="109" t="s">
        <v>1</v>
      </c>
      <c r="B6" s="109"/>
      <c r="C6" s="109"/>
      <c r="D6" s="109"/>
      <c r="E6" s="109"/>
      <c r="F6" s="109"/>
      <c r="G6" s="109"/>
      <c r="H6" s="109"/>
      <c r="I6" s="110" t="s">
        <v>186</v>
      </c>
      <c r="J6" s="110"/>
      <c r="K6" s="110"/>
      <c r="L6" s="110"/>
      <c r="M6" s="110"/>
    </row>
    <row r="7" spans="1:13" x14ac:dyDescent="0.25">
      <c r="A7" s="112" t="s">
        <v>158</v>
      </c>
      <c r="B7" s="113"/>
      <c r="C7" s="113"/>
      <c r="D7" s="113"/>
      <c r="E7" s="113"/>
      <c r="F7" s="113"/>
      <c r="G7" s="113"/>
      <c r="H7" s="114"/>
      <c r="I7" s="115" t="s">
        <v>163</v>
      </c>
      <c r="J7" s="116"/>
      <c r="K7" s="116"/>
      <c r="L7" s="116"/>
      <c r="M7" s="117"/>
    </row>
    <row r="8" spans="1:13" x14ac:dyDescent="0.25">
      <c r="A8" s="109" t="s">
        <v>2</v>
      </c>
      <c r="B8" s="109"/>
      <c r="C8" s="109"/>
      <c r="D8" s="109"/>
      <c r="E8" s="109"/>
      <c r="F8" s="109"/>
      <c r="G8" s="109"/>
      <c r="H8" s="109"/>
      <c r="I8" s="110" t="s">
        <v>187</v>
      </c>
      <c r="J8" s="110"/>
      <c r="K8" s="110"/>
      <c r="L8" s="110"/>
      <c r="M8" s="110"/>
    </row>
    <row r="9" spans="1:13" x14ac:dyDescent="0.25">
      <c r="A9" s="109" t="s">
        <v>3</v>
      </c>
      <c r="B9" s="109"/>
      <c r="C9" s="109"/>
      <c r="D9" s="109"/>
      <c r="E9" s="109"/>
      <c r="F9" s="109"/>
      <c r="G9" s="109"/>
      <c r="H9" s="109"/>
      <c r="I9" s="111">
        <v>45729</v>
      </c>
      <c r="J9" s="110"/>
      <c r="K9" s="110"/>
      <c r="L9" s="110"/>
      <c r="M9" s="110"/>
    </row>
    <row r="10" spans="1:13" x14ac:dyDescent="0.25">
      <c r="A10" s="109" t="s">
        <v>4</v>
      </c>
      <c r="B10" s="109"/>
      <c r="C10" s="109"/>
      <c r="D10" s="109"/>
      <c r="E10" s="109"/>
      <c r="F10" s="109"/>
      <c r="G10" s="109"/>
      <c r="H10" s="109"/>
      <c r="I10" s="110"/>
      <c r="J10" s="110"/>
      <c r="K10" s="110"/>
      <c r="L10" s="110"/>
      <c r="M10" s="110"/>
    </row>
    <row r="11" spans="1:13" x14ac:dyDescent="0.25">
      <c r="A11" s="32"/>
      <c r="B11" s="32"/>
      <c r="C11" s="32"/>
      <c r="D11" s="32"/>
      <c r="E11" s="32"/>
      <c r="F11" s="32"/>
      <c r="G11" s="32"/>
      <c r="H11" s="32"/>
      <c r="I11" s="32"/>
      <c r="J11" s="32"/>
      <c r="K11" s="32"/>
      <c r="L11" s="32"/>
      <c r="M11" s="32" t="s">
        <v>24</v>
      </c>
    </row>
    <row r="12" spans="1:13" x14ac:dyDescent="0.25">
      <c r="A12" s="32"/>
      <c r="B12" s="108" t="s">
        <v>5</v>
      </c>
      <c r="C12" s="108"/>
      <c r="D12" s="108"/>
      <c r="E12" s="108"/>
      <c r="F12" s="108"/>
      <c r="G12" s="33"/>
      <c r="H12" s="45"/>
      <c r="I12" s="108" t="s">
        <v>6</v>
      </c>
      <c r="J12" s="108"/>
      <c r="K12" s="108"/>
      <c r="L12" s="108"/>
      <c r="M12" s="108"/>
    </row>
    <row r="13" spans="1:13" x14ac:dyDescent="0.25">
      <c r="A13" s="32"/>
      <c r="B13" s="106" t="str">
        <f>IF(OR(ISBLANK($B$14), ISBLANK($B$15), ISBLANK($B$16), ISBLANK($B$17), ISBLANK($B$19), ISBLANK($B$20), ISBLANK($B$21), ISBLANK($B$22), ISBLANK($E$22), ISBLANK($B$23), ISBLANK($B$24), ISBLANK($B$25), ISBLANK($B$27), ISBLANK($B$28), ISBLANK($B$29), ISBLANK($B$30), ISBLANK($B$31), ISBLANK($D$35)), "Incompleet Ingevuld", "Compleet Ingevuld")</f>
        <v>Compleet Ingevuld</v>
      </c>
      <c r="C13" s="106"/>
      <c r="D13" s="106"/>
      <c r="E13" s="106"/>
      <c r="F13" s="106"/>
      <c r="G13" s="34"/>
      <c r="H13" s="46"/>
      <c r="I13" s="106" t="str">
        <f>IF(OR(ISBLANK($I$14), ISBLANK($I$15), ISBLANK($I$16), ISBLANK($I$17), ISBLANK($I$19), ISBLANK($I$20), ISBLANK($I$21), ISBLANK($I$22), ISBLANK($I$23), ISBLANK($I$24), ISBLANK($I$25), ISBLANK($I$27), ISBLANK($I$28), ISBLANK($I$29), ISBLANK($I$30), ISBLANK($I$31), ISBLANK($K$35)), "Incompleet Ingevuld", "Compleet Ingevuld")</f>
        <v>Compleet Ingevuld</v>
      </c>
      <c r="J13" s="106"/>
      <c r="K13" s="106"/>
      <c r="L13" s="106"/>
      <c r="M13" s="106"/>
    </row>
    <row r="14" spans="1:13" ht="24" customHeight="1" x14ac:dyDescent="0.25">
      <c r="A14" s="49" t="s">
        <v>7</v>
      </c>
      <c r="B14" s="105">
        <v>1497</v>
      </c>
      <c r="C14" s="105"/>
      <c r="D14" s="105"/>
      <c r="E14" s="105"/>
      <c r="F14" s="44" t="s">
        <v>8</v>
      </c>
      <c r="G14" s="35"/>
      <c r="H14" s="46"/>
      <c r="I14" s="104">
        <f>IF(ISBLANK($B$14), "", $B$14)</f>
        <v>1497</v>
      </c>
      <c r="J14" s="104"/>
      <c r="K14" s="104"/>
      <c r="L14" s="104"/>
      <c r="M14" s="44" t="s">
        <v>8</v>
      </c>
    </row>
    <row r="15" spans="1:13" ht="24" customHeight="1" x14ac:dyDescent="0.25">
      <c r="A15" s="48" t="s">
        <v>9</v>
      </c>
      <c r="B15" s="102">
        <v>100</v>
      </c>
      <c r="C15" s="102"/>
      <c r="D15" s="102"/>
      <c r="E15" s="102"/>
      <c r="F15" s="47" t="s">
        <v>8</v>
      </c>
      <c r="G15" s="36"/>
      <c r="H15" s="46"/>
      <c r="I15" s="100">
        <f>IF(ISBLANK($B$15), "", $B$15)</f>
        <v>100</v>
      </c>
      <c r="J15" s="100"/>
      <c r="K15" s="100"/>
      <c r="L15" s="100"/>
      <c r="M15" s="47" t="s">
        <v>8</v>
      </c>
    </row>
    <row r="16" spans="1:13" ht="24" customHeight="1" x14ac:dyDescent="0.25">
      <c r="A16" s="49" t="s">
        <v>10</v>
      </c>
      <c r="B16" s="105">
        <v>90</v>
      </c>
      <c r="C16" s="105"/>
      <c r="D16" s="105"/>
      <c r="E16" s="105"/>
      <c r="F16" s="44" t="s">
        <v>8</v>
      </c>
      <c r="G16" s="35"/>
      <c r="H16" s="46"/>
      <c r="I16" s="104">
        <f>IF(ISBLANK($B$16), "", $B$16)</f>
        <v>90</v>
      </c>
      <c r="J16" s="104"/>
      <c r="K16" s="104"/>
      <c r="L16" s="104"/>
      <c r="M16" s="44" t="s">
        <v>8</v>
      </c>
    </row>
    <row r="17" spans="1:14" ht="24" customHeight="1" x14ac:dyDescent="0.25">
      <c r="A17" s="88" t="s">
        <v>109</v>
      </c>
      <c r="B17" s="102" t="s">
        <v>159</v>
      </c>
      <c r="C17" s="102"/>
      <c r="D17" s="102"/>
      <c r="E17" s="102"/>
      <c r="F17" s="102"/>
      <c r="G17" s="37"/>
      <c r="H17" s="46"/>
      <c r="I17" s="100" t="str">
        <f>IF(ISBLANK($B$17), "", $B$17)</f>
        <v>Bandrasterplafond</v>
      </c>
      <c r="J17" s="100"/>
      <c r="K17" s="100"/>
      <c r="L17" s="100"/>
      <c r="M17" s="100"/>
    </row>
    <row r="18" spans="1:14" ht="24" customHeight="1" x14ac:dyDescent="0.25">
      <c r="A18" s="89"/>
      <c r="B18" s="83" t="s">
        <v>165</v>
      </c>
      <c r="C18" s="90"/>
      <c r="D18" s="91"/>
      <c r="E18" s="91"/>
      <c r="F18" s="92"/>
      <c r="G18" s="37"/>
      <c r="H18" s="46"/>
      <c r="I18" s="83" t="s">
        <v>165</v>
      </c>
      <c r="J18" s="93" t="str">
        <f>IF(ISBLANK($C$18), "", $C$18)</f>
        <v/>
      </c>
      <c r="K18" s="94"/>
      <c r="L18" s="94"/>
      <c r="M18" s="95"/>
    </row>
    <row r="19" spans="1:14" ht="24" customHeight="1" x14ac:dyDescent="0.25">
      <c r="A19" s="49" t="s">
        <v>11</v>
      </c>
      <c r="B19" s="105" t="s">
        <v>42</v>
      </c>
      <c r="C19" s="105"/>
      <c r="D19" s="105"/>
      <c r="E19" s="105"/>
      <c r="F19" s="105"/>
      <c r="G19" s="38"/>
      <c r="H19" s="46"/>
      <c r="I19" s="104" t="str">
        <f>IF(ISBLANK($B$19), "", $B$19)</f>
        <v>Inleg</v>
      </c>
      <c r="J19" s="104"/>
      <c r="K19" s="104"/>
      <c r="L19" s="104"/>
      <c r="M19" s="104"/>
    </row>
    <row r="20" spans="1:14" ht="24" customHeight="1" x14ac:dyDescent="0.25">
      <c r="A20" s="48" t="s">
        <v>108</v>
      </c>
      <c r="B20" s="102" t="s">
        <v>58</v>
      </c>
      <c r="C20" s="102"/>
      <c r="D20" s="102"/>
      <c r="E20" s="102"/>
      <c r="F20" s="102"/>
      <c r="G20" s="38">
        <f>IF($B$20="2700K", 27, IF($B$20="3000K", 30, IF($B$20="4000K", 40, IF($B$20="5000K", 50, IF($B$20="6500K", 65, 0)))))</f>
        <v>40</v>
      </c>
      <c r="H20" s="46"/>
      <c r="I20" s="100" t="str">
        <f>IF(ISBLANK($B$20), "", $B$20)</f>
        <v>4000K</v>
      </c>
      <c r="J20" s="100"/>
      <c r="K20" s="100"/>
      <c r="L20" s="100"/>
      <c r="M20" s="100"/>
    </row>
    <row r="21" spans="1:14" ht="24" customHeight="1" x14ac:dyDescent="0.25">
      <c r="A21" s="49" t="s">
        <v>16</v>
      </c>
      <c r="B21" s="105" t="s">
        <v>38</v>
      </c>
      <c r="C21" s="105"/>
      <c r="D21" s="105"/>
      <c r="E21" s="105"/>
      <c r="F21" s="105"/>
      <c r="G21" s="38">
        <f>IF($B$21="80+", 800, IF($B$21="90+", 900, 0))</f>
        <v>800</v>
      </c>
      <c r="H21" s="46"/>
      <c r="I21" s="104" t="str">
        <f>IF(ISBLANK($B$21), "", $B$21)</f>
        <v>80+</v>
      </c>
      <c r="J21" s="104"/>
      <c r="K21" s="104"/>
      <c r="L21" s="104"/>
      <c r="M21" s="104"/>
    </row>
    <row r="22" spans="1:14" ht="24" customHeight="1" x14ac:dyDescent="0.25">
      <c r="A22" s="48" t="s">
        <v>13</v>
      </c>
      <c r="B22" s="102" t="s">
        <v>74</v>
      </c>
      <c r="C22" s="102"/>
      <c r="D22" s="50" t="s">
        <v>14</v>
      </c>
      <c r="E22" s="103">
        <v>1</v>
      </c>
      <c r="F22" s="103"/>
      <c r="G22" s="39">
        <f>IF($G$20+$G$21=827, _xlfn.XLOOKUP(B22, Datasheet!O3:O100, Datasheet!P3:P100, "", 0, 1), IF($G$20+$G$21=830, _xlfn.XLOOKUP(B22, Datasheet!O3:O100, Datasheet!Q3:Q100, "", 0, 1), IF($G$20+$G$21=840, _xlfn.XLOOKUP(B22, Datasheet!O3:O100, Datasheet!R3:R100, "", 0, 1), IF($G$20+$G$21=865, _xlfn.XLOOKUP(B22, Datasheet!O3:O100, Datasheet!S3:S100, "", 0, 1), IF($G$20+$G$21=927, _xlfn.XLOOKUP(B22, Datasheet!O3:O100, Datasheet!T3:T100, "", 0, 1), IF($G$20+$G$21=930, _xlfn.XLOOKUP(B22, Datasheet!O3:O100, Datasheet!U3:U100, "", 0, 1), IF($G$20+$G$21=940, _xlfn.XLOOKUP(B22, Datasheet!O3:O100, Datasheet!V3:V100, "", 0, 1), IF($G$20+$G$21=965, _xlfn.XLOOKUP(B22, Datasheet!O3:O100, Datasheet!W3:W100, "", 0, 1), 0))))))))</f>
        <v>3300</v>
      </c>
      <c r="H22" s="46"/>
      <c r="I22" s="99">
        <f>IF(OR($E$22=0, $G$22=0, $G$23=0, $N$23=0), "Gegevens Ontbreken", IF((($B$24/$N$22)/140)&gt;60, 60, ROUNDDOWN(($B$24/$N$22)/140, 0)))</f>
        <v>16</v>
      </c>
      <c r="J22" s="99"/>
      <c r="K22" s="99"/>
      <c r="L22" s="107" t="s">
        <v>117</v>
      </c>
      <c r="M22" s="107"/>
      <c r="N22">
        <f>IF($N$23=0, 1, $N$23)</f>
        <v>0.95</v>
      </c>
    </row>
    <row r="23" spans="1:14" ht="66" customHeight="1" x14ac:dyDescent="0.25">
      <c r="A23" s="49" t="s">
        <v>15</v>
      </c>
      <c r="B23" s="105" t="s">
        <v>92</v>
      </c>
      <c r="C23" s="105"/>
      <c r="D23" s="105"/>
      <c r="E23" s="99" t="e" vm="1">
        <f>IF(ISBLANK($B$23), "", _xlfn.XLOOKUP(B23, Datasheet!AA:AA, Datasheet!AE:AE, "Image", 0, 1))</f>
        <v>#VALUE!</v>
      </c>
      <c r="F23" s="99"/>
      <c r="G23" s="36">
        <f>_xlfn.XLOOKUP(B23, Datasheet!AA:AA, Datasheet!AB:AB, 0, 0, 1)</f>
        <v>0.67600000000000005</v>
      </c>
      <c r="H23" s="46"/>
      <c r="I23" s="104" t="s">
        <v>96</v>
      </c>
      <c r="J23" s="104"/>
      <c r="K23" s="104"/>
      <c r="L23" s="99" t="e" vm="1">
        <f>IF(ISBLANK($I$23), "", _xlfn.XLOOKUP(I23, Datasheet!AD:AD, Datasheet!AE:AE, "Image", 0, 1))</f>
        <v>#VALUE!</v>
      </c>
      <c r="M23" s="99"/>
      <c r="N23">
        <f>_xlfn.XLOOKUP(I23, Datasheet!AD:AD, Datasheet!AF:AF, "", 0, 1)</f>
        <v>0.95</v>
      </c>
    </row>
    <row r="24" spans="1:14" ht="24.6" customHeight="1" x14ac:dyDescent="0.25">
      <c r="A24" s="48" t="s">
        <v>107</v>
      </c>
      <c r="B24" s="121">
        <f>IF(OR($E$22=0, $G$22=0, $G$23=0), "Gegevens Ontbreken", ROUND(($E$22*$G$22*$G$23)/10, 0)*10)</f>
        <v>2230</v>
      </c>
      <c r="C24" s="121"/>
      <c r="D24" s="121"/>
      <c r="E24" s="121"/>
      <c r="F24" s="121"/>
      <c r="G24" s="38"/>
      <c r="H24" s="46"/>
      <c r="I24" s="99">
        <f>IF(OR($E$22=0, $G$22=0, $G$23=0, $N$23=0), "Gegevens Ontbreken", ROUND(($I$22*140*$N$23)/10, 0)*10)</f>
        <v>2130</v>
      </c>
      <c r="J24" s="99"/>
      <c r="K24" s="99"/>
      <c r="L24" s="99"/>
      <c r="M24" s="99"/>
    </row>
    <row r="25" spans="1:14" ht="24" customHeight="1" x14ac:dyDescent="0.25">
      <c r="A25" s="101" t="s">
        <v>17</v>
      </c>
      <c r="B25" s="104" t="s">
        <v>18</v>
      </c>
      <c r="C25" s="104"/>
      <c r="D25" s="104"/>
      <c r="E25" s="104"/>
      <c r="F25" s="104"/>
      <c r="G25" s="36"/>
      <c r="H25" s="46"/>
      <c r="I25" s="104" t="str">
        <f>IF(ISBLANK($B$25), "", $B$25)</f>
        <v>Wit (RAL 9016)</v>
      </c>
      <c r="J25" s="104"/>
      <c r="K25" s="104"/>
      <c r="L25" s="104"/>
      <c r="M25" s="104"/>
    </row>
    <row r="26" spans="1:14" ht="24" customHeight="1" x14ac:dyDescent="0.25">
      <c r="A26" s="101"/>
      <c r="B26" s="42" t="s">
        <v>103</v>
      </c>
      <c r="C26" s="104"/>
      <c r="D26" s="104"/>
      <c r="E26" s="104"/>
      <c r="F26" s="104"/>
      <c r="G26" s="36"/>
      <c r="H26" s="46"/>
      <c r="I26" s="43" t="s">
        <v>115</v>
      </c>
      <c r="J26" s="104" t="str">
        <f>IF(ISBLANK($C$26), "", $C$26)</f>
        <v/>
      </c>
      <c r="K26" s="104"/>
      <c r="L26" s="104"/>
      <c r="M26" s="104"/>
    </row>
    <row r="27" spans="1:14" ht="24" customHeight="1" x14ac:dyDescent="0.25">
      <c r="A27" s="48" t="s">
        <v>20</v>
      </c>
      <c r="B27" s="100" t="s">
        <v>21</v>
      </c>
      <c r="C27" s="100"/>
      <c r="D27" s="100"/>
      <c r="E27" s="100"/>
      <c r="F27" s="100"/>
      <c r="G27" s="35"/>
      <c r="H27" s="46"/>
      <c r="I27" s="100" t="str">
        <f>IF(ISBLANK($B$27), "", $B$27)</f>
        <v>DALI</v>
      </c>
      <c r="J27" s="100"/>
      <c r="K27" s="100"/>
      <c r="L27" s="100"/>
      <c r="M27" s="100"/>
    </row>
    <row r="28" spans="1:14" ht="66" customHeight="1" x14ac:dyDescent="0.25">
      <c r="A28" s="49" t="s">
        <v>22</v>
      </c>
      <c r="B28" s="104" t="s">
        <v>153</v>
      </c>
      <c r="C28" s="104"/>
      <c r="D28" s="104"/>
      <c r="E28" s="99" t="e" vm="2">
        <f>IF(ISBLANK($B$28), "", IF($B$27="Aan-Uit", _xlfn.XLOOKUP(B28, Datasheet!AH:AH, Datasheet!AI:AI, "Image", 0, 1), IF($B$27="Aan-Uit-Dipswitch", _xlfn.XLOOKUP(B28, Datasheet!AH:AH, Datasheet!AI:AI, "Image", 0, 1), IF($B$27="Pushdim-Switchdim", _xlfn.XLOOKUP(B28, Datasheet!AH:AH, Datasheet!AI:AI, "Image", 0, 1), IF($B$27="DALI", _xlfn.XLOOKUP(B28, Datasheet!AK:AK, Datasheet!AL:AL, "Image", 0, 1), IF($B$27="1-10V", _xlfn.XLOOKUP(B28, Datasheet!AK:AK, Datasheet!AL:AL, "Image", 0, 1), 0))))))</f>
        <v>#VALUE!</v>
      </c>
      <c r="F28" s="99"/>
      <c r="G28" s="36"/>
      <c r="H28" s="46"/>
      <c r="I28" s="104" t="str">
        <f>IF(ISBLANK($B$28), "", $B$28)</f>
        <v>GST18-3 male + BST14 chassis</v>
      </c>
      <c r="J28" s="104"/>
      <c r="K28" s="104"/>
      <c r="L28" s="99" t="e" vm="2">
        <f>IF(ISBLANK($I$28), "", IF($I$27="Aan-Uit", _xlfn.XLOOKUP(I28, Datasheet!AH:AH, Datasheet!AI:AI, "", 0, 1), IF($I$27="Aan-Uit-Dipswitch", _xlfn.XLOOKUP(I28, Datasheet!AH:AH, Datasheet!AI:AI, "", 0, 1), IF($I$27="Pushdim-Switchdim", _xlfn.XLOOKUP(I28, Datasheet!AH:AH, Datasheet!AI:AI, "", 0, 1), IF($I$27="DALI", _xlfn.XLOOKUP(I28, Datasheet!AK:AK, Datasheet!AL:AL, "", 0, 1), IF($I$27="1-10V", _xlfn.XLOOKUP(I28, Datasheet!AK:AK, Datasheet!AL:AL, "", 0, 1), ""))))))</f>
        <v>#VALUE!</v>
      </c>
      <c r="M28" s="99"/>
    </row>
    <row r="29" spans="1:14" ht="24" customHeight="1" x14ac:dyDescent="0.25">
      <c r="A29" s="48" t="s">
        <v>23</v>
      </c>
      <c r="B29" s="100" t="s">
        <v>111</v>
      </c>
      <c r="C29" s="100"/>
      <c r="D29" s="100"/>
      <c r="E29" s="100"/>
      <c r="F29" s="100"/>
      <c r="G29" s="41"/>
      <c r="H29" s="51"/>
      <c r="I29" s="100" t="str">
        <f>IF(ISBLANK($B$29), "", $B$29)</f>
        <v>Geen Nood</v>
      </c>
      <c r="J29" s="100"/>
      <c r="K29" s="100"/>
      <c r="L29" s="100"/>
      <c r="M29" s="100"/>
    </row>
    <row r="30" spans="1:14" ht="24" customHeight="1" x14ac:dyDescent="0.25">
      <c r="A30" s="49" t="s">
        <v>166</v>
      </c>
      <c r="B30" s="96" t="s">
        <v>169</v>
      </c>
      <c r="C30" s="97"/>
      <c r="D30" s="97"/>
      <c r="E30" s="97"/>
      <c r="F30" s="98"/>
      <c r="G30" s="41"/>
      <c r="H30" s="51"/>
      <c r="I30" s="96" t="str">
        <f>IF(ISBLANK($B$30), "", $B$30)</f>
        <v>Geen Sensor</v>
      </c>
      <c r="J30" s="97"/>
      <c r="K30" s="97"/>
      <c r="L30" s="97"/>
      <c r="M30" s="98"/>
    </row>
    <row r="31" spans="1:14" ht="24" customHeight="1" x14ac:dyDescent="0.25">
      <c r="A31" s="48" t="s">
        <v>170</v>
      </c>
      <c r="B31" s="93" t="s">
        <v>168</v>
      </c>
      <c r="C31" s="94"/>
      <c r="D31" s="94"/>
      <c r="E31" s="94"/>
      <c r="F31" s="95"/>
      <c r="G31" s="41"/>
      <c r="H31" s="51"/>
      <c r="I31" s="93" t="str">
        <f>IF(ISBLANK($B$31), "", $B$31)</f>
        <v>Nee</v>
      </c>
      <c r="J31" s="94"/>
      <c r="K31" s="94"/>
      <c r="L31" s="94"/>
      <c r="M31" s="95"/>
    </row>
    <row r="32" spans="1:14" ht="24" customHeight="1" x14ac:dyDescent="0.25">
      <c r="A32" s="101" t="s">
        <v>25</v>
      </c>
      <c r="B32" s="104"/>
      <c r="C32" s="104"/>
      <c r="D32" s="104"/>
      <c r="E32" s="104"/>
      <c r="F32" s="104"/>
      <c r="G32" s="36"/>
      <c r="H32" s="46"/>
      <c r="I32" s="104" t="str">
        <f>IF(ISBLANK($B$32), "", $B$32)</f>
        <v/>
      </c>
      <c r="J32" s="104"/>
      <c r="K32" s="104"/>
      <c r="L32" s="104"/>
      <c r="M32" s="104"/>
    </row>
    <row r="33" spans="1:13" ht="24" customHeight="1" x14ac:dyDescent="0.25">
      <c r="A33" s="101"/>
      <c r="B33" s="104"/>
      <c r="C33" s="104"/>
      <c r="D33" s="104"/>
      <c r="E33" s="104"/>
      <c r="F33" s="104"/>
      <c r="G33" s="36"/>
      <c r="H33" s="46"/>
      <c r="I33" s="104" t="str">
        <f>IF(ISBLANK($B$33), "", $B$33)</f>
        <v/>
      </c>
      <c r="J33" s="104"/>
      <c r="K33" s="104"/>
      <c r="L33" s="104"/>
      <c r="M33" s="104"/>
    </row>
    <row r="34" spans="1:13" ht="24" customHeight="1" x14ac:dyDescent="0.25">
      <c r="A34" s="101"/>
      <c r="B34" s="104"/>
      <c r="C34" s="104"/>
      <c r="D34" s="104"/>
      <c r="E34" s="104"/>
      <c r="F34" s="104"/>
      <c r="G34" s="36"/>
      <c r="H34" s="46"/>
      <c r="I34" s="104" t="str">
        <f>IF(ISBLANK($B$34), "", $B$34)</f>
        <v/>
      </c>
      <c r="J34" s="104"/>
      <c r="K34" s="104"/>
      <c r="L34" s="104"/>
      <c r="M34" s="104"/>
    </row>
    <row r="35" spans="1:13" x14ac:dyDescent="0.25">
      <c r="A35" s="32"/>
      <c r="B35" s="119" t="s">
        <v>27</v>
      </c>
      <c r="C35" s="119"/>
      <c r="D35" s="120">
        <v>50</v>
      </c>
      <c r="E35" s="120"/>
      <c r="F35" s="118" t="s">
        <v>28</v>
      </c>
      <c r="G35" s="40"/>
      <c r="H35" s="46"/>
      <c r="I35" s="119" t="s">
        <v>27</v>
      </c>
      <c r="J35" s="118"/>
      <c r="K35" s="120">
        <v>50</v>
      </c>
      <c r="L35" s="120"/>
      <c r="M35" s="118" t="s">
        <v>28</v>
      </c>
    </row>
    <row r="36" spans="1:13" x14ac:dyDescent="0.25">
      <c r="A36" s="32"/>
      <c r="B36" s="119"/>
      <c r="C36" s="119"/>
      <c r="D36" s="120"/>
      <c r="E36" s="120"/>
      <c r="F36" s="118"/>
      <c r="G36" s="40"/>
      <c r="H36" s="46"/>
      <c r="I36" s="118"/>
      <c r="J36" s="118"/>
      <c r="K36" s="120"/>
      <c r="L36" s="120"/>
      <c r="M36" s="118"/>
    </row>
    <row r="37" spans="1:13" x14ac:dyDescent="0.25">
      <c r="B37" s="1"/>
      <c r="C37" s="1"/>
      <c r="D37" s="1"/>
      <c r="E37" s="1"/>
      <c r="F37" s="1"/>
      <c r="G37" s="1"/>
      <c r="H37" s="1"/>
      <c r="I37" s="1"/>
      <c r="J37" s="1"/>
      <c r="K37" s="1"/>
      <c r="L37" s="1"/>
      <c r="M37" s="1"/>
    </row>
    <row r="38" spans="1:13" x14ac:dyDescent="0.25">
      <c r="B38" s="1"/>
      <c r="C38" s="1"/>
      <c r="D38" s="1"/>
      <c r="E38" s="1"/>
      <c r="F38" s="1"/>
      <c r="G38" s="1"/>
      <c r="H38" s="1"/>
      <c r="I38" s="1"/>
      <c r="J38" s="1"/>
      <c r="K38" s="1"/>
      <c r="L38" s="1"/>
      <c r="M38" s="1"/>
    </row>
    <row r="39" spans="1:13" x14ac:dyDescent="0.25">
      <c r="B39" s="1"/>
      <c r="C39" s="1"/>
      <c r="D39" s="1"/>
      <c r="E39" s="1"/>
      <c r="F39" s="1"/>
      <c r="G39" s="1"/>
      <c r="H39" s="1"/>
      <c r="I39" s="1"/>
      <c r="J39" s="1"/>
      <c r="K39" s="1"/>
      <c r="L39" s="1"/>
      <c r="M39" s="1"/>
    </row>
    <row r="40" spans="1:13" x14ac:dyDescent="0.25">
      <c r="B40" s="1"/>
      <c r="C40" s="1" t="s">
        <v>29</v>
      </c>
      <c r="D40" s="1"/>
      <c r="E40" s="1"/>
      <c r="F40" s="1"/>
      <c r="G40" s="1"/>
      <c r="H40" s="1"/>
      <c r="I40" s="1"/>
      <c r="J40" s="1"/>
      <c r="K40" s="1"/>
      <c r="L40" s="1"/>
      <c r="M40" s="1"/>
    </row>
    <row r="41" spans="1:13" x14ac:dyDescent="0.25">
      <c r="B41" s="1"/>
      <c r="C41" s="1"/>
      <c r="D41" s="1"/>
      <c r="E41" s="1"/>
      <c r="F41" s="1"/>
      <c r="G41" s="1"/>
      <c r="H41" s="1"/>
      <c r="I41" s="1"/>
      <c r="J41" s="1"/>
      <c r="K41" s="1"/>
      <c r="L41" s="1"/>
      <c r="M41" s="1"/>
    </row>
    <row r="42" spans="1:13" x14ac:dyDescent="0.25">
      <c r="B42" s="1"/>
      <c r="C42" s="1"/>
      <c r="D42" s="1"/>
      <c r="E42" s="1"/>
      <c r="F42" s="1"/>
      <c r="G42" s="1"/>
      <c r="H42" s="1"/>
      <c r="I42" s="1"/>
      <c r="J42" s="1"/>
      <c r="K42" s="1"/>
      <c r="L42" s="1"/>
      <c r="M42" s="1"/>
    </row>
    <row r="43" spans="1:13" x14ac:dyDescent="0.25">
      <c r="B43" s="1"/>
      <c r="C43" s="1"/>
      <c r="D43" s="1"/>
      <c r="E43" s="1"/>
      <c r="F43" s="1"/>
      <c r="G43" s="1"/>
      <c r="H43" s="1"/>
      <c r="I43" s="1"/>
      <c r="J43" s="1"/>
      <c r="K43" s="1"/>
      <c r="L43" s="1"/>
      <c r="M43" s="1"/>
    </row>
    <row r="44" spans="1:13" x14ac:dyDescent="0.25">
      <c r="B44" s="1"/>
      <c r="C44" s="1"/>
      <c r="D44" s="1"/>
      <c r="E44" s="1"/>
      <c r="F44" s="1"/>
      <c r="G44" s="1"/>
      <c r="H44" s="1"/>
      <c r="I44" s="1"/>
      <c r="J44" s="1"/>
      <c r="K44" s="1"/>
      <c r="L44" s="1"/>
      <c r="M44" s="1"/>
    </row>
    <row r="45" spans="1:13" x14ac:dyDescent="0.25">
      <c r="B45" s="1"/>
      <c r="C45" s="1"/>
      <c r="D45" s="1"/>
      <c r="E45" s="1"/>
      <c r="F45" s="1"/>
      <c r="G45" s="1"/>
      <c r="H45" s="1"/>
      <c r="I45" s="1"/>
      <c r="J45" s="1"/>
      <c r="K45" s="1"/>
      <c r="L45" s="1"/>
      <c r="M45" s="1"/>
    </row>
    <row r="46" spans="1:13" x14ac:dyDescent="0.25">
      <c r="B46" s="1"/>
      <c r="C46" s="1"/>
      <c r="D46" s="1"/>
      <c r="E46" s="1"/>
      <c r="F46" s="1"/>
      <c r="G46" s="1"/>
      <c r="H46" s="1"/>
      <c r="I46" s="1"/>
      <c r="J46" s="1"/>
      <c r="K46" s="1"/>
      <c r="L46" s="1"/>
      <c r="M46" s="1"/>
    </row>
    <row r="47" spans="1:13" x14ac:dyDescent="0.25">
      <c r="B47" s="1"/>
      <c r="C47" s="1"/>
      <c r="D47" s="1"/>
      <c r="E47" s="1"/>
      <c r="F47" s="1"/>
      <c r="G47" s="1"/>
      <c r="H47" s="1"/>
      <c r="I47" s="1"/>
      <c r="J47" s="1"/>
      <c r="K47" s="1"/>
      <c r="L47" s="1"/>
      <c r="M47" s="1"/>
    </row>
    <row r="48" spans="1:13" x14ac:dyDescent="0.25">
      <c r="B48" s="1"/>
      <c r="C48" s="1"/>
      <c r="D48" s="1"/>
      <c r="E48" s="1"/>
      <c r="F48" s="1"/>
      <c r="G48" s="1"/>
      <c r="H48" s="1"/>
      <c r="I48" s="1"/>
      <c r="J48" s="1"/>
      <c r="K48" s="1"/>
      <c r="L48" s="1"/>
      <c r="M48" s="1"/>
    </row>
    <row r="49" spans="2:13" x14ac:dyDescent="0.25">
      <c r="B49" s="1"/>
      <c r="C49" s="1"/>
      <c r="D49" s="1"/>
      <c r="E49" s="1"/>
      <c r="F49" s="1"/>
      <c r="G49" s="1"/>
      <c r="H49" s="1"/>
      <c r="I49" s="1"/>
      <c r="J49" s="1"/>
      <c r="K49" s="1"/>
      <c r="L49" s="1"/>
      <c r="M49" s="1"/>
    </row>
    <row r="50" spans="2:13" x14ac:dyDescent="0.25">
      <c r="B50" s="1"/>
      <c r="C50" s="1"/>
      <c r="D50" s="1"/>
      <c r="E50" s="1"/>
      <c r="F50" s="1"/>
      <c r="G50" s="1"/>
      <c r="H50" s="1"/>
      <c r="I50" s="1"/>
      <c r="J50" s="1"/>
      <c r="K50" s="1"/>
      <c r="L50" s="1"/>
      <c r="M50" s="1"/>
    </row>
    <row r="51" spans="2:13" x14ac:dyDescent="0.25">
      <c r="B51" s="1"/>
      <c r="C51" s="1"/>
      <c r="D51" s="1"/>
      <c r="E51" s="1"/>
      <c r="F51" s="1"/>
      <c r="G51" s="1"/>
      <c r="H51" s="1"/>
      <c r="I51" s="1"/>
      <c r="J51" s="1"/>
      <c r="K51" s="1"/>
      <c r="L51" s="1"/>
      <c r="M51" s="1"/>
    </row>
    <row r="52" spans="2:13" x14ac:dyDescent="0.25">
      <c r="B52" s="1"/>
      <c r="C52" s="1"/>
      <c r="D52" s="1"/>
      <c r="E52" s="1"/>
      <c r="F52" s="1"/>
      <c r="G52" s="1"/>
      <c r="H52" s="1"/>
      <c r="I52" s="1"/>
      <c r="J52" s="1"/>
      <c r="K52" s="1"/>
      <c r="L52" s="1"/>
      <c r="M52" s="1"/>
    </row>
    <row r="53" spans="2:13" x14ac:dyDescent="0.25">
      <c r="B53" s="1"/>
      <c r="C53" s="1"/>
      <c r="D53" s="1"/>
      <c r="E53" s="1"/>
      <c r="F53" s="1"/>
      <c r="G53" s="1"/>
      <c r="H53" s="1"/>
      <c r="I53" s="1"/>
      <c r="J53" s="1"/>
      <c r="K53" s="1"/>
      <c r="L53" s="1"/>
      <c r="M53" s="1"/>
    </row>
    <row r="54" spans="2:13" x14ac:dyDescent="0.25">
      <c r="B54" s="1"/>
      <c r="C54" s="1"/>
      <c r="D54" s="1"/>
      <c r="E54" s="1"/>
      <c r="F54" s="1"/>
      <c r="G54" s="1"/>
      <c r="H54" s="1"/>
      <c r="I54" s="1"/>
      <c r="J54" s="1"/>
      <c r="K54" s="1"/>
      <c r="L54" s="1"/>
      <c r="M54" s="1"/>
    </row>
    <row r="55" spans="2:13" x14ac:dyDescent="0.25">
      <c r="B55" s="1"/>
      <c r="C55" s="1"/>
      <c r="D55" s="1"/>
      <c r="E55" s="1"/>
      <c r="F55" s="1"/>
      <c r="G55" s="1"/>
      <c r="H55" s="1"/>
      <c r="I55" s="1"/>
      <c r="J55" s="1"/>
      <c r="K55" s="1"/>
      <c r="L55" s="1"/>
      <c r="M55" s="1"/>
    </row>
    <row r="56" spans="2:13" x14ac:dyDescent="0.25">
      <c r="B56" s="1"/>
      <c r="C56" s="1"/>
      <c r="D56" s="1"/>
      <c r="E56" s="1"/>
      <c r="F56" s="1"/>
      <c r="G56" s="1"/>
      <c r="H56" s="1"/>
      <c r="I56" s="1"/>
      <c r="J56" s="1"/>
      <c r="K56" s="1"/>
      <c r="L56" s="1"/>
      <c r="M56" s="1"/>
    </row>
    <row r="57" spans="2:13" x14ac:dyDescent="0.25">
      <c r="B57" s="1"/>
      <c r="C57" s="1"/>
      <c r="D57" s="1"/>
      <c r="E57" s="1"/>
      <c r="F57" s="1"/>
      <c r="G57" s="1"/>
      <c r="H57" s="1"/>
      <c r="I57" s="1"/>
      <c r="J57" s="1"/>
      <c r="K57" s="1"/>
      <c r="L57" s="1"/>
      <c r="M57" s="1"/>
    </row>
    <row r="58" spans="2:13" x14ac:dyDescent="0.25">
      <c r="B58" s="1"/>
      <c r="C58" s="1"/>
      <c r="D58" s="1"/>
      <c r="E58" s="1"/>
      <c r="F58" s="1"/>
      <c r="G58" s="1"/>
      <c r="H58" s="1"/>
      <c r="I58" s="1"/>
      <c r="J58" s="1"/>
      <c r="K58" s="1"/>
      <c r="L58" s="1"/>
      <c r="M58" s="1"/>
    </row>
    <row r="59" spans="2:13" x14ac:dyDescent="0.25">
      <c r="B59" s="1"/>
      <c r="C59" s="1"/>
      <c r="D59" s="1"/>
      <c r="E59" s="1"/>
      <c r="F59" s="1"/>
      <c r="G59" s="1"/>
      <c r="H59" s="1"/>
      <c r="I59" s="1"/>
      <c r="J59" s="1"/>
      <c r="K59" s="1"/>
      <c r="L59" s="1"/>
      <c r="M59" s="1"/>
    </row>
    <row r="60" spans="2:13" x14ac:dyDescent="0.25">
      <c r="B60" s="1"/>
      <c r="C60" s="1"/>
      <c r="D60" s="1"/>
      <c r="E60" s="1"/>
      <c r="F60" s="1"/>
      <c r="G60" s="1"/>
      <c r="H60" s="1"/>
      <c r="I60" s="1"/>
      <c r="J60" s="1"/>
      <c r="K60" s="1"/>
      <c r="L60" s="1"/>
      <c r="M60" s="1"/>
    </row>
  </sheetData>
  <sheetProtection algorithmName="SHA-512" hashValue="gQh4OSAS0mmCnxLbX7XnrVoU2WJvpkpY2zRCwJg3yaDOUrGdbWufG56oG+KNhpq4MetQHB0DMRCCIfuCgwon7g==" saltValue="9kbT7tjJuyNusJtse0KOcA==" spinCount="100000" sheet="1" selectLockedCells="1"/>
  <mergeCells count="73">
    <mergeCell ref="I33:M33"/>
    <mergeCell ref="I34:M34"/>
    <mergeCell ref="I28:K28"/>
    <mergeCell ref="I35:J36"/>
    <mergeCell ref="K35:L36"/>
    <mergeCell ref="M35:M36"/>
    <mergeCell ref="L28:M28"/>
    <mergeCell ref="I29:M29"/>
    <mergeCell ref="I32:M32"/>
    <mergeCell ref="B29:F29"/>
    <mergeCell ref="B23:D23"/>
    <mergeCell ref="E23:F23"/>
    <mergeCell ref="B25:F25"/>
    <mergeCell ref="B24:F24"/>
    <mergeCell ref="B28:D28"/>
    <mergeCell ref="I23:K23"/>
    <mergeCell ref="L23:M23"/>
    <mergeCell ref="I24:M24"/>
    <mergeCell ref="I25:M25"/>
    <mergeCell ref="J26:M26"/>
    <mergeCell ref="A32:A34"/>
    <mergeCell ref="B32:F32"/>
    <mergeCell ref="B33:F33"/>
    <mergeCell ref="F35:F36"/>
    <mergeCell ref="B35:C36"/>
    <mergeCell ref="D35:E36"/>
    <mergeCell ref="B34:F34"/>
    <mergeCell ref="I12:M12"/>
    <mergeCell ref="A5:H5"/>
    <mergeCell ref="A6:H6"/>
    <mergeCell ref="A8:H8"/>
    <mergeCell ref="A9:H9"/>
    <mergeCell ref="B12:F12"/>
    <mergeCell ref="A10:H10"/>
    <mergeCell ref="I5:M5"/>
    <mergeCell ref="I6:M6"/>
    <mergeCell ref="I8:M8"/>
    <mergeCell ref="I9:M9"/>
    <mergeCell ref="I10:M10"/>
    <mergeCell ref="A7:H7"/>
    <mergeCell ref="I7:M7"/>
    <mergeCell ref="B13:F13"/>
    <mergeCell ref="L22:M22"/>
    <mergeCell ref="I22:K22"/>
    <mergeCell ref="I13:M13"/>
    <mergeCell ref="I14:L14"/>
    <mergeCell ref="I15:L15"/>
    <mergeCell ref="I16:L16"/>
    <mergeCell ref="B14:E14"/>
    <mergeCell ref="B15:E15"/>
    <mergeCell ref="B16:E16"/>
    <mergeCell ref="B17:F17"/>
    <mergeCell ref="B21:F21"/>
    <mergeCell ref="I17:M17"/>
    <mergeCell ref="I19:M19"/>
    <mergeCell ref="I20:M20"/>
    <mergeCell ref="I21:M21"/>
    <mergeCell ref="A17:A18"/>
    <mergeCell ref="C18:F18"/>
    <mergeCell ref="J18:M18"/>
    <mergeCell ref="B30:F30"/>
    <mergeCell ref="B31:F31"/>
    <mergeCell ref="I30:M30"/>
    <mergeCell ref="I31:M31"/>
    <mergeCell ref="E28:F28"/>
    <mergeCell ref="B27:F27"/>
    <mergeCell ref="A25:A26"/>
    <mergeCell ref="B22:C22"/>
    <mergeCell ref="E22:F22"/>
    <mergeCell ref="C26:F26"/>
    <mergeCell ref="I27:M27"/>
    <mergeCell ref="B19:F19"/>
    <mergeCell ref="B20:F20"/>
  </mergeCells>
  <conditionalFormatting sqref="B13">
    <cfRule type="expression" dxfId="38" priority="1">
      <formula>IF(OR(ISBLANK($B$14), ISBLANK($B$15), ISBLANK($B$16), ISBLANK($B$17), ISBLANK($B$19), ISBLANK($B$20), ISBLANK($B$21), ISBLANK($B$22), ISBLANK($E$22), ISBLANK($B$23), ISBLANK($B$24), ISBLANK($B$25), ISBLANK($B$27), ISBLANK($B$28), ISBLANK($B$29), ISBLANK($D$35)), TRUE, FALSE)</formula>
    </cfRule>
    <cfRule type="expression" dxfId="37" priority="4">
      <formula>IF(OR(ISBLANK($B$14), ISBLANK($B$15), ISBLANK($B$16), ISBLANK($B$17), ISBLANK($B$19), ISBLANK($B$20), ISBLANK($B$21), ISBLANK($B$22), ISBLANK($E$22), ISBLANK($B$23), ISBLANK($B$24), ISBLANK($B$25), ISBLANK($B$27), ISBLANK($B$28), ISBLANK($B$29), ISBLANK($D$35)), FALSE, TRUE)</formula>
    </cfRule>
  </conditionalFormatting>
  <conditionalFormatting sqref="B20">
    <cfRule type="expression" dxfId="36" priority="9">
      <formula>IF(AND($B$24="Gegevens Ontbreken", ISBLANK($B$20)), TRUE, FALSE)</formula>
    </cfRule>
  </conditionalFormatting>
  <conditionalFormatting sqref="B21">
    <cfRule type="expression" dxfId="35" priority="8">
      <formula>IF(AND($B$24="Gegevens Ontbreken", ISBLANK($B$21)), TRUE, FALSE)</formula>
    </cfRule>
  </conditionalFormatting>
  <conditionalFormatting sqref="B22">
    <cfRule type="expression" dxfId="34" priority="10">
      <formula>IF(AND($B$24="Gegevens Ontbreken", ISBLANK($B$22)), TRUE, FALSE)</formula>
    </cfRule>
  </conditionalFormatting>
  <conditionalFormatting sqref="B23">
    <cfRule type="expression" dxfId="33" priority="7">
      <formula>IF(AND($B$24="Gegevens Ontbreken", ISBLANK($B$23)), TRUE, FALSE)</formula>
    </cfRule>
  </conditionalFormatting>
  <conditionalFormatting sqref="B24">
    <cfRule type="expression" dxfId="32" priority="13">
      <formula>IF($B$24="Gegevens Ontbreken", TRUE, FALSE)</formula>
    </cfRule>
  </conditionalFormatting>
  <conditionalFormatting sqref="E22">
    <cfRule type="expression" dxfId="31" priority="6">
      <formula>IF(AND($B$24="Gegevens Ontbreken", ISBLANK($E$22)), TRUE, FALSE)</formula>
    </cfRule>
  </conditionalFormatting>
  <conditionalFormatting sqref="I13">
    <cfRule type="expression" dxfId="30" priority="2">
      <formula>IF(OR(ISBLANK($I$14), ISBLANK($I$15), ISBLANK($I$16), ISBLANK($I$17), ISBLANK($I$19), ISBLANK($I$20), ISBLANK($I$21), ISBLANK($I$22), ISBLANK($I$23), ISBLANK($I$24), ISBLANK($I$25), ISBLANK($I$27), ISBLANK($I$28), ISBLANK($I$29), ISBLANK($K$35)), TRUE, FALSE)</formula>
    </cfRule>
    <cfRule type="expression" dxfId="29" priority="3">
      <formula>IF(OR(ISBLANK($I$14), ISBLANK($I$15), ISBLANK($I$16), ISBLANK($I$17), ISBLANK($I$19), ISBLANK($I$20), ISBLANK($I$21), ISBLANK($I$22), ISBLANK($I$23), ISBLANK($I$24), ISBLANK($I$25), ISBLANK($I$27), ISBLANK($I$28), ISBLANK($I$29), ISBLANK($K$35)), FALSE, TRUE)</formula>
    </cfRule>
  </conditionalFormatting>
  <conditionalFormatting sqref="I22">
    <cfRule type="expression" dxfId="28" priority="11">
      <formula>IF($I$22="Gegevens Ontbreken", TRUE, FALSE)</formula>
    </cfRule>
  </conditionalFormatting>
  <conditionalFormatting sqref="I23">
    <cfRule type="expression" dxfId="27" priority="5">
      <formula>IF(AND($I$22="Gegevens Ontbreken", ISBLANK($I$23)), TRUE, FALSE)</formula>
    </cfRule>
  </conditionalFormatting>
  <conditionalFormatting sqref="I24">
    <cfRule type="expression" dxfId="26" priority="12">
      <formula>IF($I$24="Gegevens Ontbreken", TRUE, FALSE)</formula>
    </cfRule>
  </conditionalFormatting>
  <dataValidations count="11">
    <dataValidation type="list" allowBlank="1" showInputMessage="1" showErrorMessage="1" sqref="I17 K17:M17 J17" xr:uid="{ECE08627-B60E-4440-8ACD-CC0E0D063AD7}">
      <formula1>Plafondtype1</formula1>
    </dataValidation>
    <dataValidation type="list" allowBlank="1" showInputMessage="1" showErrorMessage="1" sqref="I23:K23" xr:uid="{92AA7D52-6547-4942-97B3-11A0CE9647B2}">
      <formula1>Optiek_Nieuw1</formula1>
    </dataValidation>
    <dataValidation type="list" allowBlank="1" showInputMessage="1" showErrorMessage="1" sqref="I19:M19" xr:uid="{37DAA8F0-9563-41CA-882E-0AF913C88BCA}">
      <formula1>Montage1</formula1>
    </dataValidation>
    <dataValidation type="list" allowBlank="1" showInputMessage="1" showErrorMessage="1" sqref="I20:M20" xr:uid="{78770E19-BD5F-4819-A5CD-51C3E13F723F}">
      <formula1>Kleurtemperatuur1</formula1>
    </dataValidation>
    <dataValidation type="list" allowBlank="1" showInputMessage="1" showErrorMessage="1" sqref="I21:M21" xr:uid="{A719E7A4-E276-4EEE-AD08-02D77B3ED1CD}">
      <formula1>CRI_1</formula1>
    </dataValidation>
    <dataValidation type="list" allowBlank="1" showInputMessage="1" showErrorMessage="1" sqref="I25:M25" xr:uid="{A4295076-05FC-454E-AA0F-7532AD821F62}">
      <formula1>Armatuurkleur1</formula1>
    </dataValidation>
    <dataValidation type="list" allowBlank="1" showInputMessage="1" showErrorMessage="1" sqref="I27:M27" xr:uid="{44E81BFC-C3A8-45BB-A07A-9B0B934FE4EA}">
      <formula1>Sturing1</formula1>
    </dataValidation>
    <dataValidation type="list" allowBlank="1" showInputMessage="1" showErrorMessage="1" sqref="J29:M29 I29" xr:uid="{739B6299-B125-451F-B5E8-7F1E4EF77F0B}">
      <formula1>Noodverlichting1</formula1>
    </dataValidation>
    <dataValidation type="list" allowBlank="1" showInputMessage="1" showErrorMessage="1" sqref="I28:K28" xr:uid="{649F70E6-12F2-4BA8-A657-5A23ED86FB00}">
      <formula1>IF($I$27="Aan-Uit", Aansluiting_AanUit1, IF($I$27="Aan-Uit-Dipswitch", Aansluiting_AanUit1, IF($I$27="Pushdim-Switchdim", Aansluiting_AanUit1, IF($I$27="DALI", Aansluiting_Dali1, IF($I$27="1-10V", Aansluiting_Dali1, Error1)))))</formula1>
    </dataValidation>
    <dataValidation type="list" allowBlank="1" showInputMessage="1" showErrorMessage="1" sqref="I30:M30" xr:uid="{827F9E2F-021C-4E05-835A-D48DE3BBBC0F}">
      <formula1>Sensor1</formula1>
    </dataValidation>
    <dataValidation type="list" allowBlank="1" showInputMessage="1" showErrorMessage="1" sqref="I31:M31" xr:uid="{6B480292-6261-4516-AA6A-E461D513396B}">
      <formula1>Ventilatie1</formula1>
    </dataValidation>
  </dataValidations>
  <pageMargins left="0.7" right="0.7" top="0.75" bottom="0.75" header="0.3" footer="0.3"/>
  <pageSetup paperSize="9" scale="70" fitToHeight="0" orientation="portrait" r:id="rId1"/>
  <drawing r:id="rId2"/>
  <extLst>
    <ext xmlns:x14="http://schemas.microsoft.com/office/spreadsheetml/2009/9/main" uri="{CCE6A557-97BC-4b89-ADB6-D9C93CAAB3DF}">
      <x14:dataValidations xmlns:xm="http://schemas.microsoft.com/office/excel/2006/main" count="14">
        <x14:dataValidation type="list" allowBlank="1" showInputMessage="1" showErrorMessage="1" xr:uid="{ED1E6BB3-A770-476D-983A-8F662D0931D8}">
          <x14:formula1>
            <xm:f>_xlfn.ANCHORARRAY(Datasheet!$D$3)</xm:f>
          </x14:formula1>
          <xm:sqref>B19:G19</xm:sqref>
        </x14:dataValidation>
        <x14:dataValidation type="list" allowBlank="1" showInputMessage="1" showErrorMessage="1" xr:uid="{05B2E998-8271-4622-80FF-4D4992F42B4B}">
          <x14:formula1>
            <xm:f>_xlfn.ANCHORARRAY(Datasheet!$F$3)</xm:f>
          </x14:formula1>
          <xm:sqref>B17 D17:F17 G17:G18 C17</xm:sqref>
        </x14:dataValidation>
        <x14:dataValidation type="list" allowBlank="1" showInputMessage="1" showErrorMessage="1" xr:uid="{5D7FE430-9572-41B1-AAD0-68C2B6ED6FFD}">
          <x14:formula1>
            <xm:f>_xlfn.ANCHORARRAY(Datasheet!$N$3)</xm:f>
          </x14:formula1>
          <xm:sqref>B20:F20</xm:sqref>
        </x14:dataValidation>
        <x14:dataValidation type="list" allowBlank="1" showInputMessage="1" showErrorMessage="1" xr:uid="{83C9985D-FCAB-412B-8D8A-5672AB828E84}">
          <x14:formula1>
            <xm:f>_xlfn.ANCHORARRAY(Datasheet!$L$3)</xm:f>
          </x14:formula1>
          <xm:sqref>B21:F21</xm:sqref>
        </x14:dataValidation>
        <x14:dataValidation type="list" allowBlank="1" showInputMessage="1" showErrorMessage="1" xr:uid="{FD5BF2B8-9025-4F14-8430-BC3F0D4AADA2}">
          <x14:formula1>
            <xm:f>_xlfn.ANCHORARRAY(Datasheet!$X$3)</xm:f>
          </x14:formula1>
          <xm:sqref>B22:C22</xm:sqref>
        </x14:dataValidation>
        <x14:dataValidation type="list" allowBlank="1" showInputMessage="1" showErrorMessage="1" xr:uid="{50C35D1B-BBCE-4207-818C-C5853862F2E5}">
          <x14:formula1>
            <xm:f>_xlfn.ANCHORARRAY(Datasheet!$J$3)</xm:f>
          </x14:formula1>
          <xm:sqref>E22:F22</xm:sqref>
        </x14:dataValidation>
        <x14:dataValidation type="list" allowBlank="1" showInputMessage="1" showErrorMessage="1" xr:uid="{62DA2451-DCBC-477F-BDF2-CF088E886AF6}">
          <x14:formula1>
            <xm:f>_xlfn.ANCHORARRAY(Datasheet!$AC$3)</xm:f>
          </x14:formula1>
          <xm:sqref>B23:D23</xm:sqref>
        </x14:dataValidation>
        <x14:dataValidation type="list" allowBlank="1" showInputMessage="1" showErrorMessage="1" xr:uid="{61420BD8-0039-4AE2-B4CA-E273D4319A4A}">
          <x14:formula1>
            <xm:f>_xlfn.ANCHORARRAY(Datasheet!$H$3)</xm:f>
          </x14:formula1>
          <xm:sqref>B25:G25</xm:sqref>
        </x14:dataValidation>
        <x14:dataValidation type="list" allowBlank="1" showInputMessage="1" showErrorMessage="1" xr:uid="{C0EDD189-5F06-40C4-8F3F-546B439B12B1}">
          <x14:formula1>
            <xm:f>_xlfn.ANCHORARRAY(Datasheet!$Z$3)</xm:f>
          </x14:formula1>
          <xm:sqref>B27:G27</xm:sqref>
        </x14:dataValidation>
        <x14:dataValidation type="list" allowBlank="1" showInputMessage="1" showErrorMessage="1" xr:uid="{878B7C87-1B27-4353-89D9-387D2A67085A}">
          <x14:formula1>
            <xm:f>_xlfn.ANCHORARRAY(Datasheet!$AO$3)</xm:f>
          </x14:formula1>
          <xm:sqref>C29:F29 G29:G31 B29</xm:sqref>
        </x14:dataValidation>
        <x14:dataValidation type="list" allowBlank="1" showInputMessage="1" showErrorMessage="1" xr:uid="{B8518EA4-70A3-43D6-AD1E-20B9B6650867}">
          <x14:formula1>
            <xm:f>_xlfn.ANCHORARRAY(Datasheet!$AS$3)</xm:f>
          </x14:formula1>
          <xm:sqref>G32:G34 B30:F30</xm:sqref>
        </x14:dataValidation>
        <x14:dataValidation type="list" allowBlank="1" showInputMessage="1" showErrorMessage="1" xr:uid="{B3B2C41F-CCE3-45F2-A662-7A6C73634456}">
          <x14:formula1>
            <xm:f>IF($B$27="Aan-Uit",_xlfn.ANCHORARRAY( Datasheet!$AJ$3), IF($B$27="Aan-Uit-Dipswitch",_xlfn.ANCHORARRAY( Datasheet!$AJ$3), IF($B$27="Pushdim-Switchdim",_xlfn.ANCHORARRAY( Datasheet!$AJ$3), IF($B$27="DALI",_xlfn.ANCHORARRAY( Datasheet!$AM$3), IF($B$27="1-10V",_xlfn.ANCHORARRAY( Datasheet!$AM$3),_xlfn.ANCHORARRAY( Datasheet!$AU$3))))))</xm:f>
          </x14:formula1>
          <xm:sqref>B28:D28</xm:sqref>
        </x14:dataValidation>
        <x14:dataValidation type="list" allowBlank="1" showInputMessage="1" showErrorMessage="1" xr:uid="{C539D0E5-CA49-483A-BB84-B5F2AC658B89}">
          <x14:formula1>
            <xm:f>_xlfn.ANCHORARRAY(Datasheet!$B$3)</xm:f>
          </x14:formula1>
          <xm:sqref>I7:M7</xm:sqref>
        </x14:dataValidation>
        <x14:dataValidation type="list" allowBlank="1" showInputMessage="1" showErrorMessage="1" xr:uid="{76E5401A-4271-4F51-9184-614562208DFE}">
          <x14:formula1>
            <xm:f>_xlfn.ANCHORARRAY(Datasheet!$AQ$3)</xm:f>
          </x14:formula1>
          <xm:sqref>B31:F31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14854-070F-491E-A014-7996C86C6EE3}">
  <sheetPr>
    <pageSetUpPr fitToPage="1"/>
  </sheetPr>
  <dimension ref="A4:N60"/>
  <sheetViews>
    <sheetView view="pageLayout" zoomScaleNormal="100" workbookViewId="0">
      <selection activeCell="I6" sqref="I6:M6"/>
    </sheetView>
  </sheetViews>
  <sheetFormatPr defaultRowHeight="15" x14ac:dyDescent="0.25"/>
  <cols>
    <col min="1" max="1" width="16.5703125" customWidth="1"/>
    <col min="2" max="2" width="13.140625" customWidth="1"/>
    <col min="7" max="7" width="9.140625" hidden="1" customWidth="1"/>
    <col min="8" max="8" width="0.5703125" customWidth="1"/>
    <col min="9" max="9" width="11" customWidth="1"/>
    <col min="13" max="13" width="8.7109375" customWidth="1"/>
    <col min="14" max="14" width="9.140625" hidden="1" customWidth="1"/>
  </cols>
  <sheetData>
    <row r="4" spans="1:13" ht="18.75" customHeight="1" x14ac:dyDescent="0.25"/>
    <row r="5" spans="1:13" x14ac:dyDescent="0.25">
      <c r="A5" s="109" t="s">
        <v>0</v>
      </c>
      <c r="B5" s="109"/>
      <c r="C5" s="109"/>
      <c r="D5" s="109"/>
      <c r="E5" s="109"/>
      <c r="F5" s="109"/>
      <c r="G5" s="109"/>
      <c r="H5" s="109"/>
      <c r="I5" s="110"/>
      <c r="J5" s="110"/>
      <c r="K5" s="110"/>
      <c r="L5" s="110"/>
      <c r="M5" s="110"/>
    </row>
    <row r="6" spans="1:13" x14ac:dyDescent="0.25">
      <c r="A6" s="109" t="s">
        <v>1</v>
      </c>
      <c r="B6" s="109"/>
      <c r="C6" s="109"/>
      <c r="D6" s="109"/>
      <c r="E6" s="109"/>
      <c r="F6" s="109"/>
      <c r="G6" s="109"/>
      <c r="H6" s="109"/>
      <c r="I6" s="110"/>
      <c r="J6" s="110"/>
      <c r="K6" s="110"/>
      <c r="L6" s="110"/>
      <c r="M6" s="110"/>
    </row>
    <row r="7" spans="1:13" x14ac:dyDescent="0.25">
      <c r="A7" s="112" t="s">
        <v>158</v>
      </c>
      <c r="B7" s="113"/>
      <c r="C7" s="113"/>
      <c r="D7" s="113"/>
      <c r="E7" s="113"/>
      <c r="F7" s="113"/>
      <c r="G7" s="113"/>
      <c r="H7" s="114"/>
      <c r="I7" s="115"/>
      <c r="J7" s="116"/>
      <c r="K7" s="116"/>
      <c r="L7" s="116"/>
      <c r="M7" s="117"/>
    </row>
    <row r="8" spans="1:13" x14ac:dyDescent="0.25">
      <c r="A8" s="109" t="s">
        <v>2</v>
      </c>
      <c r="B8" s="109"/>
      <c r="C8" s="109"/>
      <c r="D8" s="109"/>
      <c r="E8" s="109"/>
      <c r="F8" s="109"/>
      <c r="G8" s="109"/>
      <c r="H8" s="109"/>
      <c r="I8" s="110"/>
      <c r="J8" s="110"/>
      <c r="K8" s="110"/>
      <c r="L8" s="110"/>
      <c r="M8" s="110"/>
    </row>
    <row r="9" spans="1:13" x14ac:dyDescent="0.25">
      <c r="A9" s="109" t="s">
        <v>3</v>
      </c>
      <c r="B9" s="109"/>
      <c r="C9" s="109"/>
      <c r="D9" s="109"/>
      <c r="E9" s="109"/>
      <c r="F9" s="109"/>
      <c r="G9" s="109"/>
      <c r="H9" s="109"/>
      <c r="I9" s="110"/>
      <c r="J9" s="110"/>
      <c r="K9" s="110"/>
      <c r="L9" s="110"/>
      <c r="M9" s="110"/>
    </row>
    <row r="10" spans="1:13" x14ac:dyDescent="0.25">
      <c r="A10" s="109" t="s">
        <v>4</v>
      </c>
      <c r="B10" s="109"/>
      <c r="C10" s="109"/>
      <c r="D10" s="109"/>
      <c r="E10" s="109"/>
      <c r="F10" s="109"/>
      <c r="G10" s="109"/>
      <c r="H10" s="109"/>
      <c r="I10" s="110"/>
      <c r="J10" s="110"/>
      <c r="K10" s="110"/>
      <c r="L10" s="110"/>
      <c r="M10" s="110"/>
    </row>
    <row r="11" spans="1:13" x14ac:dyDescent="0.25">
      <c r="A11" s="32"/>
      <c r="B11" s="32"/>
      <c r="C11" s="32"/>
      <c r="D11" s="32"/>
      <c r="E11" s="32"/>
      <c r="F11" s="32"/>
      <c r="G11" s="32"/>
      <c r="H11" s="32"/>
      <c r="I11" s="32"/>
      <c r="J11" s="32"/>
      <c r="K11" s="32"/>
      <c r="L11" s="32"/>
      <c r="M11" s="32" t="s">
        <v>24</v>
      </c>
    </row>
    <row r="12" spans="1:13" x14ac:dyDescent="0.25">
      <c r="A12" s="32"/>
      <c r="B12" s="108" t="s">
        <v>5</v>
      </c>
      <c r="C12" s="108"/>
      <c r="D12" s="108"/>
      <c r="E12" s="108"/>
      <c r="F12" s="108"/>
      <c r="G12" s="33"/>
      <c r="H12" s="45"/>
      <c r="I12" s="108" t="s">
        <v>6</v>
      </c>
      <c r="J12" s="108"/>
      <c r="K12" s="108"/>
      <c r="L12" s="108"/>
      <c r="M12" s="108"/>
    </row>
    <row r="13" spans="1:13" x14ac:dyDescent="0.25">
      <c r="A13" s="32"/>
      <c r="B13" s="106" t="str">
        <f>IF(OR(ISBLANK($B$14), ISBLANK($B$15), ISBLANK($B$16), ISBLANK($B$17), ISBLANK($B$19), ISBLANK($B$20), ISBLANK($B$21), ISBLANK($B$22), ISBLANK($E$22), ISBLANK($B$23), ISBLANK($B$24), ISBLANK($B$25), ISBLANK($B$27), ISBLANK($B$28), ISBLANK($B$29), ISBLANK($B$30), ISBLANK($B$31), ISBLANK($D$35)), "Incompleet Ingevuld", "Compleet Ingevuld")</f>
        <v>Incompleet Ingevuld</v>
      </c>
      <c r="C13" s="106"/>
      <c r="D13" s="106"/>
      <c r="E13" s="106"/>
      <c r="F13" s="106"/>
      <c r="G13" s="34"/>
      <c r="H13" s="46"/>
      <c r="I13" s="106" t="str">
        <f>IF(OR(ISBLANK($I$14), ISBLANK($I$15), ISBLANK($I$16), ISBLANK($I$17), ISBLANK($I$19), ISBLANK($I$20), ISBLANK($I$21), ISBLANK($I$22), ISBLANK($I$23), ISBLANK($I$24), ISBLANK($I$25), ISBLANK($I$27), ISBLANK($I$28), ISBLANK($I$29), ISBLANK($I$30), ISBLANK($I$31), ISBLANK($K$35)), "Incompleet Ingevuld", "Compleet Ingevuld")</f>
        <v>Incompleet Ingevuld</v>
      </c>
      <c r="J13" s="106"/>
      <c r="K13" s="106"/>
      <c r="L13" s="106"/>
      <c r="M13" s="106"/>
    </row>
    <row r="14" spans="1:13" ht="24" customHeight="1" x14ac:dyDescent="0.25">
      <c r="A14" s="49" t="s">
        <v>7</v>
      </c>
      <c r="B14" s="105"/>
      <c r="C14" s="105"/>
      <c r="D14" s="105"/>
      <c r="E14" s="105"/>
      <c r="F14" s="44" t="s">
        <v>8</v>
      </c>
      <c r="G14" s="35"/>
      <c r="H14" s="46"/>
      <c r="I14" s="104" t="str">
        <f>IF(ISBLANK($B$14), "", $B$14)</f>
        <v/>
      </c>
      <c r="J14" s="104"/>
      <c r="K14" s="104"/>
      <c r="L14" s="104"/>
      <c r="M14" s="44" t="s">
        <v>8</v>
      </c>
    </row>
    <row r="15" spans="1:13" ht="24" customHeight="1" x14ac:dyDescent="0.25">
      <c r="A15" s="48" t="s">
        <v>9</v>
      </c>
      <c r="B15" s="102"/>
      <c r="C15" s="102"/>
      <c r="D15" s="102"/>
      <c r="E15" s="102"/>
      <c r="F15" s="47" t="s">
        <v>8</v>
      </c>
      <c r="G15" s="36"/>
      <c r="H15" s="46"/>
      <c r="I15" s="100" t="str">
        <f>IF(ISBLANK($B$15), "", $B$15)</f>
        <v/>
      </c>
      <c r="J15" s="100"/>
      <c r="K15" s="100"/>
      <c r="L15" s="100"/>
      <c r="M15" s="47" t="s">
        <v>8</v>
      </c>
    </row>
    <row r="16" spans="1:13" ht="24" customHeight="1" x14ac:dyDescent="0.25">
      <c r="A16" s="49" t="s">
        <v>10</v>
      </c>
      <c r="B16" s="105"/>
      <c r="C16" s="105"/>
      <c r="D16" s="105"/>
      <c r="E16" s="105"/>
      <c r="F16" s="44" t="s">
        <v>8</v>
      </c>
      <c r="G16" s="35"/>
      <c r="H16" s="46"/>
      <c r="I16" s="104" t="str">
        <f>IF(ISBLANK($B$16), "", $B$16)</f>
        <v/>
      </c>
      <c r="J16" s="104"/>
      <c r="K16" s="104"/>
      <c r="L16" s="104"/>
      <c r="M16" s="44" t="s">
        <v>8</v>
      </c>
    </row>
    <row r="17" spans="1:14" ht="24" customHeight="1" x14ac:dyDescent="0.25">
      <c r="A17" s="88" t="s">
        <v>109</v>
      </c>
      <c r="B17" s="102"/>
      <c r="C17" s="102"/>
      <c r="D17" s="102"/>
      <c r="E17" s="102"/>
      <c r="F17" s="102"/>
      <c r="G17" s="37"/>
      <c r="H17" s="46"/>
      <c r="I17" s="100" t="str">
        <f>IF(ISBLANK($B$17), "", $B$17)</f>
        <v/>
      </c>
      <c r="J17" s="100"/>
      <c r="K17" s="100"/>
      <c r="L17" s="100"/>
      <c r="M17" s="100"/>
    </row>
    <row r="18" spans="1:14" ht="24" customHeight="1" x14ac:dyDescent="0.25">
      <c r="A18" s="89"/>
      <c r="B18" s="83" t="s">
        <v>165</v>
      </c>
      <c r="C18" s="90"/>
      <c r="D18" s="91"/>
      <c r="E18" s="91"/>
      <c r="F18" s="92"/>
      <c r="G18" s="37"/>
      <c r="H18" s="46"/>
      <c r="I18" s="83" t="s">
        <v>165</v>
      </c>
      <c r="J18" s="93" t="str">
        <f>IF(ISBLANK($C$18), "", $C$18)</f>
        <v/>
      </c>
      <c r="K18" s="94"/>
      <c r="L18" s="94"/>
      <c r="M18" s="95"/>
    </row>
    <row r="19" spans="1:14" ht="24" customHeight="1" x14ac:dyDescent="0.25">
      <c r="A19" s="49" t="s">
        <v>11</v>
      </c>
      <c r="B19" s="105"/>
      <c r="C19" s="105"/>
      <c r="D19" s="105"/>
      <c r="E19" s="105"/>
      <c r="F19" s="105"/>
      <c r="G19" s="38"/>
      <c r="H19" s="46"/>
      <c r="I19" s="104" t="str">
        <f>IF(ISBLANK($B$19), "", $B$19)</f>
        <v/>
      </c>
      <c r="J19" s="104"/>
      <c r="K19" s="104"/>
      <c r="L19" s="104"/>
      <c r="M19" s="104"/>
    </row>
    <row r="20" spans="1:14" ht="24" customHeight="1" x14ac:dyDescent="0.25">
      <c r="A20" s="48" t="s">
        <v>108</v>
      </c>
      <c r="B20" s="102"/>
      <c r="C20" s="102"/>
      <c r="D20" s="102"/>
      <c r="E20" s="102"/>
      <c r="F20" s="102"/>
      <c r="G20" s="38">
        <f>IF($B$20="2700K", 27, IF($B$20="3000K", 30, IF($B$20="4000K", 40, IF($B$20="5000K", 50, IF($B$20="6500K", 65, 0)))))</f>
        <v>0</v>
      </c>
      <c r="H20" s="46"/>
      <c r="I20" s="100" t="str">
        <f>IF(ISBLANK($B$20), "", $B$20)</f>
        <v/>
      </c>
      <c r="J20" s="100"/>
      <c r="K20" s="100"/>
      <c r="L20" s="100"/>
      <c r="M20" s="100"/>
    </row>
    <row r="21" spans="1:14" ht="24" customHeight="1" x14ac:dyDescent="0.25">
      <c r="A21" s="49" t="s">
        <v>16</v>
      </c>
      <c r="B21" s="105"/>
      <c r="C21" s="105"/>
      <c r="D21" s="105"/>
      <c r="E21" s="105"/>
      <c r="F21" s="105"/>
      <c r="G21" s="38">
        <f>IF($B$21="80+", 800, IF($B$21="90+", 900, 0))</f>
        <v>0</v>
      </c>
      <c r="H21" s="46"/>
      <c r="I21" s="104" t="str">
        <f>IF(ISBLANK($B$21), "", $B$21)</f>
        <v/>
      </c>
      <c r="J21" s="104"/>
      <c r="K21" s="104"/>
      <c r="L21" s="104"/>
      <c r="M21" s="104"/>
    </row>
    <row r="22" spans="1:14" ht="24" customHeight="1" x14ac:dyDescent="0.25">
      <c r="A22" s="48" t="s">
        <v>13</v>
      </c>
      <c r="B22" s="102"/>
      <c r="C22" s="102"/>
      <c r="D22" s="50" t="s">
        <v>14</v>
      </c>
      <c r="E22" s="103"/>
      <c r="F22" s="103"/>
      <c r="G22" s="39">
        <f>IF($G$20+$G$21=827, _xlfn.XLOOKUP(B22, Datasheet!O3:O100, Datasheet!P3:P100, "", 0, 1), IF($G$20+$G$21=830, _xlfn.XLOOKUP(B22, Datasheet!O3:O100, Datasheet!Q3:Q100, "", 0, 1), IF($G$20+$G$21=840, _xlfn.XLOOKUP(B22, Datasheet!O3:O100, Datasheet!R3:R100, "", 0, 1), IF($G$20+$G$21=865, _xlfn.XLOOKUP(B22, Datasheet!O3:O100, Datasheet!S3:S100, "", 0, 1), IF($G$20+$G$21=927, _xlfn.XLOOKUP(B22, Datasheet!O3:O100, Datasheet!T3:T100, "", 0, 1), IF($G$20+$G$21=930, _xlfn.XLOOKUP(B22, Datasheet!O3:O100, Datasheet!U3:U100, "", 0, 1), IF($G$20+$G$21=940, _xlfn.XLOOKUP(B22, Datasheet!O3:O100, Datasheet!V3:V100, "", 0, 1), IF($G$20+$G$21=965, _xlfn.XLOOKUP(B22, Datasheet!O3:O100, Datasheet!W3:W100, "", 0, 1), 0))))))))</f>
        <v>0</v>
      </c>
      <c r="H22" s="46"/>
      <c r="I22" s="99" t="str">
        <f>IF(OR($E$22=0, $G$22=0, $G$23=0, $N$23=0), "Gegevens Ontbreken", IF((($B$24/$N$22)/140)&gt;60, 60, ROUNDDOWN(($B$24/$N$22)/140, 0)))</f>
        <v>Gegevens Ontbreken</v>
      </c>
      <c r="J22" s="99"/>
      <c r="K22" s="99"/>
      <c r="L22" s="107" t="s">
        <v>117</v>
      </c>
      <c r="M22" s="107"/>
      <c r="N22">
        <f>IF($N$23=0, 1, $N$23)</f>
        <v>1</v>
      </c>
    </row>
    <row r="23" spans="1:14" ht="66" customHeight="1" x14ac:dyDescent="0.25">
      <c r="A23" s="49" t="s">
        <v>15</v>
      </c>
      <c r="B23" s="105"/>
      <c r="C23" s="105"/>
      <c r="D23" s="105"/>
      <c r="E23" s="99" t="str">
        <f>IF(ISBLANK($B$23), "", _xlfn.XLOOKUP(B23, Datasheet2!AA:AA, Datasheet2!AE:AE, "Image", 0, 1))</f>
        <v/>
      </c>
      <c r="F23" s="99"/>
      <c r="G23" s="36">
        <f>_xlfn.XLOOKUP(B23, Datasheet!AA:AA, Datasheet!AB:AB, 0, 0, 1)</f>
        <v>0</v>
      </c>
      <c r="H23" s="46"/>
      <c r="I23" s="104"/>
      <c r="J23" s="104"/>
      <c r="K23" s="104"/>
      <c r="L23" s="99" t="str">
        <f>IF(ISBLANK($I$23), "", _xlfn.XLOOKUP(I23, Datasheet2!AD:AD, Datasheet2!AE:AE, "Image", 0, 1))</f>
        <v/>
      </c>
      <c r="M23" s="99"/>
      <c r="N23">
        <f>_xlfn.XLOOKUP(I23, Datasheet!AD:AD, Datasheet!AF:AF, "", 0, 1)</f>
        <v>0</v>
      </c>
    </row>
    <row r="24" spans="1:14" ht="24.6" customHeight="1" x14ac:dyDescent="0.25">
      <c r="A24" s="48" t="s">
        <v>107</v>
      </c>
      <c r="B24" s="121" t="str">
        <f>IF(OR($E$22=0, $G$22=0, $G$23=0), "Gegevens Ontbreken", ROUND(($E$22*$G$22*$G$23)/10, 0)*10)</f>
        <v>Gegevens Ontbreken</v>
      </c>
      <c r="C24" s="121"/>
      <c r="D24" s="121"/>
      <c r="E24" s="121"/>
      <c r="F24" s="121"/>
      <c r="G24" s="38"/>
      <c r="H24" s="46"/>
      <c r="I24" s="99" t="str">
        <f>IF(OR($E$22=0, $G$22=0, $G$23=0, $N$23=0), "Gegevens Ontbreken", ROUND(($I$22*140*$N$23)/10, 0)*10)</f>
        <v>Gegevens Ontbreken</v>
      </c>
      <c r="J24" s="99"/>
      <c r="K24" s="99"/>
      <c r="L24" s="99"/>
      <c r="M24" s="99"/>
    </row>
    <row r="25" spans="1:14" ht="24" customHeight="1" x14ac:dyDescent="0.25">
      <c r="A25" s="101" t="s">
        <v>17</v>
      </c>
      <c r="B25" s="104"/>
      <c r="C25" s="104"/>
      <c r="D25" s="104"/>
      <c r="E25" s="104"/>
      <c r="F25" s="104"/>
      <c r="G25" s="36"/>
      <c r="H25" s="46"/>
      <c r="I25" s="104" t="str">
        <f>IF(ISBLANK($B$25), "", $B$25)</f>
        <v/>
      </c>
      <c r="J25" s="104"/>
      <c r="K25" s="104"/>
      <c r="L25" s="104"/>
      <c r="M25" s="104"/>
    </row>
    <row r="26" spans="1:14" ht="24" customHeight="1" x14ac:dyDescent="0.25">
      <c r="A26" s="101"/>
      <c r="B26" s="42" t="s">
        <v>103</v>
      </c>
      <c r="C26" s="104"/>
      <c r="D26" s="104"/>
      <c r="E26" s="104"/>
      <c r="F26" s="104"/>
      <c r="G26" s="36"/>
      <c r="H26" s="46"/>
      <c r="I26" s="43" t="s">
        <v>115</v>
      </c>
      <c r="J26" s="104" t="str">
        <f>IF(ISBLANK($C$26), "", $C$26)</f>
        <v/>
      </c>
      <c r="K26" s="104"/>
      <c r="L26" s="104"/>
      <c r="M26" s="104"/>
    </row>
    <row r="27" spans="1:14" ht="24" customHeight="1" x14ac:dyDescent="0.25">
      <c r="A27" s="48" t="s">
        <v>20</v>
      </c>
      <c r="B27" s="100"/>
      <c r="C27" s="100"/>
      <c r="D27" s="100"/>
      <c r="E27" s="100"/>
      <c r="F27" s="100"/>
      <c r="G27" s="35"/>
      <c r="H27" s="46"/>
      <c r="I27" s="100" t="str">
        <f>IF(ISBLANK($B$27), "", $B$27)</f>
        <v/>
      </c>
      <c r="J27" s="100"/>
      <c r="K27" s="100"/>
      <c r="L27" s="100"/>
      <c r="M27" s="100"/>
    </row>
    <row r="28" spans="1:14" ht="66" customHeight="1" x14ac:dyDescent="0.25">
      <c r="A28" s="49" t="s">
        <v>22</v>
      </c>
      <c r="B28" s="104"/>
      <c r="C28" s="104"/>
      <c r="D28" s="104"/>
      <c r="E28" s="99" t="str">
        <f>IF(ISBLANK($B$28), "", IF($B$27="Aan-Uit", _xlfn.XLOOKUP(B28, Datasheet2!AH:AH, Datasheet2!AI:AI, "Image", 0, 1), IF($B$27="Aan-Uit-Dipswitch", _xlfn.XLOOKUP(B28, Datasheet2!AH:AH, Datasheet2!AI:AI, "Image", 0, 1), IF($B$27="Pushdim-Switchdim", _xlfn.XLOOKUP(B28, Datasheet2!AH:AH, Datasheet2!AI:AI, "Image", 0, 1), IF($B$27="DALI", _xlfn.XLOOKUP(B28, Datasheet2!AK:AK, Datasheet2!AL:AL, "Image", 0, 1), IF($B$27="1-10V", _xlfn.XLOOKUP(B28, Datasheet2!AK:AK, Datasheet2!AL:AL, "Image", 0, 1), 0))))))</f>
        <v/>
      </c>
      <c r="F28" s="99"/>
      <c r="G28" s="36"/>
      <c r="H28" s="46"/>
      <c r="I28" s="104" t="str">
        <f>IF(ISBLANK($B$28), "", $B$28)</f>
        <v/>
      </c>
      <c r="J28" s="104"/>
      <c r="K28" s="104"/>
      <c r="L28" s="99" t="str">
        <f>IF(ISBLANK($I$28), "", IF($I$27="Aan-Uit", _xlfn.XLOOKUP(I28, Datasheet2!AH:AH, Datasheet2!AI:AI, "", 0, 1), IF($I$27="Aan-Uit-Dipswitch", _xlfn.XLOOKUP(I28, Datasheet2!AH:AH, Datasheet2!AI:AI, "", 0, 1), IF($I$27="Pushdim-Switchdim", _xlfn.XLOOKUP(I28, Datasheet2!AH:AH, Datasheet2!AI:AI, "", 0, 1), IF($I$27="DALI", _xlfn.XLOOKUP(I28, Datasheet2!AK:AK, Datasheet2!AL:AL, "", 0, 1), IF($I$27="1-10V", _xlfn.XLOOKUP(I28, Datasheet2!AK:AK, Datasheet2!AL:AL, "", 0, 1), ""))))))</f>
        <v/>
      </c>
      <c r="M28" s="99"/>
    </row>
    <row r="29" spans="1:14" ht="24" customHeight="1" x14ac:dyDescent="0.25">
      <c r="A29" s="48" t="s">
        <v>23</v>
      </c>
      <c r="B29" s="100"/>
      <c r="C29" s="100"/>
      <c r="D29" s="100"/>
      <c r="E29" s="100"/>
      <c r="F29" s="100"/>
      <c r="G29" s="41"/>
      <c r="H29" s="51"/>
      <c r="I29" s="100" t="str">
        <f>IF(ISBLANK($B$29), "", $B$29)</f>
        <v/>
      </c>
      <c r="J29" s="100"/>
      <c r="K29" s="100"/>
      <c r="L29" s="100"/>
      <c r="M29" s="100"/>
    </row>
    <row r="30" spans="1:14" ht="24" customHeight="1" x14ac:dyDescent="0.25">
      <c r="A30" s="49" t="s">
        <v>166</v>
      </c>
      <c r="B30" s="96"/>
      <c r="C30" s="97"/>
      <c r="D30" s="97"/>
      <c r="E30" s="97"/>
      <c r="F30" s="98"/>
      <c r="G30" s="41"/>
      <c r="H30" s="51"/>
      <c r="I30" s="96" t="str">
        <f>IF(ISBLANK($B$30), "", $B$30)</f>
        <v/>
      </c>
      <c r="J30" s="97"/>
      <c r="K30" s="97"/>
      <c r="L30" s="97"/>
      <c r="M30" s="98"/>
    </row>
    <row r="31" spans="1:14" ht="24" customHeight="1" x14ac:dyDescent="0.25">
      <c r="A31" s="48" t="s">
        <v>170</v>
      </c>
      <c r="B31" s="93"/>
      <c r="C31" s="94"/>
      <c r="D31" s="94"/>
      <c r="E31" s="94"/>
      <c r="F31" s="95"/>
      <c r="G31" s="41"/>
      <c r="H31" s="51"/>
      <c r="I31" s="93" t="str">
        <f>IF(ISBLANK($B$31), "", $B$31)</f>
        <v/>
      </c>
      <c r="J31" s="94"/>
      <c r="K31" s="94"/>
      <c r="L31" s="94"/>
      <c r="M31" s="95"/>
    </row>
    <row r="32" spans="1:14" ht="24" customHeight="1" x14ac:dyDescent="0.25">
      <c r="A32" s="101" t="s">
        <v>25</v>
      </c>
      <c r="B32" s="104"/>
      <c r="C32" s="104"/>
      <c r="D32" s="104"/>
      <c r="E32" s="104"/>
      <c r="F32" s="104"/>
      <c r="G32" s="36"/>
      <c r="H32" s="46"/>
      <c r="I32" s="104" t="str">
        <f>IF(ISBLANK($B$32), "", $B$32)</f>
        <v/>
      </c>
      <c r="J32" s="104"/>
      <c r="K32" s="104"/>
      <c r="L32" s="104"/>
      <c r="M32" s="104"/>
    </row>
    <row r="33" spans="1:13" ht="24" customHeight="1" x14ac:dyDescent="0.25">
      <c r="A33" s="101"/>
      <c r="B33" s="104"/>
      <c r="C33" s="104"/>
      <c r="D33" s="104"/>
      <c r="E33" s="104"/>
      <c r="F33" s="104"/>
      <c r="G33" s="36"/>
      <c r="H33" s="46"/>
      <c r="I33" s="104" t="str">
        <f>IF(ISBLANK($B$33), "", $B$33)</f>
        <v/>
      </c>
      <c r="J33" s="104"/>
      <c r="K33" s="104"/>
      <c r="L33" s="104"/>
      <c r="M33" s="104"/>
    </row>
    <row r="34" spans="1:13" ht="24" customHeight="1" x14ac:dyDescent="0.25">
      <c r="A34" s="101"/>
      <c r="B34" s="104"/>
      <c r="C34" s="104"/>
      <c r="D34" s="104"/>
      <c r="E34" s="104"/>
      <c r="F34" s="104"/>
      <c r="G34" s="36"/>
      <c r="H34" s="46"/>
      <c r="I34" s="104" t="str">
        <f>IF(ISBLANK($B$34), "", $B$34)</f>
        <v/>
      </c>
      <c r="J34" s="104"/>
      <c r="K34" s="104"/>
      <c r="L34" s="104"/>
      <c r="M34" s="104"/>
    </row>
    <row r="35" spans="1:13" x14ac:dyDescent="0.25">
      <c r="A35" s="32"/>
      <c r="B35" s="119" t="s">
        <v>27</v>
      </c>
      <c r="C35" s="119"/>
      <c r="D35" s="120"/>
      <c r="E35" s="120"/>
      <c r="F35" s="118" t="s">
        <v>28</v>
      </c>
      <c r="G35" s="40"/>
      <c r="H35" s="46"/>
      <c r="I35" s="119" t="s">
        <v>27</v>
      </c>
      <c r="J35" s="118"/>
      <c r="K35" s="120"/>
      <c r="L35" s="120"/>
      <c r="M35" s="118" t="s">
        <v>28</v>
      </c>
    </row>
    <row r="36" spans="1:13" x14ac:dyDescent="0.25">
      <c r="A36" s="32"/>
      <c r="B36" s="119"/>
      <c r="C36" s="119"/>
      <c r="D36" s="120"/>
      <c r="E36" s="120"/>
      <c r="F36" s="118"/>
      <c r="G36" s="40"/>
      <c r="H36" s="46"/>
      <c r="I36" s="118"/>
      <c r="J36" s="118"/>
      <c r="K36" s="120"/>
      <c r="L36" s="120"/>
      <c r="M36" s="118"/>
    </row>
    <row r="37" spans="1:13" x14ac:dyDescent="0.25">
      <c r="B37" s="1"/>
      <c r="C37" s="1"/>
      <c r="D37" s="1"/>
      <c r="E37" s="1"/>
      <c r="F37" s="1"/>
      <c r="G37" s="1"/>
      <c r="H37" s="1"/>
      <c r="I37" s="1"/>
      <c r="J37" s="1"/>
      <c r="K37" s="1"/>
      <c r="L37" s="1"/>
      <c r="M37" s="1"/>
    </row>
    <row r="38" spans="1:13" x14ac:dyDescent="0.25">
      <c r="B38" s="1"/>
      <c r="C38" s="1"/>
      <c r="D38" s="1"/>
      <c r="E38" s="1"/>
      <c r="F38" s="1"/>
      <c r="G38" s="1"/>
      <c r="H38" s="1"/>
      <c r="I38" s="1"/>
      <c r="J38" s="1"/>
      <c r="K38" s="1"/>
      <c r="L38" s="1"/>
      <c r="M38" s="1"/>
    </row>
    <row r="39" spans="1:13" x14ac:dyDescent="0.25">
      <c r="B39" s="1"/>
      <c r="C39" s="1"/>
      <c r="D39" s="1"/>
      <c r="E39" s="1"/>
      <c r="F39" s="1"/>
      <c r="G39" s="1"/>
      <c r="H39" s="1"/>
      <c r="I39" s="1"/>
      <c r="J39" s="1"/>
      <c r="K39" s="1"/>
      <c r="L39" s="1"/>
      <c r="M39" s="1"/>
    </row>
    <row r="40" spans="1:13" x14ac:dyDescent="0.25">
      <c r="B40" s="1"/>
      <c r="C40" s="1" t="s">
        <v>29</v>
      </c>
      <c r="D40" s="1"/>
      <c r="E40" s="1"/>
      <c r="F40" s="1"/>
      <c r="G40" s="1"/>
      <c r="H40" s="1"/>
      <c r="I40" s="1"/>
      <c r="J40" s="1"/>
      <c r="K40" s="1"/>
      <c r="L40" s="1"/>
      <c r="M40" s="1"/>
    </row>
    <row r="41" spans="1:13" x14ac:dyDescent="0.25">
      <c r="B41" s="1"/>
      <c r="C41" s="1"/>
      <c r="D41" s="1"/>
      <c r="E41" s="1"/>
      <c r="F41" s="1"/>
      <c r="G41" s="1"/>
      <c r="H41" s="1"/>
      <c r="I41" s="1"/>
      <c r="J41" s="1"/>
      <c r="K41" s="1"/>
      <c r="L41" s="1"/>
      <c r="M41" s="1"/>
    </row>
    <row r="42" spans="1:13" x14ac:dyDescent="0.25">
      <c r="B42" s="1"/>
      <c r="C42" s="1"/>
      <c r="D42" s="1"/>
      <c r="E42" s="1"/>
      <c r="F42" s="1"/>
      <c r="G42" s="1"/>
      <c r="H42" s="1"/>
      <c r="I42" s="1"/>
      <c r="J42" s="1"/>
      <c r="K42" s="1"/>
      <c r="L42" s="1"/>
      <c r="M42" s="1"/>
    </row>
    <row r="43" spans="1:13" x14ac:dyDescent="0.25">
      <c r="B43" s="1"/>
      <c r="C43" s="1"/>
      <c r="D43" s="1"/>
      <c r="E43" s="1"/>
      <c r="F43" s="1"/>
      <c r="G43" s="1"/>
      <c r="H43" s="1"/>
      <c r="I43" s="1"/>
      <c r="J43" s="1"/>
      <c r="K43" s="1"/>
      <c r="L43" s="1"/>
      <c r="M43" s="1"/>
    </row>
    <row r="44" spans="1:13" x14ac:dyDescent="0.25">
      <c r="B44" s="1"/>
      <c r="C44" s="1"/>
      <c r="D44" s="1"/>
      <c r="E44" s="1"/>
      <c r="F44" s="1"/>
      <c r="G44" s="1"/>
      <c r="H44" s="1"/>
      <c r="I44" s="1"/>
      <c r="J44" s="1"/>
      <c r="K44" s="1"/>
      <c r="L44" s="1"/>
      <c r="M44" s="1"/>
    </row>
    <row r="45" spans="1:13" x14ac:dyDescent="0.25">
      <c r="B45" s="1"/>
      <c r="C45" s="1"/>
      <c r="D45" s="1"/>
      <c r="E45" s="1"/>
      <c r="F45" s="1"/>
      <c r="G45" s="1"/>
      <c r="H45" s="1"/>
      <c r="I45" s="1"/>
      <c r="J45" s="1"/>
      <c r="K45" s="1"/>
      <c r="L45" s="1"/>
      <c r="M45" s="1"/>
    </row>
    <row r="46" spans="1:13" x14ac:dyDescent="0.25">
      <c r="B46" s="1"/>
      <c r="C46" s="1"/>
      <c r="D46" s="1"/>
      <c r="E46" s="1"/>
      <c r="F46" s="1"/>
      <c r="G46" s="1"/>
      <c r="H46" s="1"/>
      <c r="I46" s="1"/>
      <c r="J46" s="1"/>
      <c r="K46" s="1"/>
      <c r="L46" s="1"/>
      <c r="M46" s="1"/>
    </row>
    <row r="47" spans="1:13" x14ac:dyDescent="0.25">
      <c r="B47" s="1"/>
      <c r="C47" s="1"/>
      <c r="D47" s="1"/>
      <c r="E47" s="1"/>
      <c r="F47" s="1"/>
      <c r="G47" s="1"/>
      <c r="H47" s="1"/>
      <c r="I47" s="1"/>
      <c r="J47" s="1"/>
      <c r="K47" s="1"/>
      <c r="L47" s="1"/>
      <c r="M47" s="1"/>
    </row>
    <row r="48" spans="1:13" x14ac:dyDescent="0.25">
      <c r="B48" s="1"/>
      <c r="C48" s="1"/>
      <c r="D48" s="1"/>
      <c r="E48" s="1"/>
      <c r="F48" s="1"/>
      <c r="G48" s="1"/>
      <c r="H48" s="1"/>
      <c r="I48" s="1"/>
      <c r="J48" s="1"/>
      <c r="K48" s="1"/>
      <c r="L48" s="1"/>
      <c r="M48" s="1"/>
    </row>
    <row r="49" spans="2:13" x14ac:dyDescent="0.25">
      <c r="B49" s="1"/>
      <c r="C49" s="1"/>
      <c r="D49" s="1"/>
      <c r="E49" s="1"/>
      <c r="F49" s="1"/>
      <c r="G49" s="1"/>
      <c r="H49" s="1"/>
      <c r="I49" s="1"/>
      <c r="J49" s="1"/>
      <c r="K49" s="1"/>
      <c r="L49" s="1"/>
      <c r="M49" s="1"/>
    </row>
    <row r="50" spans="2:13" x14ac:dyDescent="0.25">
      <c r="B50" s="1"/>
      <c r="C50" s="1"/>
      <c r="D50" s="1"/>
      <c r="E50" s="1"/>
      <c r="F50" s="1"/>
      <c r="G50" s="1"/>
      <c r="H50" s="1"/>
      <c r="I50" s="1"/>
      <c r="J50" s="1"/>
      <c r="K50" s="1"/>
      <c r="L50" s="1"/>
      <c r="M50" s="1"/>
    </row>
    <row r="51" spans="2:13" x14ac:dyDescent="0.25">
      <c r="B51" s="1"/>
      <c r="C51" s="1"/>
      <c r="D51" s="1"/>
      <c r="E51" s="1"/>
      <c r="F51" s="1"/>
      <c r="G51" s="1"/>
      <c r="H51" s="1"/>
      <c r="I51" s="1"/>
      <c r="J51" s="1"/>
      <c r="K51" s="1"/>
      <c r="L51" s="1"/>
      <c r="M51" s="1"/>
    </row>
    <row r="52" spans="2:13" x14ac:dyDescent="0.25">
      <c r="B52" s="1"/>
      <c r="C52" s="1"/>
      <c r="D52" s="1"/>
      <c r="E52" s="1"/>
      <c r="F52" s="1"/>
      <c r="G52" s="1"/>
      <c r="H52" s="1"/>
      <c r="I52" s="1"/>
      <c r="J52" s="1"/>
      <c r="K52" s="1"/>
      <c r="L52" s="1"/>
      <c r="M52" s="1"/>
    </row>
    <row r="53" spans="2:13" x14ac:dyDescent="0.25">
      <c r="B53" s="1"/>
      <c r="C53" s="1"/>
      <c r="D53" s="1"/>
      <c r="E53" s="1"/>
      <c r="F53" s="1"/>
      <c r="G53" s="1"/>
      <c r="H53" s="1"/>
      <c r="I53" s="1"/>
      <c r="J53" s="1"/>
      <c r="K53" s="1"/>
      <c r="L53" s="1"/>
      <c r="M53" s="1"/>
    </row>
    <row r="54" spans="2:13" x14ac:dyDescent="0.25">
      <c r="B54" s="1"/>
      <c r="C54" s="1"/>
      <c r="D54" s="1"/>
      <c r="E54" s="1"/>
      <c r="F54" s="1"/>
      <c r="G54" s="1"/>
      <c r="H54" s="1"/>
      <c r="I54" s="1"/>
      <c r="J54" s="1"/>
      <c r="K54" s="1"/>
      <c r="L54" s="1"/>
      <c r="M54" s="1"/>
    </row>
    <row r="55" spans="2:13" x14ac:dyDescent="0.25">
      <c r="B55" s="1"/>
      <c r="C55" s="1"/>
      <c r="D55" s="1"/>
      <c r="E55" s="1"/>
      <c r="F55" s="1"/>
      <c r="G55" s="1"/>
      <c r="H55" s="1"/>
      <c r="I55" s="1"/>
      <c r="J55" s="1"/>
      <c r="K55" s="1"/>
      <c r="L55" s="1"/>
      <c r="M55" s="1"/>
    </row>
    <row r="56" spans="2:13" x14ac:dyDescent="0.25">
      <c r="B56" s="1"/>
      <c r="C56" s="1"/>
      <c r="D56" s="1"/>
      <c r="E56" s="1"/>
      <c r="F56" s="1"/>
      <c r="G56" s="1"/>
      <c r="H56" s="1"/>
      <c r="I56" s="1"/>
      <c r="J56" s="1"/>
      <c r="K56" s="1"/>
      <c r="L56" s="1"/>
      <c r="M56" s="1"/>
    </row>
    <row r="57" spans="2:13" x14ac:dyDescent="0.25">
      <c r="B57" s="1"/>
      <c r="C57" s="1"/>
      <c r="D57" s="1"/>
      <c r="E57" s="1"/>
      <c r="F57" s="1"/>
      <c r="G57" s="1"/>
      <c r="H57" s="1"/>
      <c r="I57" s="1"/>
      <c r="J57" s="1"/>
      <c r="K57" s="1"/>
      <c r="L57" s="1"/>
      <c r="M57" s="1"/>
    </row>
    <row r="58" spans="2:13" x14ac:dyDescent="0.25">
      <c r="B58" s="1"/>
      <c r="C58" s="1"/>
      <c r="D58" s="1"/>
      <c r="E58" s="1"/>
      <c r="F58" s="1"/>
      <c r="G58" s="1"/>
      <c r="H58" s="1"/>
      <c r="I58" s="1"/>
      <c r="J58" s="1"/>
      <c r="K58" s="1"/>
      <c r="L58" s="1"/>
      <c r="M58" s="1"/>
    </row>
    <row r="59" spans="2:13" x14ac:dyDescent="0.25">
      <c r="B59" s="1"/>
      <c r="C59" s="1"/>
      <c r="D59" s="1"/>
      <c r="E59" s="1"/>
      <c r="F59" s="1"/>
      <c r="G59" s="1"/>
      <c r="H59" s="1"/>
      <c r="I59" s="1"/>
      <c r="J59" s="1"/>
      <c r="K59" s="1"/>
      <c r="L59" s="1"/>
      <c r="M59" s="1"/>
    </row>
    <row r="60" spans="2:13" x14ac:dyDescent="0.25">
      <c r="B60" s="1"/>
      <c r="C60" s="1"/>
      <c r="D60" s="1"/>
      <c r="E60" s="1"/>
      <c r="F60" s="1"/>
      <c r="G60" s="1"/>
      <c r="H60" s="1"/>
      <c r="I60" s="1"/>
      <c r="J60" s="1"/>
      <c r="K60" s="1"/>
      <c r="L60" s="1"/>
      <c r="M60" s="1"/>
    </row>
  </sheetData>
  <sheetProtection algorithmName="SHA-512" hashValue="C6VDaiUjxc1m+oI2xd4gHYay3QidEM19H6wMdFxUg0a0maRO+g1ASByVfyEyI2QL16XHgdre4BJT8VVvH3pHMw==" saltValue="Azw7+pibyJ9WxQjm9gj4Cg==" spinCount="100000" sheet="1" objects="1" scenarios="1" selectLockedCells="1"/>
  <mergeCells count="73">
    <mergeCell ref="M35:M36"/>
    <mergeCell ref="A32:A34"/>
    <mergeCell ref="B32:F32"/>
    <mergeCell ref="I32:M32"/>
    <mergeCell ref="B33:F33"/>
    <mergeCell ref="I33:M33"/>
    <mergeCell ref="B34:F34"/>
    <mergeCell ref="I34:M34"/>
    <mergeCell ref="B35:C36"/>
    <mergeCell ref="D35:E36"/>
    <mergeCell ref="F35:F36"/>
    <mergeCell ref="I35:J36"/>
    <mergeCell ref="K35:L36"/>
    <mergeCell ref="B28:D28"/>
    <mergeCell ref="E28:F28"/>
    <mergeCell ref="I28:K28"/>
    <mergeCell ref="L28:M28"/>
    <mergeCell ref="B29:F29"/>
    <mergeCell ref="I29:M29"/>
    <mergeCell ref="A25:A26"/>
    <mergeCell ref="B25:F25"/>
    <mergeCell ref="I25:M25"/>
    <mergeCell ref="C26:F26"/>
    <mergeCell ref="J26:M26"/>
    <mergeCell ref="I27:M27"/>
    <mergeCell ref="B23:D23"/>
    <mergeCell ref="E23:F23"/>
    <mergeCell ref="I23:K23"/>
    <mergeCell ref="L23:M23"/>
    <mergeCell ref="B24:F24"/>
    <mergeCell ref="I24:M24"/>
    <mergeCell ref="B16:E16"/>
    <mergeCell ref="I16:L16"/>
    <mergeCell ref="B17:F17"/>
    <mergeCell ref="I17:M17"/>
    <mergeCell ref="B19:F19"/>
    <mergeCell ref="I19:M19"/>
    <mergeCell ref="B13:F13"/>
    <mergeCell ref="I13:M13"/>
    <mergeCell ref="B14:E14"/>
    <mergeCell ref="I14:L14"/>
    <mergeCell ref="B15:E15"/>
    <mergeCell ref="I15:L15"/>
    <mergeCell ref="A9:H9"/>
    <mergeCell ref="I9:M9"/>
    <mergeCell ref="A10:H10"/>
    <mergeCell ref="I10:M10"/>
    <mergeCell ref="B12:F12"/>
    <mergeCell ref="I12:M12"/>
    <mergeCell ref="A5:H5"/>
    <mergeCell ref="I5:M5"/>
    <mergeCell ref="A6:H6"/>
    <mergeCell ref="I6:M6"/>
    <mergeCell ref="A8:H8"/>
    <mergeCell ref="I8:M8"/>
    <mergeCell ref="A7:H7"/>
    <mergeCell ref="I7:M7"/>
    <mergeCell ref="A17:A18"/>
    <mergeCell ref="C18:F18"/>
    <mergeCell ref="J18:M18"/>
    <mergeCell ref="B30:F30"/>
    <mergeCell ref="B31:F31"/>
    <mergeCell ref="I30:M30"/>
    <mergeCell ref="I31:M31"/>
    <mergeCell ref="B20:F20"/>
    <mergeCell ref="I20:M20"/>
    <mergeCell ref="B21:F21"/>
    <mergeCell ref="I21:M21"/>
    <mergeCell ref="B22:C22"/>
    <mergeCell ref="E22:F22"/>
    <mergeCell ref="I22:K22"/>
    <mergeCell ref="L22:M22"/>
    <mergeCell ref="B27:F27"/>
  </mergeCells>
  <conditionalFormatting sqref="B13">
    <cfRule type="expression" dxfId="25" priority="1">
      <formula>IF(OR(ISBLANK($B$14), ISBLANK($B$15), ISBLANK($B$16), ISBLANK($B$17), ISBLANK($B$19), ISBLANK($B$20), ISBLANK($B$21), ISBLANK($B$22), ISBLANK($E$22), ISBLANK($B$23), ISBLANK($B$24), ISBLANK($B$25), ISBLANK($B$27), ISBLANK($B$28), ISBLANK($B$29), ISBLANK($D$35)), TRUE, FALSE)</formula>
    </cfRule>
    <cfRule type="expression" dxfId="24" priority="4">
      <formula>IF(OR(ISBLANK($B$14), ISBLANK($B$15), ISBLANK($B$16), ISBLANK($B$17), ISBLANK($B$19), ISBLANK($B$20), ISBLANK($B$21), ISBLANK($B$22), ISBLANK($E$22), ISBLANK($B$23), ISBLANK($B$24), ISBLANK($B$25), ISBLANK($B$27), ISBLANK($B$28), ISBLANK($B$29), ISBLANK($D$35)), FALSE, TRUE)</formula>
    </cfRule>
  </conditionalFormatting>
  <conditionalFormatting sqref="B20">
    <cfRule type="expression" dxfId="23" priority="9">
      <formula>IF(AND($B$24="Gegevens Ontbreken", ISBLANK($B$20)), TRUE, FALSE)</formula>
    </cfRule>
  </conditionalFormatting>
  <conditionalFormatting sqref="B21">
    <cfRule type="expression" dxfId="22" priority="8">
      <formula>IF(AND($B$24="Gegevens Ontbreken", ISBLANK($B$21)), TRUE, FALSE)</formula>
    </cfRule>
  </conditionalFormatting>
  <conditionalFormatting sqref="B22">
    <cfRule type="expression" dxfId="21" priority="10">
      <formula>IF(AND($B$24="Gegevens Ontbreken", ISBLANK($B$22)), TRUE, FALSE)</formula>
    </cfRule>
  </conditionalFormatting>
  <conditionalFormatting sqref="B23">
    <cfRule type="expression" dxfId="20" priority="7">
      <formula>IF(AND($B$24="Gegevens Ontbreken", ISBLANK($B$23)), TRUE, FALSE)</formula>
    </cfRule>
  </conditionalFormatting>
  <conditionalFormatting sqref="B24">
    <cfRule type="expression" dxfId="19" priority="13">
      <formula>IF($B$24="Gegevens Ontbreken", TRUE, FALSE)</formula>
    </cfRule>
  </conditionalFormatting>
  <conditionalFormatting sqref="E22">
    <cfRule type="expression" dxfId="18" priority="6">
      <formula>IF(AND($B$24="Gegevens Ontbreken", ISBLANK($E$22)), TRUE, FALSE)</formula>
    </cfRule>
  </conditionalFormatting>
  <conditionalFormatting sqref="I13">
    <cfRule type="expression" dxfId="17" priority="2">
      <formula>IF(OR(ISBLANK($I$14), ISBLANK($I$15), ISBLANK($I$16), ISBLANK($I$17), ISBLANK($I$19), ISBLANK($I$20), ISBLANK($I$21), ISBLANK($I$22), ISBLANK($I$23), ISBLANK($I$24), ISBLANK($I$25), ISBLANK($I$27), ISBLANK($I$28), ISBLANK($I$29), ISBLANK($K$35)), TRUE, FALSE)</formula>
    </cfRule>
    <cfRule type="expression" dxfId="16" priority="3">
      <formula>IF(OR(ISBLANK($I$14), ISBLANK($I$15), ISBLANK($I$16), ISBLANK($I$17), ISBLANK($I$19), ISBLANK($I$20), ISBLANK($I$21), ISBLANK($I$22), ISBLANK($I$23), ISBLANK($I$24), ISBLANK($I$25), ISBLANK($I$27), ISBLANK($I$28), ISBLANK($I$29), ISBLANK($K$35)), FALSE, TRUE)</formula>
    </cfRule>
  </conditionalFormatting>
  <conditionalFormatting sqref="I22">
    <cfRule type="expression" dxfId="15" priority="11">
      <formula>IF($I$22="Gegevens Ontbreken", TRUE, FALSE)</formula>
    </cfRule>
  </conditionalFormatting>
  <conditionalFormatting sqref="I23">
    <cfRule type="expression" dxfId="14" priority="5">
      <formula>IF(AND($I$22="Gegevens Ontbreken", ISBLANK($I$23)), TRUE, FALSE)</formula>
    </cfRule>
  </conditionalFormatting>
  <conditionalFormatting sqref="I24">
    <cfRule type="expression" dxfId="13" priority="12">
      <formula>IF($I$24="Gegevens Ontbreken", TRUE, FALSE)</formula>
    </cfRule>
  </conditionalFormatting>
  <dataValidations count="11">
    <dataValidation type="list" allowBlank="1" showInputMessage="1" showErrorMessage="1" sqref="I28:K28" xr:uid="{182A5E08-2BC3-4B15-BABE-920E2643A029}">
      <formula1>IF($I$27="Aan-Uit", Aansluiting_AanUit1, IF($I$27="Aan-Uit-Dipswitch", Aansluiting_AanUit1, IF($I$27="Pushdim-Switchdim", Aansluiting_AanUit1, IF($I$27="DALI", Aansluiting_Dali1, IF($I$27="1-10V", Aansluiting_Dali1, Error1)))))</formula1>
    </dataValidation>
    <dataValidation type="list" allowBlank="1" showInputMessage="1" showErrorMessage="1" sqref="J29:M29 I29" xr:uid="{8F9F0D09-5A60-46CF-B072-E5926B6F9CA7}">
      <formula1>Noodverlichting1</formula1>
    </dataValidation>
    <dataValidation type="list" allowBlank="1" showInputMessage="1" showErrorMessage="1" sqref="I27:M27" xr:uid="{4CCEFCA0-6129-450C-A09D-FBBDB6A9DA4B}">
      <formula1>Sturing1</formula1>
    </dataValidation>
    <dataValidation type="list" allowBlank="1" showInputMessage="1" showErrorMessage="1" sqref="I25:M25" xr:uid="{E4ED0327-7C92-46F4-B885-5E9576F229BB}">
      <formula1>Armatuurkleur1</formula1>
    </dataValidation>
    <dataValidation type="list" allowBlank="1" showInputMessage="1" showErrorMessage="1" sqref="I21:M21" xr:uid="{7A24973B-5DAA-474D-B994-DC7E4CA219A6}">
      <formula1>CRI_1</formula1>
    </dataValidation>
    <dataValidation type="list" allowBlank="1" showInputMessage="1" showErrorMessage="1" sqref="I20:M20" xr:uid="{2DB120C5-476D-416F-945E-373C6B901032}">
      <formula1>Kleurtemperatuur1</formula1>
    </dataValidation>
    <dataValidation type="list" allowBlank="1" showInputMessage="1" showErrorMessage="1" sqref="I19:M19" xr:uid="{225D8811-CFE6-4F17-9685-848D7CE74B38}">
      <formula1>Montage1</formula1>
    </dataValidation>
    <dataValidation type="list" allowBlank="1" showInputMessage="1" showErrorMessage="1" sqref="I23:K23" xr:uid="{1E3F9412-CD96-45F6-BD00-273DEF664DC3}">
      <formula1>Optiek_Nieuw1</formula1>
    </dataValidation>
    <dataValidation type="list" allowBlank="1" showInputMessage="1" showErrorMessage="1" sqref="I17 K17:M17 J17" xr:uid="{C1B85575-4186-45C1-978A-BE3EEDAF7CF9}">
      <formula1>Plafondtype1</formula1>
    </dataValidation>
    <dataValidation type="list" allowBlank="1" showInputMessage="1" showErrorMessage="1" sqref="I30:M30" xr:uid="{1172C1CC-810C-45BE-9B3B-56C281CB2CA3}">
      <formula1>Sensor1</formula1>
    </dataValidation>
    <dataValidation type="list" allowBlank="1" showInputMessage="1" showErrorMessage="1" sqref="I31:M31" xr:uid="{C5624AF8-CD45-4D03-AB83-90241AE90397}">
      <formula1>Ventilatie1</formula1>
    </dataValidation>
  </dataValidations>
  <pageMargins left="0.7" right="0.7" top="0.75" bottom="0.75" header="0.3" footer="0.3"/>
  <pageSetup paperSize="9" scale="71" fitToHeight="0" orientation="portrait" r:id="rId1"/>
  <drawing r:id="rId2"/>
  <extLst>
    <ext xmlns:x14="http://schemas.microsoft.com/office/spreadsheetml/2009/9/main" uri="{CCE6A557-97BC-4b89-ADB6-D9C93CAAB3DF}">
      <x14:dataValidations xmlns:xm="http://schemas.microsoft.com/office/excel/2006/main" count="20">
        <x14:dataValidation type="list" allowBlank="1" showInputMessage="1" showErrorMessage="1" xr:uid="{1228247D-ADDC-4979-8C1D-1EB83C7E6D97}">
          <x14:formula1>
            <xm:f>IF($B$27="Aan-Uit",_xlfn.ANCHORARRAY( Datasheet2!$AJ$3), IF($B$27="Aan-Uit-Dipswitch",_xlfn.ANCHORARRAY( Datasheet2!$AJ$3), IF($B$27="Pushdim-Switchdim",_xlfn.ANCHORARRAY( Datasheet2!$AJ$3), IF($B$27="DALI",_xlfn.ANCHORARRAY( Datasheet2!$AM$3), IF($B$27="1-10V",_xlfn.ANCHORARRAY( Datasheet2!$AM$3),_xlfn.ANCHORARRAY( Datasheet2!$AU$3))))))</xm:f>
          </x14:formula1>
          <xm:sqref>B28:D28</xm:sqref>
        </x14:dataValidation>
        <x14:dataValidation type="list" allowBlank="1" showInputMessage="1" showErrorMessage="1" xr:uid="{E9EDDA73-E621-419E-96C7-E12F347D768A}">
          <x14:formula1>
            <xm:f>_xlfn.ANCHORARRAY(Datasheet!$AS$3)</xm:f>
          </x14:formula1>
          <xm:sqref>G32:G34</xm:sqref>
        </x14:dataValidation>
        <x14:dataValidation type="list" allowBlank="1" showInputMessage="1" showErrorMessage="1" xr:uid="{8BE26EE0-5902-4F80-9C13-46CDA4CEBECE}">
          <x14:formula1>
            <xm:f>_xlfn.ANCHORARRAY(Datasheet!$AO$3)</xm:f>
          </x14:formula1>
          <xm:sqref>G29:G31</xm:sqref>
        </x14:dataValidation>
        <x14:dataValidation type="list" allowBlank="1" showInputMessage="1" showErrorMessage="1" xr:uid="{53D6112A-2519-4BD5-BCA8-DED982E45805}">
          <x14:formula1>
            <xm:f>_xlfn.ANCHORARRAY(Datasheet!$Z$3)</xm:f>
          </x14:formula1>
          <xm:sqref>G27</xm:sqref>
        </x14:dataValidation>
        <x14:dataValidation type="list" allowBlank="1" showInputMessage="1" showErrorMessage="1" xr:uid="{65FC56F8-C35D-404B-9733-97098BD29DE0}">
          <x14:formula1>
            <xm:f>_xlfn.ANCHORARRAY(Datasheet!$H$3)</xm:f>
          </x14:formula1>
          <xm:sqref>G25</xm:sqref>
        </x14:dataValidation>
        <x14:dataValidation type="list" allowBlank="1" showInputMessage="1" showErrorMessage="1" xr:uid="{AE4C5CD9-B3BE-45DF-93C4-0D3D6957BB1B}">
          <x14:formula1>
            <xm:f>_xlfn.ANCHORARRAY(Datasheet2!$AC$3)</xm:f>
          </x14:formula1>
          <xm:sqref>B23:D23</xm:sqref>
        </x14:dataValidation>
        <x14:dataValidation type="list" allowBlank="1" showInputMessage="1" showErrorMessage="1" xr:uid="{21CD545B-6EA9-4A94-897C-785C00567F0E}">
          <x14:formula1>
            <xm:f>_xlfn.ANCHORARRAY(Datasheet2!$J$3)</xm:f>
          </x14:formula1>
          <xm:sqref>E22:F22</xm:sqref>
        </x14:dataValidation>
        <x14:dataValidation type="list" allowBlank="1" showInputMessage="1" showErrorMessage="1" xr:uid="{3329831F-D4B7-4BB7-9B1F-1B2FB2B5193F}">
          <x14:formula1>
            <xm:f>_xlfn.ANCHORARRAY(Datasheet2!$X$3)</xm:f>
          </x14:formula1>
          <xm:sqref>B22:C22</xm:sqref>
        </x14:dataValidation>
        <x14:dataValidation type="list" allowBlank="1" showInputMessage="1" showErrorMessage="1" xr:uid="{706DA37B-1A99-46D2-88D2-32A8AB695F21}">
          <x14:formula1>
            <xm:f>_xlfn.ANCHORARRAY(Datasheet2!$L$3)</xm:f>
          </x14:formula1>
          <xm:sqref>B21:F21</xm:sqref>
        </x14:dataValidation>
        <x14:dataValidation type="list" allowBlank="1" showInputMessage="1" showErrorMessage="1" xr:uid="{B60E5857-EEB9-4703-A48F-DD3C47479752}">
          <x14:formula1>
            <xm:f>_xlfn.ANCHORARRAY(Datasheet2!$N$3)</xm:f>
          </x14:formula1>
          <xm:sqref>B20:F20</xm:sqref>
        </x14:dataValidation>
        <x14:dataValidation type="list" allowBlank="1" showInputMessage="1" showErrorMessage="1" xr:uid="{10BD4D73-66EE-4FF8-84FF-CACA1A5B3BA5}">
          <x14:formula1>
            <xm:f>_xlfn.ANCHORARRAY(Datasheet!$F$3)</xm:f>
          </x14:formula1>
          <xm:sqref>G17:G18</xm:sqref>
        </x14:dataValidation>
        <x14:dataValidation type="list" allowBlank="1" showInputMessage="1" showErrorMessage="1" xr:uid="{B98835D5-7ECB-4815-94E0-27F026DB025A}">
          <x14:formula1>
            <xm:f>_xlfn.ANCHORARRAY(Datasheet!$D$3)</xm:f>
          </x14:formula1>
          <xm:sqref>G19</xm:sqref>
        </x14:dataValidation>
        <x14:dataValidation type="list" allowBlank="1" showInputMessage="1" showErrorMessage="1" xr:uid="{D6DB06BD-300F-4A67-9BF8-3783873B5F73}">
          <x14:formula1>
            <xm:f>_xlfn.ANCHORARRAY(Datasheet2!$F$3)</xm:f>
          </x14:formula1>
          <xm:sqref>B17 D17:F17 C17</xm:sqref>
        </x14:dataValidation>
        <x14:dataValidation type="list" allowBlank="1" showInputMessage="1" showErrorMessage="1" xr:uid="{236A5671-FB91-4518-9CBA-29BBB499C1FB}">
          <x14:formula1>
            <xm:f>_xlfn.ANCHORARRAY(Datasheet2!$D$3)</xm:f>
          </x14:formula1>
          <xm:sqref>B19:F19</xm:sqref>
        </x14:dataValidation>
        <x14:dataValidation type="list" allowBlank="1" showInputMessage="1" showErrorMessage="1" xr:uid="{0AECD1DC-1D9E-4784-A842-E900273EF035}">
          <x14:formula1>
            <xm:f>_xlfn.ANCHORARRAY(Datasheet2!$H$3)</xm:f>
          </x14:formula1>
          <xm:sqref>B25:F25</xm:sqref>
        </x14:dataValidation>
        <x14:dataValidation type="list" allowBlank="1" showInputMessage="1" showErrorMessage="1" xr:uid="{A7A5F8C7-0B08-4481-BFA2-5FAC389F7AD9}">
          <x14:formula1>
            <xm:f>_xlfn.ANCHORARRAY(Datasheet2!$Z$3)</xm:f>
          </x14:formula1>
          <xm:sqref>B27:F27</xm:sqref>
        </x14:dataValidation>
        <x14:dataValidation type="list" allowBlank="1" showInputMessage="1" showErrorMessage="1" xr:uid="{234F0135-1347-4998-B1E2-D9EB890EB0C7}">
          <x14:formula1>
            <xm:f>_xlfn.ANCHORARRAY(Datasheet2!$AO$3)</xm:f>
          </x14:formula1>
          <xm:sqref>C29:F29 B29</xm:sqref>
        </x14:dataValidation>
        <x14:dataValidation type="list" allowBlank="1" showInputMessage="1" showErrorMessage="1" xr:uid="{CA5F5571-69E1-4CE3-8686-EA9E7D95D32A}">
          <x14:formula1>
            <xm:f>_xlfn.ANCHORARRAY(Datasheet2!$B$3)</xm:f>
          </x14:formula1>
          <xm:sqref>I7:M7</xm:sqref>
        </x14:dataValidation>
        <x14:dataValidation type="list" allowBlank="1" showInputMessage="1" showErrorMessage="1" xr:uid="{8739BB08-C59A-4377-8220-3EB7C6B1621D}">
          <x14:formula1>
            <xm:f>_xlfn.ANCHORARRAY(Datasheet2!$AS$3)</xm:f>
          </x14:formula1>
          <xm:sqref>B30:F30</xm:sqref>
        </x14:dataValidation>
        <x14:dataValidation type="list" allowBlank="1" showInputMessage="1" showErrorMessage="1" xr:uid="{51E27E2F-DBB6-4412-968B-8917694F8605}">
          <x14:formula1>
            <xm:f>_xlfn.ANCHORARRAY(Datasheet2!$AQ$3)</xm:f>
          </x14:formula1>
          <xm:sqref>B31:F31</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3B7542-0FB0-40BF-9185-118E0EAEADD9}">
  <sheetPr>
    <pageSetUpPr fitToPage="1"/>
  </sheetPr>
  <dimension ref="A4:N60"/>
  <sheetViews>
    <sheetView view="pageLayout" zoomScaleNormal="100" workbookViewId="0">
      <selection activeCell="I5" sqref="I5:M5"/>
    </sheetView>
  </sheetViews>
  <sheetFormatPr defaultRowHeight="15" x14ac:dyDescent="0.25"/>
  <cols>
    <col min="1" max="1" width="16.5703125" customWidth="1"/>
    <col min="2" max="2" width="13.140625" customWidth="1"/>
    <col min="7" max="7" width="9.140625" hidden="1" customWidth="1"/>
    <col min="8" max="8" width="0.5703125" customWidth="1"/>
    <col min="9" max="9" width="11" customWidth="1"/>
    <col min="13" max="13" width="8.7109375" customWidth="1"/>
    <col min="14" max="14" width="9.140625" hidden="1" customWidth="1"/>
  </cols>
  <sheetData>
    <row r="4" spans="1:13" ht="18.75" customHeight="1" x14ac:dyDescent="0.25"/>
    <row r="5" spans="1:13" x14ac:dyDescent="0.25">
      <c r="A5" s="109" t="s">
        <v>0</v>
      </c>
      <c r="B5" s="109"/>
      <c r="C5" s="109"/>
      <c r="D5" s="109"/>
      <c r="E5" s="109"/>
      <c r="F5" s="109"/>
      <c r="G5" s="109"/>
      <c r="H5" s="109"/>
      <c r="I5" s="110"/>
      <c r="J5" s="110"/>
      <c r="K5" s="110"/>
      <c r="L5" s="110"/>
      <c r="M5" s="110"/>
    </row>
    <row r="6" spans="1:13" x14ac:dyDescent="0.25">
      <c r="A6" s="109" t="s">
        <v>1</v>
      </c>
      <c r="B6" s="109"/>
      <c r="C6" s="109"/>
      <c r="D6" s="109"/>
      <c r="E6" s="109"/>
      <c r="F6" s="109"/>
      <c r="G6" s="109"/>
      <c r="H6" s="109"/>
      <c r="I6" s="110"/>
      <c r="J6" s="110"/>
      <c r="K6" s="110"/>
      <c r="L6" s="110"/>
      <c r="M6" s="110"/>
    </row>
    <row r="7" spans="1:13" x14ac:dyDescent="0.25">
      <c r="A7" s="112" t="s">
        <v>158</v>
      </c>
      <c r="B7" s="113"/>
      <c r="C7" s="113"/>
      <c r="D7" s="113"/>
      <c r="E7" s="113"/>
      <c r="F7" s="113"/>
      <c r="G7" s="113"/>
      <c r="H7" s="114"/>
      <c r="I7" s="115"/>
      <c r="J7" s="116"/>
      <c r="K7" s="116"/>
      <c r="L7" s="116"/>
      <c r="M7" s="117"/>
    </row>
    <row r="8" spans="1:13" x14ac:dyDescent="0.25">
      <c r="A8" s="109" t="s">
        <v>2</v>
      </c>
      <c r="B8" s="109"/>
      <c r="C8" s="109"/>
      <c r="D8" s="109"/>
      <c r="E8" s="109"/>
      <c r="F8" s="109"/>
      <c r="G8" s="109"/>
      <c r="H8" s="109"/>
      <c r="I8" s="110"/>
      <c r="J8" s="110"/>
      <c r="K8" s="110"/>
      <c r="L8" s="110"/>
      <c r="M8" s="110"/>
    </row>
    <row r="9" spans="1:13" x14ac:dyDescent="0.25">
      <c r="A9" s="109" t="s">
        <v>3</v>
      </c>
      <c r="B9" s="109"/>
      <c r="C9" s="109"/>
      <c r="D9" s="109"/>
      <c r="E9" s="109"/>
      <c r="F9" s="109"/>
      <c r="G9" s="109"/>
      <c r="H9" s="109"/>
      <c r="I9" s="110"/>
      <c r="J9" s="110"/>
      <c r="K9" s="110"/>
      <c r="L9" s="110"/>
      <c r="M9" s="110"/>
    </row>
    <row r="10" spans="1:13" x14ac:dyDescent="0.25">
      <c r="A10" s="109" t="s">
        <v>4</v>
      </c>
      <c r="B10" s="109"/>
      <c r="C10" s="109"/>
      <c r="D10" s="109"/>
      <c r="E10" s="109"/>
      <c r="F10" s="109"/>
      <c r="G10" s="109"/>
      <c r="H10" s="109"/>
      <c r="I10" s="110"/>
      <c r="J10" s="110"/>
      <c r="K10" s="110"/>
      <c r="L10" s="110"/>
      <c r="M10" s="110"/>
    </row>
    <row r="11" spans="1:13" x14ac:dyDescent="0.25">
      <c r="A11" s="32"/>
      <c r="B11" s="32"/>
      <c r="C11" s="32"/>
      <c r="D11" s="32"/>
      <c r="E11" s="32"/>
      <c r="F11" s="32"/>
      <c r="G11" s="32"/>
      <c r="H11" s="32"/>
      <c r="I11" s="32"/>
      <c r="J11" s="32"/>
      <c r="K11" s="32"/>
      <c r="L11" s="32"/>
      <c r="M11" s="32" t="s">
        <v>24</v>
      </c>
    </row>
    <row r="12" spans="1:13" x14ac:dyDescent="0.25">
      <c r="A12" s="32"/>
      <c r="B12" s="108" t="s">
        <v>5</v>
      </c>
      <c r="C12" s="108"/>
      <c r="D12" s="108"/>
      <c r="E12" s="108"/>
      <c r="F12" s="108"/>
      <c r="G12" s="33"/>
      <c r="H12" s="45"/>
      <c r="I12" s="108" t="s">
        <v>6</v>
      </c>
      <c r="J12" s="108"/>
      <c r="K12" s="108"/>
      <c r="L12" s="108"/>
      <c r="M12" s="108"/>
    </row>
    <row r="13" spans="1:13" x14ac:dyDescent="0.25">
      <c r="A13" s="32"/>
      <c r="B13" s="106" t="str">
        <f>IF(OR(ISBLANK($B$14), ISBLANK($B$15), ISBLANK($B$16), ISBLANK($B$17), ISBLANK($B$19), ISBLANK($B$20), ISBLANK($B$21), ISBLANK($B$22), ISBLANK($E$22), ISBLANK($B$23), ISBLANK($B$24), ISBLANK($B$25), ISBLANK($B$27), ISBLANK($B$28), ISBLANK($B$29), ISBLANK($B$30), ISBLANK($B$31), ISBLANK($D$35)), "Incompleet Ingevuld", "Compleet Ingevuld")</f>
        <v>Incompleet Ingevuld</v>
      </c>
      <c r="C13" s="106"/>
      <c r="D13" s="106"/>
      <c r="E13" s="106"/>
      <c r="F13" s="106"/>
      <c r="G13" s="34"/>
      <c r="H13" s="46"/>
      <c r="I13" s="106" t="str">
        <f>IF(OR(ISBLANK($I$14), ISBLANK($I$15), ISBLANK($I$16), ISBLANK($I$17), ISBLANK($I$19), ISBLANK($I$20), ISBLANK($I$21), ISBLANK($I$22), ISBLANK($I$23), ISBLANK($I$24), ISBLANK($I$25), ISBLANK($I$27), ISBLANK($I$28), ISBLANK($I$29), ISBLANK($I$30), ISBLANK($I$31), ISBLANK($K$35)), "Incompleet Ingevuld", "Compleet Ingevuld")</f>
        <v>Incompleet Ingevuld</v>
      </c>
      <c r="J13" s="106"/>
      <c r="K13" s="106"/>
      <c r="L13" s="106"/>
      <c r="M13" s="106"/>
    </row>
    <row r="14" spans="1:13" ht="24" customHeight="1" x14ac:dyDescent="0.25">
      <c r="A14" s="49" t="s">
        <v>7</v>
      </c>
      <c r="B14" s="105"/>
      <c r="C14" s="105"/>
      <c r="D14" s="105"/>
      <c r="E14" s="105"/>
      <c r="F14" s="44" t="s">
        <v>8</v>
      </c>
      <c r="G14" s="35"/>
      <c r="H14" s="46"/>
      <c r="I14" s="104" t="str">
        <f>IF(ISBLANK($B$14), "", $B$14)</f>
        <v/>
      </c>
      <c r="J14" s="104"/>
      <c r="K14" s="104"/>
      <c r="L14" s="104"/>
      <c r="M14" s="44" t="s">
        <v>8</v>
      </c>
    </row>
    <row r="15" spans="1:13" ht="24" customHeight="1" x14ac:dyDescent="0.25">
      <c r="A15" s="48" t="s">
        <v>9</v>
      </c>
      <c r="B15" s="102"/>
      <c r="C15" s="102"/>
      <c r="D15" s="102"/>
      <c r="E15" s="102"/>
      <c r="F15" s="47" t="s">
        <v>8</v>
      </c>
      <c r="G15" s="36"/>
      <c r="H15" s="46"/>
      <c r="I15" s="100" t="str">
        <f>IF(ISBLANK($B$15), "", $B$15)</f>
        <v/>
      </c>
      <c r="J15" s="100"/>
      <c r="K15" s="100"/>
      <c r="L15" s="100"/>
      <c r="M15" s="47" t="s">
        <v>8</v>
      </c>
    </row>
    <row r="16" spans="1:13" ht="24" customHeight="1" x14ac:dyDescent="0.25">
      <c r="A16" s="49" t="s">
        <v>10</v>
      </c>
      <c r="B16" s="105"/>
      <c r="C16" s="105"/>
      <c r="D16" s="105"/>
      <c r="E16" s="105"/>
      <c r="F16" s="44" t="s">
        <v>8</v>
      </c>
      <c r="G16" s="35"/>
      <c r="H16" s="46"/>
      <c r="I16" s="104" t="str">
        <f>IF(ISBLANK($B$16), "", $B$16)</f>
        <v/>
      </c>
      <c r="J16" s="104"/>
      <c r="K16" s="104"/>
      <c r="L16" s="104"/>
      <c r="M16" s="44" t="s">
        <v>8</v>
      </c>
    </row>
    <row r="17" spans="1:14" ht="24" customHeight="1" x14ac:dyDescent="0.25">
      <c r="A17" s="88" t="s">
        <v>109</v>
      </c>
      <c r="B17" s="102"/>
      <c r="C17" s="102"/>
      <c r="D17" s="102"/>
      <c r="E17" s="102"/>
      <c r="F17" s="102"/>
      <c r="G17" s="37"/>
      <c r="H17" s="46"/>
      <c r="I17" s="100" t="str">
        <f>IF(ISBLANK($B$17), "", $B$17)</f>
        <v/>
      </c>
      <c r="J17" s="100"/>
      <c r="K17" s="100"/>
      <c r="L17" s="100"/>
      <c r="M17" s="100"/>
    </row>
    <row r="18" spans="1:14" ht="24" customHeight="1" x14ac:dyDescent="0.25">
      <c r="A18" s="89"/>
      <c r="B18" s="83" t="s">
        <v>165</v>
      </c>
      <c r="C18" s="90"/>
      <c r="D18" s="91"/>
      <c r="E18" s="91"/>
      <c r="F18" s="92"/>
      <c r="G18" s="37"/>
      <c r="H18" s="46"/>
      <c r="I18" s="83" t="s">
        <v>165</v>
      </c>
      <c r="J18" s="93"/>
      <c r="K18" s="94"/>
      <c r="L18" s="94"/>
      <c r="M18" s="95"/>
    </row>
    <row r="19" spans="1:14" ht="24" customHeight="1" x14ac:dyDescent="0.25">
      <c r="A19" s="49" t="s">
        <v>11</v>
      </c>
      <c r="B19" s="105"/>
      <c r="C19" s="105"/>
      <c r="D19" s="105"/>
      <c r="E19" s="105"/>
      <c r="F19" s="105"/>
      <c r="G19" s="38"/>
      <c r="H19" s="46"/>
      <c r="I19" s="104" t="str">
        <f>IF(ISBLANK($B$19), "", $B$19)</f>
        <v/>
      </c>
      <c r="J19" s="104"/>
      <c r="K19" s="104"/>
      <c r="L19" s="104"/>
      <c r="M19" s="104"/>
    </row>
    <row r="20" spans="1:14" ht="24" customHeight="1" x14ac:dyDescent="0.25">
      <c r="A20" s="48" t="s">
        <v>108</v>
      </c>
      <c r="B20" s="102"/>
      <c r="C20" s="102"/>
      <c r="D20" s="102"/>
      <c r="E20" s="102"/>
      <c r="F20" s="102"/>
      <c r="G20" s="38">
        <f>IF($B$20="2700K", 27, IF($B$20="3000K", 30, IF($B$20="4000K", 40, IF($B$20="5000K", 50, IF($B$20="6500K", 65, 0)))))</f>
        <v>0</v>
      </c>
      <c r="H20" s="46"/>
      <c r="I20" s="100" t="str">
        <f>IF(ISBLANK($B$20), "", $B$20)</f>
        <v/>
      </c>
      <c r="J20" s="100"/>
      <c r="K20" s="100"/>
      <c r="L20" s="100"/>
      <c r="M20" s="100"/>
    </row>
    <row r="21" spans="1:14" ht="24" customHeight="1" x14ac:dyDescent="0.25">
      <c r="A21" s="49" t="s">
        <v>16</v>
      </c>
      <c r="B21" s="105"/>
      <c r="C21" s="105"/>
      <c r="D21" s="105"/>
      <c r="E21" s="105"/>
      <c r="F21" s="105"/>
      <c r="G21" s="38">
        <f>IF($B$21="80+", 800, IF($B$21="90+", 900, 0))</f>
        <v>0</v>
      </c>
      <c r="H21" s="46"/>
      <c r="I21" s="104" t="str">
        <f>IF(ISBLANK($B$21), "", $B$21)</f>
        <v/>
      </c>
      <c r="J21" s="104"/>
      <c r="K21" s="104"/>
      <c r="L21" s="104"/>
      <c r="M21" s="104"/>
    </row>
    <row r="22" spans="1:14" ht="24" customHeight="1" x14ac:dyDescent="0.25">
      <c r="A22" s="48" t="s">
        <v>13</v>
      </c>
      <c r="B22" s="102"/>
      <c r="C22" s="102"/>
      <c r="D22" s="50" t="s">
        <v>14</v>
      </c>
      <c r="E22" s="103"/>
      <c r="F22" s="103"/>
      <c r="G22" s="39">
        <f>IF($G$20+$G$21=827, _xlfn.XLOOKUP(B22, Datasheet!O3:O100, Datasheet!P3:P100, "", 0, 1), IF($G$20+$G$21=830, _xlfn.XLOOKUP(B22, Datasheet!O3:O100, Datasheet!Q3:Q100, "", 0, 1), IF($G$20+$G$21=840, _xlfn.XLOOKUP(B22, Datasheet!O3:O100, Datasheet!R3:R100, "", 0, 1), IF($G$20+$G$21=865, _xlfn.XLOOKUP(B22, Datasheet!O3:O100, Datasheet!S3:S100, "", 0, 1), IF($G$20+$G$21=927, _xlfn.XLOOKUP(B22, Datasheet!O3:O100, Datasheet!T3:T100, "", 0, 1), IF($G$20+$G$21=930, _xlfn.XLOOKUP(B22, Datasheet!O3:O100, Datasheet!U3:U100, "", 0, 1), IF($G$20+$G$21=940, _xlfn.XLOOKUP(B22, Datasheet!O3:O100, Datasheet!V3:V100, "", 0, 1), IF($G$20+$G$21=965, _xlfn.XLOOKUP(B22, Datasheet!O3:O100, Datasheet!W3:W100, "", 0, 1), 0))))))))</f>
        <v>0</v>
      </c>
      <c r="H22" s="46"/>
      <c r="I22" s="99" t="str">
        <f>IF(OR($E$22=0, $G$22=0, $G$23=0, $N$23=0), "Gegevens Ontbreken", IF((($B$24/$N$22)/140)&gt;60, 60, ROUNDDOWN(($B$24/$N$22)/140, 0)))</f>
        <v>Gegevens Ontbreken</v>
      </c>
      <c r="J22" s="99"/>
      <c r="K22" s="99"/>
      <c r="L22" s="107" t="s">
        <v>117</v>
      </c>
      <c r="M22" s="107"/>
      <c r="N22">
        <f>IF($N$23=0, 1, $N$23)</f>
        <v>1</v>
      </c>
    </row>
    <row r="23" spans="1:14" ht="66" customHeight="1" x14ac:dyDescent="0.25">
      <c r="A23" s="49" t="s">
        <v>15</v>
      </c>
      <c r="B23" s="105"/>
      <c r="C23" s="105"/>
      <c r="D23" s="105"/>
      <c r="E23" s="99" t="str">
        <f>IF(ISBLANK($B$23), "", _xlfn.XLOOKUP(B23, Datasheet3!AA:AA, Datasheet3!AE:AE, "Image", 0, 1))</f>
        <v/>
      </c>
      <c r="F23" s="99"/>
      <c r="G23" s="36">
        <f>_xlfn.XLOOKUP(B23, Datasheet!AA:AA, Datasheet!AB:AB, 0, 0, 1)</f>
        <v>0</v>
      </c>
      <c r="H23" s="46"/>
      <c r="I23" s="104"/>
      <c r="J23" s="104"/>
      <c r="K23" s="104"/>
      <c r="L23" s="99" t="str">
        <f>IF(ISBLANK($I$23), "", _xlfn.XLOOKUP(I23, Datasheet3!AD:AD, Datasheet3!AE:AE, "Image", 0, 1))</f>
        <v/>
      </c>
      <c r="M23" s="99"/>
      <c r="N23">
        <f>_xlfn.XLOOKUP(I23, Datasheet!AD:AD, Datasheet!AF:AF, "", 0, 1)</f>
        <v>0</v>
      </c>
    </row>
    <row r="24" spans="1:14" ht="24.6" customHeight="1" x14ac:dyDescent="0.25">
      <c r="A24" s="48" t="s">
        <v>107</v>
      </c>
      <c r="B24" s="121" t="str">
        <f>IF(OR($E$22=0, $G$22=0, $G$23=0), "Gegevens Ontbreken", ROUND(($E$22*$G$22*$G$23)/10, 0)*10)</f>
        <v>Gegevens Ontbreken</v>
      </c>
      <c r="C24" s="121"/>
      <c r="D24" s="121"/>
      <c r="E24" s="121"/>
      <c r="F24" s="121"/>
      <c r="G24" s="38"/>
      <c r="H24" s="46"/>
      <c r="I24" s="99" t="str">
        <f>IF(OR($E$22=0, $G$22=0, $G$23=0, $N$23=0), "Gegevens Ontbreken", ROUND(($I$22*140*$N$23)/10, 0)*10)</f>
        <v>Gegevens Ontbreken</v>
      </c>
      <c r="J24" s="99"/>
      <c r="K24" s="99"/>
      <c r="L24" s="99"/>
      <c r="M24" s="99"/>
    </row>
    <row r="25" spans="1:14" ht="24" customHeight="1" x14ac:dyDescent="0.25">
      <c r="A25" s="101" t="s">
        <v>17</v>
      </c>
      <c r="B25" s="104"/>
      <c r="C25" s="104"/>
      <c r="D25" s="104"/>
      <c r="E25" s="104"/>
      <c r="F25" s="104"/>
      <c r="G25" s="36"/>
      <c r="H25" s="46"/>
      <c r="I25" s="104" t="str">
        <f>IF(ISBLANK($B$25), "", $B$25)</f>
        <v/>
      </c>
      <c r="J25" s="104"/>
      <c r="K25" s="104"/>
      <c r="L25" s="104"/>
      <c r="M25" s="104"/>
    </row>
    <row r="26" spans="1:14" ht="24" customHeight="1" x14ac:dyDescent="0.25">
      <c r="A26" s="101"/>
      <c r="B26" s="42" t="s">
        <v>103</v>
      </c>
      <c r="C26" s="104"/>
      <c r="D26" s="104"/>
      <c r="E26" s="104"/>
      <c r="F26" s="104"/>
      <c r="G26" s="36"/>
      <c r="H26" s="46"/>
      <c r="I26" s="43" t="s">
        <v>115</v>
      </c>
      <c r="J26" s="104" t="str">
        <f>IF(ISBLANK($C$26), "", $C$26)</f>
        <v/>
      </c>
      <c r="K26" s="104"/>
      <c r="L26" s="104"/>
      <c r="M26" s="104"/>
    </row>
    <row r="27" spans="1:14" ht="24" customHeight="1" x14ac:dyDescent="0.25">
      <c r="A27" s="48" t="s">
        <v>20</v>
      </c>
      <c r="B27" s="100"/>
      <c r="C27" s="100"/>
      <c r="D27" s="100"/>
      <c r="E27" s="100"/>
      <c r="F27" s="100"/>
      <c r="G27" s="35"/>
      <c r="H27" s="46"/>
      <c r="I27" s="100" t="str">
        <f>IF(ISBLANK($B$27), "", $B$27)</f>
        <v/>
      </c>
      <c r="J27" s="100"/>
      <c r="K27" s="100"/>
      <c r="L27" s="100"/>
      <c r="M27" s="100"/>
    </row>
    <row r="28" spans="1:14" ht="66" customHeight="1" x14ac:dyDescent="0.25">
      <c r="A28" s="49" t="s">
        <v>22</v>
      </c>
      <c r="B28" s="104"/>
      <c r="C28" s="104"/>
      <c r="D28" s="104"/>
      <c r="E28" s="99" t="str">
        <f>IF(ISBLANK($B$28), "", IF($B$27="Aan-Uit", _xlfn.XLOOKUP(B28, Datasheet3!AH:AH, Datasheet3!AI:AI, "Image", 0, 1), IF($B$27="Aan-Uit-Dipswitch", _xlfn.XLOOKUP(B28, Datasheet3!AH:AH, Datasheet3!AI:AI, "Image", 0, 1), IF($B$27="Pushdim-Switchdim", _xlfn.XLOOKUP(B28, Datasheet3!AH:AH, Datasheet3!AI:AI, "Image", 0, 1), IF($B$27="DALI", _xlfn.XLOOKUP(B28, Datasheet3!AK:AK, Datasheet3!AL:AL, "Image", 0, 1), IF($B$27="1-10V", _xlfn.XLOOKUP(B28, Datasheet3!AK:AK, Datasheet3!AL:AL, "Image", 0, 1), 0))))))</f>
        <v/>
      </c>
      <c r="F28" s="99"/>
      <c r="G28" s="36"/>
      <c r="H28" s="46"/>
      <c r="I28" s="104" t="str">
        <f>IF(ISBLANK($B$28), "", $B$28)</f>
        <v/>
      </c>
      <c r="J28" s="104"/>
      <c r="K28" s="104"/>
      <c r="L28" s="99" t="str">
        <f>IF(ISBLANK($I$28), "", IF($I$27="Aan-Uit", _xlfn.XLOOKUP(I28, Datasheet3!AH:AH, Datasheet3!AI:AI, "", 0, 1), IF($I$27="Aan-Uit-Dipswitch", _xlfn.XLOOKUP(I28, Datasheet3!AH:AH, Datasheet3!AI:AI, "", 0, 1), IF($I$27="Pushdim-Switchdim", _xlfn.XLOOKUP(I28, Datasheet3!AH:AH, Datasheet3!AI:AI, "", 0, 1), IF($I$27="DALI", _xlfn.XLOOKUP(I28, Datasheet3!AK:AK, Datasheet3!AL:AL, "", 0, 1), IF($I$27="1-10V", _xlfn.XLOOKUP(I28, Datasheet3!AK:AK, Datasheet3!AL:AL, "", 0, 1), ""))))))</f>
        <v/>
      </c>
      <c r="M28" s="99"/>
    </row>
    <row r="29" spans="1:14" ht="24" customHeight="1" x14ac:dyDescent="0.25">
      <c r="A29" s="48" t="s">
        <v>23</v>
      </c>
      <c r="B29" s="100"/>
      <c r="C29" s="100"/>
      <c r="D29" s="100"/>
      <c r="E29" s="100"/>
      <c r="F29" s="100"/>
      <c r="G29" s="41"/>
      <c r="H29" s="51"/>
      <c r="I29" s="100" t="str">
        <f>IF(ISBLANK($B$29), "", $B$29)</f>
        <v/>
      </c>
      <c r="J29" s="100"/>
      <c r="K29" s="100"/>
      <c r="L29" s="100"/>
      <c r="M29" s="100"/>
    </row>
    <row r="30" spans="1:14" ht="24" customHeight="1" x14ac:dyDescent="0.25">
      <c r="A30" s="49" t="s">
        <v>166</v>
      </c>
      <c r="B30" s="96"/>
      <c r="C30" s="97"/>
      <c r="D30" s="97"/>
      <c r="E30" s="97"/>
      <c r="F30" s="98"/>
      <c r="G30" s="41"/>
      <c r="H30" s="51"/>
      <c r="I30" s="96" t="str">
        <f>IF(ISBLANK($B$30), "", $B$30)</f>
        <v/>
      </c>
      <c r="J30" s="97"/>
      <c r="K30" s="97"/>
      <c r="L30" s="97"/>
      <c r="M30" s="98"/>
    </row>
    <row r="31" spans="1:14" ht="24" customHeight="1" x14ac:dyDescent="0.25">
      <c r="A31" s="48" t="s">
        <v>170</v>
      </c>
      <c r="B31" s="93"/>
      <c r="C31" s="94"/>
      <c r="D31" s="94"/>
      <c r="E31" s="94"/>
      <c r="F31" s="95"/>
      <c r="G31" s="41"/>
      <c r="H31" s="51"/>
      <c r="I31" s="93" t="str">
        <f>IF(ISBLANK($B$31), "", $B$31)</f>
        <v/>
      </c>
      <c r="J31" s="94"/>
      <c r="K31" s="94"/>
      <c r="L31" s="94"/>
      <c r="M31" s="95"/>
    </row>
    <row r="32" spans="1:14" ht="24" customHeight="1" x14ac:dyDescent="0.25">
      <c r="A32" s="101" t="s">
        <v>25</v>
      </c>
      <c r="B32" s="104"/>
      <c r="C32" s="104"/>
      <c r="D32" s="104"/>
      <c r="E32" s="104"/>
      <c r="F32" s="104"/>
      <c r="G32" s="36"/>
      <c r="H32" s="46"/>
      <c r="I32" s="104" t="str">
        <f>IF(ISBLANK($B$32), "", $B$32)</f>
        <v/>
      </c>
      <c r="J32" s="104"/>
      <c r="K32" s="104"/>
      <c r="L32" s="104"/>
      <c r="M32" s="104"/>
    </row>
    <row r="33" spans="1:13" ht="24" customHeight="1" x14ac:dyDescent="0.25">
      <c r="A33" s="101"/>
      <c r="B33" s="104"/>
      <c r="C33" s="104"/>
      <c r="D33" s="104"/>
      <c r="E33" s="104"/>
      <c r="F33" s="104"/>
      <c r="G33" s="36"/>
      <c r="H33" s="46"/>
      <c r="I33" s="104" t="str">
        <f>IF(ISBLANK($B$33), "", $B$33)</f>
        <v/>
      </c>
      <c r="J33" s="104"/>
      <c r="K33" s="104"/>
      <c r="L33" s="104"/>
      <c r="M33" s="104"/>
    </row>
    <row r="34" spans="1:13" ht="24" customHeight="1" x14ac:dyDescent="0.25">
      <c r="A34" s="101"/>
      <c r="B34" s="104"/>
      <c r="C34" s="104"/>
      <c r="D34" s="104"/>
      <c r="E34" s="104"/>
      <c r="F34" s="104"/>
      <c r="G34" s="36"/>
      <c r="H34" s="46"/>
      <c r="I34" s="104" t="str">
        <f>IF(ISBLANK($B$34), "", $B$34)</f>
        <v/>
      </c>
      <c r="J34" s="104"/>
      <c r="K34" s="104"/>
      <c r="L34" s="104"/>
      <c r="M34" s="104"/>
    </row>
    <row r="35" spans="1:13" x14ac:dyDescent="0.25">
      <c r="A35" s="32"/>
      <c r="B35" s="119" t="s">
        <v>27</v>
      </c>
      <c r="C35" s="119"/>
      <c r="D35" s="120"/>
      <c r="E35" s="120"/>
      <c r="F35" s="118" t="s">
        <v>28</v>
      </c>
      <c r="G35" s="40"/>
      <c r="H35" s="46"/>
      <c r="I35" s="119" t="s">
        <v>27</v>
      </c>
      <c r="J35" s="118"/>
      <c r="K35" s="120"/>
      <c r="L35" s="120"/>
      <c r="M35" s="118" t="s">
        <v>28</v>
      </c>
    </row>
    <row r="36" spans="1:13" x14ac:dyDescent="0.25">
      <c r="A36" s="32"/>
      <c r="B36" s="119"/>
      <c r="C36" s="119"/>
      <c r="D36" s="120"/>
      <c r="E36" s="120"/>
      <c r="F36" s="118"/>
      <c r="G36" s="40"/>
      <c r="H36" s="46"/>
      <c r="I36" s="118"/>
      <c r="J36" s="118"/>
      <c r="K36" s="120"/>
      <c r="L36" s="120"/>
      <c r="M36" s="118"/>
    </row>
    <row r="37" spans="1:13" x14ac:dyDescent="0.25">
      <c r="B37" s="1"/>
      <c r="C37" s="1"/>
      <c r="D37" s="1"/>
      <c r="E37" s="1"/>
      <c r="F37" s="1"/>
      <c r="G37" s="1"/>
      <c r="H37" s="1"/>
      <c r="I37" s="1"/>
      <c r="J37" s="1"/>
      <c r="K37" s="1"/>
      <c r="L37" s="1"/>
      <c r="M37" s="1"/>
    </row>
    <row r="38" spans="1:13" x14ac:dyDescent="0.25">
      <c r="B38" s="1"/>
      <c r="C38" s="1"/>
      <c r="D38" s="1"/>
      <c r="E38" s="1"/>
      <c r="F38" s="1"/>
      <c r="G38" s="1"/>
      <c r="H38" s="1"/>
      <c r="I38" s="1"/>
      <c r="J38" s="1"/>
      <c r="K38" s="1"/>
      <c r="L38" s="1"/>
      <c r="M38" s="1"/>
    </row>
    <row r="39" spans="1:13" x14ac:dyDescent="0.25">
      <c r="B39" s="1"/>
      <c r="C39" s="1"/>
      <c r="D39" s="1"/>
      <c r="E39" s="1"/>
      <c r="F39" s="1"/>
      <c r="G39" s="1"/>
      <c r="H39" s="1"/>
      <c r="I39" s="1"/>
      <c r="J39" s="1"/>
      <c r="K39" s="1"/>
      <c r="L39" s="1"/>
      <c r="M39" s="1"/>
    </row>
    <row r="40" spans="1:13" x14ac:dyDescent="0.25">
      <c r="B40" s="1"/>
      <c r="C40" s="1" t="s">
        <v>29</v>
      </c>
      <c r="D40" s="1"/>
      <c r="E40" s="1"/>
      <c r="F40" s="1"/>
      <c r="G40" s="1"/>
      <c r="H40" s="1"/>
      <c r="I40" s="1"/>
      <c r="J40" s="1"/>
      <c r="K40" s="1"/>
      <c r="L40" s="1"/>
      <c r="M40" s="1"/>
    </row>
    <row r="41" spans="1:13" x14ac:dyDescent="0.25">
      <c r="B41" s="1"/>
      <c r="C41" s="1"/>
      <c r="D41" s="1"/>
      <c r="E41" s="1"/>
      <c r="F41" s="1"/>
      <c r="G41" s="1"/>
      <c r="H41" s="1"/>
      <c r="I41" s="1"/>
      <c r="J41" s="1"/>
      <c r="K41" s="1"/>
      <c r="L41" s="1"/>
      <c r="M41" s="1"/>
    </row>
    <row r="42" spans="1:13" x14ac:dyDescent="0.25">
      <c r="B42" s="1"/>
      <c r="C42" s="1"/>
      <c r="D42" s="1"/>
      <c r="E42" s="1"/>
      <c r="F42" s="1"/>
      <c r="G42" s="1"/>
      <c r="H42" s="1"/>
      <c r="I42" s="1"/>
      <c r="J42" s="1"/>
      <c r="K42" s="1"/>
      <c r="L42" s="1"/>
      <c r="M42" s="1"/>
    </row>
    <row r="43" spans="1:13" x14ac:dyDescent="0.25">
      <c r="B43" s="1"/>
      <c r="C43" s="1"/>
      <c r="D43" s="1"/>
      <c r="E43" s="1"/>
      <c r="F43" s="1"/>
      <c r="G43" s="1"/>
      <c r="H43" s="1"/>
      <c r="I43" s="1"/>
      <c r="J43" s="1"/>
      <c r="K43" s="1"/>
      <c r="L43" s="1"/>
      <c r="M43" s="1"/>
    </row>
    <row r="44" spans="1:13" x14ac:dyDescent="0.25">
      <c r="B44" s="1"/>
      <c r="C44" s="1"/>
      <c r="D44" s="1"/>
      <c r="E44" s="1"/>
      <c r="F44" s="1"/>
      <c r="G44" s="1"/>
      <c r="H44" s="1"/>
      <c r="I44" s="1"/>
      <c r="J44" s="1"/>
      <c r="K44" s="1"/>
      <c r="L44" s="1"/>
      <c r="M44" s="1"/>
    </row>
    <row r="45" spans="1:13" x14ac:dyDescent="0.25">
      <c r="B45" s="1"/>
      <c r="C45" s="1"/>
      <c r="D45" s="1"/>
      <c r="E45" s="1"/>
      <c r="F45" s="1"/>
      <c r="G45" s="1"/>
      <c r="H45" s="1"/>
      <c r="I45" s="1"/>
      <c r="J45" s="1"/>
      <c r="K45" s="1"/>
      <c r="L45" s="1"/>
      <c r="M45" s="1"/>
    </row>
    <row r="46" spans="1:13" x14ac:dyDescent="0.25">
      <c r="B46" s="1"/>
      <c r="C46" s="1"/>
      <c r="D46" s="1"/>
      <c r="E46" s="1"/>
      <c r="F46" s="1"/>
      <c r="G46" s="1"/>
      <c r="H46" s="1"/>
      <c r="I46" s="1"/>
      <c r="J46" s="1"/>
      <c r="K46" s="1"/>
      <c r="L46" s="1"/>
      <c r="M46" s="1"/>
    </row>
    <row r="47" spans="1:13" x14ac:dyDescent="0.25">
      <c r="B47" s="1"/>
      <c r="C47" s="1"/>
      <c r="D47" s="1"/>
      <c r="E47" s="1"/>
      <c r="F47" s="1"/>
      <c r="G47" s="1"/>
      <c r="H47" s="1"/>
      <c r="I47" s="1"/>
      <c r="J47" s="1"/>
      <c r="K47" s="1"/>
      <c r="L47" s="1"/>
      <c r="M47" s="1"/>
    </row>
    <row r="48" spans="1:13" x14ac:dyDescent="0.25">
      <c r="B48" s="1"/>
      <c r="C48" s="1"/>
      <c r="D48" s="1"/>
      <c r="E48" s="1"/>
      <c r="F48" s="1"/>
      <c r="G48" s="1"/>
      <c r="H48" s="1"/>
      <c r="I48" s="1"/>
      <c r="J48" s="1"/>
      <c r="K48" s="1"/>
      <c r="L48" s="1"/>
      <c r="M48" s="1"/>
    </row>
    <row r="49" spans="2:13" x14ac:dyDescent="0.25">
      <c r="B49" s="1"/>
      <c r="C49" s="1"/>
      <c r="D49" s="1"/>
      <c r="E49" s="1"/>
      <c r="F49" s="1"/>
      <c r="G49" s="1"/>
      <c r="H49" s="1"/>
      <c r="I49" s="1"/>
      <c r="J49" s="1"/>
      <c r="K49" s="1"/>
      <c r="L49" s="1"/>
      <c r="M49" s="1"/>
    </row>
    <row r="50" spans="2:13" x14ac:dyDescent="0.25">
      <c r="B50" s="1"/>
      <c r="C50" s="1"/>
      <c r="D50" s="1"/>
      <c r="E50" s="1"/>
      <c r="F50" s="1"/>
      <c r="G50" s="1"/>
      <c r="H50" s="1"/>
      <c r="I50" s="1"/>
      <c r="J50" s="1"/>
      <c r="K50" s="1"/>
      <c r="L50" s="1"/>
      <c r="M50" s="1"/>
    </row>
    <row r="51" spans="2:13" x14ac:dyDescent="0.25">
      <c r="B51" s="1"/>
      <c r="C51" s="1"/>
      <c r="D51" s="1"/>
      <c r="E51" s="1"/>
      <c r="F51" s="1"/>
      <c r="G51" s="1"/>
      <c r="H51" s="1"/>
      <c r="I51" s="1"/>
      <c r="J51" s="1"/>
      <c r="K51" s="1"/>
      <c r="L51" s="1"/>
      <c r="M51" s="1"/>
    </row>
    <row r="52" spans="2:13" x14ac:dyDescent="0.25">
      <c r="B52" s="1"/>
      <c r="C52" s="1"/>
      <c r="D52" s="1"/>
      <c r="E52" s="1"/>
      <c r="F52" s="1"/>
      <c r="G52" s="1"/>
      <c r="H52" s="1"/>
      <c r="I52" s="1"/>
      <c r="J52" s="1"/>
      <c r="K52" s="1"/>
      <c r="L52" s="1"/>
      <c r="M52" s="1"/>
    </row>
    <row r="53" spans="2:13" x14ac:dyDescent="0.25">
      <c r="B53" s="1"/>
      <c r="C53" s="1"/>
      <c r="D53" s="1"/>
      <c r="E53" s="1"/>
      <c r="F53" s="1"/>
      <c r="G53" s="1"/>
      <c r="H53" s="1"/>
      <c r="I53" s="1"/>
      <c r="J53" s="1"/>
      <c r="K53" s="1"/>
      <c r="L53" s="1"/>
      <c r="M53" s="1"/>
    </row>
    <row r="54" spans="2:13" x14ac:dyDescent="0.25">
      <c r="B54" s="1"/>
      <c r="C54" s="1"/>
      <c r="D54" s="1"/>
      <c r="E54" s="1"/>
      <c r="F54" s="1"/>
      <c r="G54" s="1"/>
      <c r="H54" s="1"/>
      <c r="I54" s="1"/>
      <c r="J54" s="1"/>
      <c r="K54" s="1"/>
      <c r="L54" s="1"/>
      <c r="M54" s="1"/>
    </row>
    <row r="55" spans="2:13" x14ac:dyDescent="0.25">
      <c r="B55" s="1"/>
      <c r="C55" s="1"/>
      <c r="D55" s="1"/>
      <c r="E55" s="1"/>
      <c r="F55" s="1"/>
      <c r="G55" s="1"/>
      <c r="H55" s="1"/>
      <c r="I55" s="1"/>
      <c r="J55" s="1"/>
      <c r="K55" s="1"/>
      <c r="L55" s="1"/>
      <c r="M55" s="1"/>
    </row>
    <row r="56" spans="2:13" x14ac:dyDescent="0.25">
      <c r="B56" s="1"/>
      <c r="C56" s="1"/>
      <c r="D56" s="1"/>
      <c r="E56" s="1"/>
      <c r="F56" s="1"/>
      <c r="G56" s="1"/>
      <c r="H56" s="1"/>
      <c r="I56" s="1"/>
      <c r="J56" s="1"/>
      <c r="K56" s="1"/>
      <c r="L56" s="1"/>
      <c r="M56" s="1"/>
    </row>
    <row r="57" spans="2:13" x14ac:dyDescent="0.25">
      <c r="B57" s="1"/>
      <c r="C57" s="1"/>
      <c r="D57" s="1"/>
      <c r="E57" s="1"/>
      <c r="F57" s="1"/>
      <c r="G57" s="1"/>
      <c r="H57" s="1"/>
      <c r="I57" s="1"/>
      <c r="J57" s="1"/>
      <c r="K57" s="1"/>
      <c r="L57" s="1"/>
      <c r="M57" s="1"/>
    </row>
    <row r="58" spans="2:13" x14ac:dyDescent="0.25">
      <c r="B58" s="1"/>
      <c r="C58" s="1"/>
      <c r="D58" s="1"/>
      <c r="E58" s="1"/>
      <c r="F58" s="1"/>
      <c r="G58" s="1"/>
      <c r="H58" s="1"/>
      <c r="I58" s="1"/>
      <c r="J58" s="1"/>
      <c r="K58" s="1"/>
      <c r="L58" s="1"/>
      <c r="M58" s="1"/>
    </row>
    <row r="59" spans="2:13" x14ac:dyDescent="0.25">
      <c r="B59" s="1"/>
      <c r="C59" s="1"/>
      <c r="D59" s="1"/>
      <c r="E59" s="1"/>
      <c r="F59" s="1"/>
      <c r="G59" s="1"/>
      <c r="H59" s="1"/>
      <c r="I59" s="1"/>
      <c r="J59" s="1"/>
      <c r="K59" s="1"/>
      <c r="L59" s="1"/>
      <c r="M59" s="1"/>
    </row>
    <row r="60" spans="2:13" x14ac:dyDescent="0.25">
      <c r="B60" s="1"/>
      <c r="C60" s="1"/>
      <c r="D60" s="1"/>
      <c r="E60" s="1"/>
      <c r="F60" s="1"/>
      <c r="G60" s="1"/>
      <c r="H60" s="1"/>
      <c r="I60" s="1"/>
      <c r="J60" s="1"/>
      <c r="K60" s="1"/>
      <c r="L60" s="1"/>
      <c r="M60" s="1"/>
    </row>
  </sheetData>
  <sheetProtection algorithmName="SHA-512" hashValue="oW/ZedeM7OBzl0DAMTu2NDtcPbZF8QZHWVC6w+0NV+y84J6CJxfGGOFOM1HxZxDS3PjLL4hk7Hh/v7t15PsKSw==" saltValue="zhTMqcmpXJMPl+mc2SBWtg==" spinCount="100000" sheet="1" objects="1" scenarios="1" selectLockedCells="1"/>
  <mergeCells count="73">
    <mergeCell ref="M35:M36"/>
    <mergeCell ref="A32:A34"/>
    <mergeCell ref="B32:F32"/>
    <mergeCell ref="I32:M32"/>
    <mergeCell ref="B33:F33"/>
    <mergeCell ref="I33:M33"/>
    <mergeCell ref="B34:F34"/>
    <mergeCell ref="I34:M34"/>
    <mergeCell ref="B35:C36"/>
    <mergeCell ref="D35:E36"/>
    <mergeCell ref="F35:F36"/>
    <mergeCell ref="I35:J36"/>
    <mergeCell ref="K35:L36"/>
    <mergeCell ref="B28:D28"/>
    <mergeCell ref="E28:F28"/>
    <mergeCell ref="I28:K28"/>
    <mergeCell ref="L28:M28"/>
    <mergeCell ref="B29:F29"/>
    <mergeCell ref="I29:M29"/>
    <mergeCell ref="A25:A26"/>
    <mergeCell ref="B25:F25"/>
    <mergeCell ref="I25:M25"/>
    <mergeCell ref="C26:F26"/>
    <mergeCell ref="J26:M26"/>
    <mergeCell ref="I27:M27"/>
    <mergeCell ref="B23:D23"/>
    <mergeCell ref="E23:F23"/>
    <mergeCell ref="I23:K23"/>
    <mergeCell ref="L23:M23"/>
    <mergeCell ref="B24:F24"/>
    <mergeCell ref="I24:M24"/>
    <mergeCell ref="B16:E16"/>
    <mergeCell ref="I16:L16"/>
    <mergeCell ref="B17:F17"/>
    <mergeCell ref="I17:M17"/>
    <mergeCell ref="B19:F19"/>
    <mergeCell ref="I19:M19"/>
    <mergeCell ref="B13:F13"/>
    <mergeCell ref="I13:M13"/>
    <mergeCell ref="B14:E14"/>
    <mergeCell ref="I14:L14"/>
    <mergeCell ref="B15:E15"/>
    <mergeCell ref="I15:L15"/>
    <mergeCell ref="A9:H9"/>
    <mergeCell ref="I9:M9"/>
    <mergeCell ref="A10:H10"/>
    <mergeCell ref="I10:M10"/>
    <mergeCell ref="B12:F12"/>
    <mergeCell ref="I12:M12"/>
    <mergeCell ref="A5:H5"/>
    <mergeCell ref="I5:M5"/>
    <mergeCell ref="A6:H6"/>
    <mergeCell ref="I6:M6"/>
    <mergeCell ref="A8:H8"/>
    <mergeCell ref="I8:M8"/>
    <mergeCell ref="A7:H7"/>
    <mergeCell ref="I7:M7"/>
    <mergeCell ref="A17:A18"/>
    <mergeCell ref="C18:F18"/>
    <mergeCell ref="J18:M18"/>
    <mergeCell ref="B30:F30"/>
    <mergeCell ref="B31:F31"/>
    <mergeCell ref="I30:M30"/>
    <mergeCell ref="I31:M31"/>
    <mergeCell ref="B20:F20"/>
    <mergeCell ref="I20:M20"/>
    <mergeCell ref="B21:F21"/>
    <mergeCell ref="I21:M21"/>
    <mergeCell ref="B22:C22"/>
    <mergeCell ref="E22:F22"/>
    <mergeCell ref="I22:K22"/>
    <mergeCell ref="L22:M22"/>
    <mergeCell ref="B27:F27"/>
  </mergeCells>
  <conditionalFormatting sqref="B13">
    <cfRule type="expression" dxfId="12" priority="1">
      <formula>IF(OR(ISBLANK($B$14), ISBLANK($B$15), ISBLANK($B$16), ISBLANK($B$17), ISBLANK($B$19), ISBLANK($B$20), ISBLANK($B$21), ISBLANK($B$22), ISBLANK($E$22), ISBLANK($B$23), ISBLANK($B$24), ISBLANK($B$25), ISBLANK($B$27), ISBLANK($B$28), ISBLANK($B$29), ISBLANK($D$35)), TRUE, FALSE)</formula>
    </cfRule>
    <cfRule type="expression" dxfId="11" priority="4">
      <formula>IF(OR(ISBLANK($B$14), ISBLANK($B$15), ISBLANK($B$16), ISBLANK($B$17), ISBLANK($B$19), ISBLANK($B$20), ISBLANK($B$21), ISBLANK($B$22), ISBLANK($E$22), ISBLANK($B$23), ISBLANK($B$24), ISBLANK($B$25), ISBLANK($B$27), ISBLANK($B$28), ISBLANK($B$29), ISBLANK($D$35)), FALSE, TRUE)</formula>
    </cfRule>
  </conditionalFormatting>
  <conditionalFormatting sqref="B20">
    <cfRule type="expression" dxfId="10" priority="9">
      <formula>IF(AND($B$24="Gegevens Ontbreken", ISBLANK($B$20)), TRUE, FALSE)</formula>
    </cfRule>
  </conditionalFormatting>
  <conditionalFormatting sqref="B21">
    <cfRule type="expression" dxfId="9" priority="8">
      <formula>IF(AND($B$24="Gegevens Ontbreken", ISBLANK($B$21)), TRUE, FALSE)</formula>
    </cfRule>
  </conditionalFormatting>
  <conditionalFormatting sqref="B22">
    <cfRule type="expression" dxfId="8" priority="10">
      <formula>IF(AND($B$24="Gegevens Ontbreken", ISBLANK($B$22)), TRUE, FALSE)</formula>
    </cfRule>
  </conditionalFormatting>
  <conditionalFormatting sqref="B23">
    <cfRule type="expression" dxfId="7" priority="7">
      <formula>IF(AND($B$24="Gegevens Ontbreken", ISBLANK($B$23)), TRUE, FALSE)</formula>
    </cfRule>
  </conditionalFormatting>
  <conditionalFormatting sqref="B24">
    <cfRule type="expression" dxfId="6" priority="13">
      <formula>IF($B$24="Gegevens Ontbreken", TRUE, FALSE)</formula>
    </cfRule>
  </conditionalFormatting>
  <conditionalFormatting sqref="E22">
    <cfRule type="expression" dxfId="5" priority="6">
      <formula>IF(AND($B$24="Gegevens Ontbreken", ISBLANK($E$22)), TRUE, FALSE)</formula>
    </cfRule>
  </conditionalFormatting>
  <conditionalFormatting sqref="I13">
    <cfRule type="expression" dxfId="4" priority="2">
      <formula>IF(OR(ISBLANK($I$14), ISBLANK($I$15), ISBLANK($I$16), ISBLANK($I$17), ISBLANK($I$19), ISBLANK($I$20), ISBLANK($I$21), ISBLANK($I$22), ISBLANK($I$23), ISBLANK($I$24), ISBLANK($I$25), ISBLANK($I$27), ISBLANK($I$28), ISBLANK($I$29), ISBLANK($K$35)), TRUE, FALSE)</formula>
    </cfRule>
    <cfRule type="expression" dxfId="3" priority="3">
      <formula>IF(OR(ISBLANK($I$14), ISBLANK($I$15), ISBLANK($I$16), ISBLANK($I$17), ISBLANK($I$19), ISBLANK($I$20), ISBLANK($I$21), ISBLANK($I$22), ISBLANK($I$23), ISBLANK($I$24), ISBLANK($I$25), ISBLANK($I$27), ISBLANK($I$28), ISBLANK($I$29), ISBLANK($K$35)), FALSE, TRUE)</formula>
    </cfRule>
  </conditionalFormatting>
  <conditionalFormatting sqref="I22">
    <cfRule type="expression" dxfId="2" priority="11">
      <formula>IF($I$22="Gegevens Ontbreken", TRUE, FALSE)</formula>
    </cfRule>
  </conditionalFormatting>
  <conditionalFormatting sqref="I23">
    <cfRule type="expression" dxfId="1" priority="5">
      <formula>IF(AND($I$22="Gegevens Ontbreken", ISBLANK($I$23)), TRUE, FALSE)</formula>
    </cfRule>
  </conditionalFormatting>
  <conditionalFormatting sqref="I24">
    <cfRule type="expression" dxfId="0" priority="12">
      <formula>IF($I$24="Gegevens Ontbreken", TRUE, FALSE)</formula>
    </cfRule>
  </conditionalFormatting>
  <dataValidations count="11">
    <dataValidation type="list" allowBlank="1" showInputMessage="1" showErrorMessage="1" sqref="I28:K28" xr:uid="{23EEDF5C-0656-4664-BBA1-65FE4A1578C6}">
      <formula1>IF($I$27="Aan-Uit", Aansluiting_AanUit1, IF($I$27="Aan-Uit-Dipswitch", Aansluiting_AanUit1, IF($I$27="Pushdim-Switchdim", Aansluiting_AanUit1, IF($I$27="DALI", Aansluiting_Dali1, IF($I$27="1-10V", Aansluiting_Dali1, Error1)))))</formula1>
    </dataValidation>
    <dataValidation type="list" allowBlank="1" showInputMessage="1" showErrorMessage="1" sqref="J29:M29 I29" xr:uid="{E00D4AD6-9EB7-40A2-911C-FD29034140AB}">
      <formula1>Noodverlichting1</formula1>
    </dataValidation>
    <dataValidation type="list" allowBlank="1" showInputMessage="1" showErrorMessage="1" sqref="I27:M27" xr:uid="{B4356857-2E70-4F86-8BAA-ED374C3306F9}">
      <formula1>Sturing1</formula1>
    </dataValidation>
    <dataValidation type="list" allowBlank="1" showInputMessage="1" showErrorMessage="1" sqref="I25:M25" xr:uid="{2FD0FAD5-D789-4ECE-87C5-EB41574F7082}">
      <formula1>Armatuurkleur1</formula1>
    </dataValidation>
    <dataValidation type="list" allowBlank="1" showInputMessage="1" showErrorMessage="1" sqref="I21:M21" xr:uid="{C9064F0F-28D3-43A8-B915-984350C820FF}">
      <formula1>CRI_1</formula1>
    </dataValidation>
    <dataValidation type="list" allowBlank="1" showInputMessage="1" showErrorMessage="1" sqref="I20:M20" xr:uid="{261AF1CA-9F8B-4B92-9E56-AE7A39109ADE}">
      <formula1>Kleurtemperatuur1</formula1>
    </dataValidation>
    <dataValidation type="list" allowBlank="1" showInputMessage="1" showErrorMessage="1" sqref="I19:M19" xr:uid="{CEC3C86E-C666-46E3-AC90-3BDC96481E8B}">
      <formula1>Montage1</formula1>
    </dataValidation>
    <dataValidation type="list" allowBlank="1" showInputMessage="1" showErrorMessage="1" sqref="I23:K23" xr:uid="{59C655E7-75F0-41C1-880B-956D653D5FDE}">
      <formula1>Optiek_Nieuw1</formula1>
    </dataValidation>
    <dataValidation type="list" allowBlank="1" showInputMessage="1" showErrorMessage="1" sqref="K17:M17 I17 J17" xr:uid="{CC4DE3FA-B506-4C81-948A-FBA680DD2B72}">
      <formula1>Plafondtype1</formula1>
    </dataValidation>
    <dataValidation type="list" allowBlank="1" showInputMessage="1" showErrorMessage="1" sqref="I30:M30" xr:uid="{0ED630EC-A37E-421A-849B-3DCE296288CC}">
      <formula1>Sensor1</formula1>
    </dataValidation>
    <dataValidation type="list" allowBlank="1" showInputMessage="1" showErrorMessage="1" sqref="I31:M31" xr:uid="{0E334BE1-4360-4A3F-B8D0-472C9ABB85B1}">
      <formula1>Ventilatie1</formula1>
    </dataValidation>
  </dataValidations>
  <pageMargins left="0.7" right="0.7" top="0.75" bottom="0.75" header="0.3" footer="0.3"/>
  <pageSetup paperSize="9" scale="71" fitToHeight="0" orientation="portrait" r:id="rId1"/>
  <drawing r:id="rId2"/>
  <extLst>
    <ext xmlns:x14="http://schemas.microsoft.com/office/spreadsheetml/2009/9/main" uri="{CCE6A557-97BC-4b89-ADB6-D9C93CAAB3DF}">
      <x14:dataValidations xmlns:xm="http://schemas.microsoft.com/office/excel/2006/main" count="20">
        <x14:dataValidation type="list" allowBlank="1" showInputMessage="1" showErrorMessage="1" xr:uid="{7B494CCB-08AB-43D3-9726-21394875DACA}">
          <x14:formula1>
            <xm:f>IF($B$27="Aan-Uit",_xlfn.ANCHORARRAY( Datasheet3!$AJ$3), IF($B$27="Aan-Uit-Dipswitch",_xlfn.ANCHORARRAY( Datasheet3!$AJ$3), IF($B$27="Pushdim-Switchdim",_xlfn.ANCHORARRAY( Datasheet3!$AJ$3), IF($B$27="DALI",_xlfn.ANCHORARRAY( Datasheet3!$AM$3), IF($B$27="1-10V",_xlfn.ANCHORARRAY( Datasheet3!$AM$3),_xlfn.ANCHORARRAY( Datasheet3!$AU$3))))))</xm:f>
          </x14:formula1>
          <xm:sqref>B28:D28</xm:sqref>
        </x14:dataValidation>
        <x14:dataValidation type="list" allowBlank="1" showInputMessage="1" showErrorMessage="1" xr:uid="{1B685E78-97A6-4585-838B-3E2AE7B390A4}">
          <x14:formula1>
            <xm:f>_xlfn.ANCHORARRAY(Datasheet!$AS$3)</xm:f>
          </x14:formula1>
          <xm:sqref>G32:G34</xm:sqref>
        </x14:dataValidation>
        <x14:dataValidation type="list" allowBlank="1" showInputMessage="1" showErrorMessage="1" xr:uid="{A69FF5F7-28F2-423F-AC5E-B897C24149F2}">
          <x14:formula1>
            <xm:f>_xlfn.ANCHORARRAY(Datasheet!$AO$3)</xm:f>
          </x14:formula1>
          <xm:sqref>G29:G31</xm:sqref>
        </x14:dataValidation>
        <x14:dataValidation type="list" allowBlank="1" showInputMessage="1" showErrorMessage="1" xr:uid="{DE81969D-7BDF-432E-A270-0A3DA2DD6FB7}">
          <x14:formula1>
            <xm:f>_xlfn.ANCHORARRAY(Datasheet!$Z$3)</xm:f>
          </x14:formula1>
          <xm:sqref>G27</xm:sqref>
        </x14:dataValidation>
        <x14:dataValidation type="list" allowBlank="1" showInputMessage="1" showErrorMessage="1" xr:uid="{51F22F35-DBFA-45F1-8AD7-9739D90FCEF1}">
          <x14:formula1>
            <xm:f>_xlfn.ANCHORARRAY(Datasheet!$H$3)</xm:f>
          </x14:formula1>
          <xm:sqref>G25</xm:sqref>
        </x14:dataValidation>
        <x14:dataValidation type="list" allowBlank="1" showInputMessage="1" showErrorMessage="1" xr:uid="{15EE1B55-0F00-4658-9868-C19116C3AB53}">
          <x14:formula1>
            <xm:f>_xlfn.ANCHORARRAY(Datasheet3!$AC$3)</xm:f>
          </x14:formula1>
          <xm:sqref>B23:D23</xm:sqref>
        </x14:dataValidation>
        <x14:dataValidation type="list" allowBlank="1" showInputMessage="1" showErrorMessage="1" xr:uid="{A2D655F3-AB22-4F64-AB38-E182FABF0E82}">
          <x14:formula1>
            <xm:f>_xlfn.ANCHORARRAY(Datasheet3!$J$3)</xm:f>
          </x14:formula1>
          <xm:sqref>E22:F22</xm:sqref>
        </x14:dataValidation>
        <x14:dataValidation type="list" allowBlank="1" showInputMessage="1" showErrorMessage="1" xr:uid="{3754AAEE-272C-4558-BC38-5C9700684FF5}">
          <x14:formula1>
            <xm:f>_xlfn.ANCHORARRAY(Datasheet3!$X$3)</xm:f>
          </x14:formula1>
          <xm:sqref>B22:C22</xm:sqref>
        </x14:dataValidation>
        <x14:dataValidation type="list" allowBlank="1" showInputMessage="1" showErrorMessage="1" xr:uid="{83546761-B32D-40A7-BEF7-A18DE639DB37}">
          <x14:formula1>
            <xm:f>_xlfn.ANCHORARRAY(Datasheet3!$L$3)</xm:f>
          </x14:formula1>
          <xm:sqref>B21:F21</xm:sqref>
        </x14:dataValidation>
        <x14:dataValidation type="list" allowBlank="1" showInputMessage="1" showErrorMessage="1" xr:uid="{9C016331-3606-4604-9EC7-C06DD54BC9B0}">
          <x14:formula1>
            <xm:f>_xlfn.ANCHORARRAY(Datasheet3!$N$3)</xm:f>
          </x14:formula1>
          <xm:sqref>B20:F20</xm:sqref>
        </x14:dataValidation>
        <x14:dataValidation type="list" allowBlank="1" showInputMessage="1" showErrorMessage="1" xr:uid="{166E460A-204A-4AB5-920C-9DF88D85BA81}">
          <x14:formula1>
            <xm:f>_xlfn.ANCHORARRAY(Datasheet!$F$3)</xm:f>
          </x14:formula1>
          <xm:sqref>G17:G18</xm:sqref>
        </x14:dataValidation>
        <x14:dataValidation type="list" allowBlank="1" showInputMessage="1" showErrorMessage="1" xr:uid="{7520B880-21AF-4746-BC2F-81672153470E}">
          <x14:formula1>
            <xm:f>_xlfn.ANCHORARRAY(Datasheet!$D$3)</xm:f>
          </x14:formula1>
          <xm:sqref>G19</xm:sqref>
        </x14:dataValidation>
        <x14:dataValidation type="list" allowBlank="1" showInputMessage="1" showErrorMessage="1" xr:uid="{B99D82B5-B0B3-4380-B215-7964E29BDCFE}">
          <x14:formula1>
            <xm:f>_xlfn.ANCHORARRAY(Datasheet3!$F$3)</xm:f>
          </x14:formula1>
          <xm:sqref>D17:F17 B17 C17</xm:sqref>
        </x14:dataValidation>
        <x14:dataValidation type="list" allowBlank="1" showInputMessage="1" showErrorMessage="1" xr:uid="{2525314D-39EE-4880-A28E-9134DD49E9EE}">
          <x14:formula1>
            <xm:f>_xlfn.ANCHORARRAY(Datasheet3!$D$3)</xm:f>
          </x14:formula1>
          <xm:sqref>B19:F19</xm:sqref>
        </x14:dataValidation>
        <x14:dataValidation type="list" allowBlank="1" showInputMessage="1" showErrorMessage="1" xr:uid="{C6F84F3D-15BB-4DFE-B50B-A8CA01A6D348}">
          <x14:formula1>
            <xm:f>_xlfn.ANCHORARRAY(Datasheet3!$H$3)</xm:f>
          </x14:formula1>
          <xm:sqref>B25:F25</xm:sqref>
        </x14:dataValidation>
        <x14:dataValidation type="list" allowBlank="1" showInputMessage="1" showErrorMessage="1" xr:uid="{9A776E07-533A-43E2-9AB3-6DF7770A787C}">
          <x14:formula1>
            <xm:f>_xlfn.ANCHORARRAY(Datasheet3!$Z$3)</xm:f>
          </x14:formula1>
          <xm:sqref>B27:F27</xm:sqref>
        </x14:dataValidation>
        <x14:dataValidation type="list" allowBlank="1" showInputMessage="1" showErrorMessage="1" xr:uid="{7A9CE40C-39F4-4DBA-A11B-AD75F068EE86}">
          <x14:formula1>
            <xm:f>_xlfn.ANCHORARRAY(Datasheet3!$AO$3)</xm:f>
          </x14:formula1>
          <xm:sqref>C29:F29 B29</xm:sqref>
        </x14:dataValidation>
        <x14:dataValidation type="list" allowBlank="1" showInputMessage="1" showErrorMessage="1" xr:uid="{7D7FE7C7-6AB2-4AF1-BDA0-9F92BF8D0336}">
          <x14:formula1>
            <xm:f>_xlfn.ANCHORARRAY(Datasheet3!$B$3)</xm:f>
          </x14:formula1>
          <xm:sqref>I7:M7</xm:sqref>
        </x14:dataValidation>
        <x14:dataValidation type="list" allowBlank="1" showInputMessage="1" showErrorMessage="1" xr:uid="{5D775D76-6DC7-4F8E-B8C1-FB4C7610CEE3}">
          <x14:formula1>
            <xm:f>_xlfn.ANCHORARRAY(Datasheet3!$AS$3)</xm:f>
          </x14:formula1>
          <xm:sqref>B30:F30</xm:sqref>
        </x14:dataValidation>
        <x14:dataValidation type="list" allowBlank="1" showInputMessage="1" showErrorMessage="1" xr:uid="{A1D376D0-415A-483E-8729-FDD6C51861C1}">
          <x14:formula1>
            <xm:f>_xlfn.ANCHORARRAY(Datasheet3!$AQ$3)</xm:f>
          </x14:formula1>
          <xm:sqref>B31:F31</xm:sqref>
        </x14:dataValidation>
      </x14:dataValidation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0C5D27-002F-48C3-9259-E0BF1E3D92AB}">
  <sheetPr>
    <pageSetUpPr fitToPage="1"/>
  </sheetPr>
  <dimension ref="A1:T39"/>
  <sheetViews>
    <sheetView view="pageLayout" topLeftCell="A2" zoomScaleNormal="100" workbookViewId="0">
      <selection activeCell="S23" sqref="S23"/>
    </sheetView>
  </sheetViews>
  <sheetFormatPr defaultRowHeight="15" x14ac:dyDescent="0.25"/>
  <cols>
    <col min="1" max="1" width="14.85546875" customWidth="1"/>
    <col min="2" max="2" width="14.42578125" customWidth="1"/>
    <col min="3" max="3" width="14.5703125" customWidth="1"/>
    <col min="4" max="9" width="10" customWidth="1"/>
    <col min="10" max="10" width="12" customWidth="1"/>
    <col min="11" max="13" width="10" customWidth="1"/>
    <col min="14" max="15" width="12" customWidth="1"/>
    <col min="16" max="18" width="10" customWidth="1"/>
    <col min="19" max="19" width="20" customWidth="1"/>
  </cols>
  <sheetData>
    <row r="1" spans="1:20" ht="75" customHeight="1" x14ac:dyDescent="0.25">
      <c r="T1" s="32"/>
    </row>
    <row r="2" spans="1:20" x14ac:dyDescent="0.25">
      <c r="T2" s="32"/>
    </row>
    <row r="3" spans="1:20" x14ac:dyDescent="0.25">
      <c r="T3" s="32"/>
    </row>
    <row r="4" spans="1:20" x14ac:dyDescent="0.25">
      <c r="A4" s="32"/>
      <c r="B4" s="32"/>
      <c r="C4" s="32"/>
      <c r="D4" s="32"/>
      <c r="E4" s="32"/>
      <c r="F4" s="32"/>
      <c r="G4" s="32"/>
      <c r="H4" s="32"/>
      <c r="I4" s="32"/>
      <c r="J4" s="32"/>
      <c r="K4" s="32"/>
      <c r="L4" s="32"/>
      <c r="M4" s="32"/>
      <c r="N4" s="32"/>
      <c r="O4" s="32"/>
      <c r="P4" s="32"/>
      <c r="Q4" s="32"/>
      <c r="R4" s="76"/>
      <c r="S4" s="76"/>
      <c r="T4" s="32"/>
    </row>
    <row r="5" spans="1:20" x14ac:dyDescent="0.25">
      <c r="A5" s="52" t="s">
        <v>118</v>
      </c>
      <c r="B5" s="127"/>
      <c r="C5" s="127"/>
      <c r="D5" s="127"/>
      <c r="E5" s="32"/>
      <c r="F5" s="32"/>
      <c r="G5" s="32"/>
      <c r="H5" s="32"/>
      <c r="I5" s="32"/>
      <c r="J5" s="32"/>
      <c r="K5" s="32"/>
      <c r="L5" s="32"/>
      <c r="M5" s="32"/>
      <c r="N5" s="32"/>
      <c r="O5" s="32"/>
      <c r="P5" s="32"/>
      <c r="Q5" s="32"/>
      <c r="R5" s="76"/>
      <c r="S5" s="76"/>
      <c r="T5" s="32"/>
    </row>
    <row r="6" spans="1:20" x14ac:dyDescent="0.25">
      <c r="A6" s="52" t="s">
        <v>119</v>
      </c>
      <c r="B6" s="128"/>
      <c r="C6" s="128"/>
      <c r="D6" s="128"/>
      <c r="E6" s="32"/>
      <c r="F6" s="32"/>
      <c r="G6" s="32"/>
      <c r="H6" s="32"/>
      <c r="I6" s="32"/>
      <c r="J6" s="32"/>
      <c r="K6" s="32"/>
      <c r="L6" s="32"/>
      <c r="M6" s="32"/>
      <c r="N6" s="32"/>
      <c r="O6" s="32"/>
      <c r="P6" s="32"/>
      <c r="Q6" s="32"/>
      <c r="R6" s="76"/>
      <c r="S6" s="76"/>
      <c r="T6" s="32"/>
    </row>
    <row r="7" spans="1:20" x14ac:dyDescent="0.25">
      <c r="A7" s="52" t="s">
        <v>120</v>
      </c>
      <c r="B7" s="127"/>
      <c r="C7" s="127"/>
      <c r="D7" s="127"/>
      <c r="E7" s="32"/>
      <c r="F7" s="32"/>
      <c r="G7" s="32"/>
      <c r="H7" s="32"/>
      <c r="I7" s="32"/>
      <c r="J7" s="32"/>
      <c r="K7" s="32"/>
      <c r="L7" s="32"/>
      <c r="M7" s="32"/>
      <c r="N7" s="32"/>
      <c r="O7" s="32"/>
      <c r="P7" s="32"/>
      <c r="Q7" s="32"/>
      <c r="R7" s="76"/>
      <c r="S7" s="76"/>
      <c r="T7" s="32"/>
    </row>
    <row r="8" spans="1:20" x14ac:dyDescent="0.25">
      <c r="A8" s="52" t="s">
        <v>121</v>
      </c>
      <c r="B8" s="129"/>
      <c r="C8" s="129"/>
      <c r="D8" s="129"/>
      <c r="E8" s="32"/>
      <c r="F8" s="32"/>
      <c r="G8" s="32"/>
      <c r="H8" s="32"/>
      <c r="I8" s="32"/>
      <c r="J8" s="32"/>
      <c r="K8" s="32"/>
      <c r="L8" s="32"/>
      <c r="M8" s="32"/>
      <c r="N8" s="32"/>
      <c r="O8" s="32"/>
      <c r="P8" s="32"/>
      <c r="Q8" s="32"/>
      <c r="R8" s="76"/>
      <c r="S8" s="76"/>
      <c r="T8" s="32"/>
    </row>
    <row r="9" spans="1:20" x14ac:dyDescent="0.25">
      <c r="A9" s="32"/>
      <c r="B9" s="32"/>
      <c r="C9" s="32"/>
      <c r="D9" s="32"/>
      <c r="E9" s="32"/>
      <c r="F9" s="32"/>
      <c r="G9" s="32"/>
      <c r="H9" s="32"/>
      <c r="I9" s="32"/>
      <c r="J9" s="32"/>
      <c r="K9" s="32"/>
      <c r="L9" s="32"/>
      <c r="M9" s="32"/>
      <c r="N9" s="32"/>
      <c r="O9" s="32"/>
      <c r="P9" s="32"/>
      <c r="Q9" s="32"/>
      <c r="R9" s="76"/>
      <c r="S9" s="76"/>
      <c r="T9" s="32"/>
    </row>
    <row r="10" spans="1:20" x14ac:dyDescent="0.25">
      <c r="A10" s="32"/>
      <c r="B10" s="32"/>
      <c r="C10" s="32"/>
      <c r="D10" s="32"/>
      <c r="E10" s="32"/>
      <c r="F10" s="32"/>
      <c r="G10" s="32"/>
      <c r="H10" s="32"/>
      <c r="I10" s="32"/>
      <c r="J10" s="32"/>
      <c r="K10" s="32"/>
      <c r="L10" s="32"/>
      <c r="M10" s="32"/>
      <c r="N10" s="32"/>
      <c r="O10" s="32"/>
      <c r="P10" s="32"/>
      <c r="Q10" s="32"/>
      <c r="R10" s="76"/>
      <c r="S10" s="76"/>
      <c r="T10" s="32"/>
    </row>
    <row r="11" spans="1:20" x14ac:dyDescent="0.25">
      <c r="A11" s="32"/>
      <c r="B11" s="32"/>
      <c r="C11" s="32"/>
      <c r="D11" s="32"/>
      <c r="E11" s="32"/>
      <c r="F11" s="32"/>
      <c r="G11" s="32"/>
      <c r="H11" s="32"/>
      <c r="I11" s="32"/>
      <c r="J11" s="32"/>
      <c r="K11" s="32"/>
      <c r="L11" s="32"/>
      <c r="M11" s="32"/>
      <c r="N11" s="32"/>
      <c r="O11" s="32"/>
      <c r="P11" s="32"/>
      <c r="Q11" s="32"/>
      <c r="R11" s="76"/>
      <c r="S11" s="76"/>
      <c r="T11" s="32"/>
    </row>
    <row r="12" spans="1:20" x14ac:dyDescent="0.25">
      <c r="A12" s="32"/>
      <c r="B12" s="32"/>
      <c r="C12" s="32"/>
      <c r="D12" s="32"/>
      <c r="E12" s="32"/>
      <c r="F12" s="32"/>
      <c r="G12" s="32"/>
      <c r="H12" s="32"/>
      <c r="I12" s="32"/>
      <c r="J12" s="32"/>
      <c r="K12" s="32"/>
      <c r="L12" s="32"/>
      <c r="M12" s="32"/>
      <c r="N12" s="32"/>
      <c r="O12" s="32"/>
      <c r="P12" s="32"/>
      <c r="Q12" s="32"/>
      <c r="R12" s="76"/>
      <c r="S12" s="76"/>
      <c r="T12" s="32"/>
    </row>
    <row r="13" spans="1:20" x14ac:dyDescent="0.25">
      <c r="A13" s="32"/>
      <c r="B13" s="32"/>
      <c r="C13" s="32"/>
      <c r="D13" s="32"/>
      <c r="E13" s="32"/>
      <c r="F13" s="32"/>
      <c r="G13" s="32"/>
      <c r="H13" s="32"/>
      <c r="I13" s="32"/>
      <c r="J13" s="32"/>
      <c r="K13" s="32"/>
      <c r="L13" s="32"/>
      <c r="M13" s="32"/>
      <c r="N13" s="32"/>
      <c r="O13" s="32"/>
      <c r="P13" s="32"/>
      <c r="Q13" s="32"/>
      <c r="R13" s="76"/>
      <c r="S13" s="76"/>
      <c r="T13" s="32"/>
    </row>
    <row r="14" spans="1:20" x14ac:dyDescent="0.25">
      <c r="A14" s="32"/>
      <c r="B14" s="32"/>
      <c r="C14" s="32"/>
      <c r="D14" s="32"/>
      <c r="E14" s="32"/>
      <c r="F14" s="32"/>
      <c r="G14" s="32"/>
      <c r="H14" s="32"/>
      <c r="I14" s="32"/>
      <c r="J14" s="32"/>
      <c r="K14" s="32"/>
      <c r="L14" s="32"/>
      <c r="M14" s="32"/>
      <c r="N14" s="32"/>
      <c r="O14" s="32"/>
      <c r="P14" s="32"/>
      <c r="Q14" s="32"/>
      <c r="R14" s="76"/>
      <c r="S14" s="76"/>
      <c r="T14" s="32"/>
    </row>
    <row r="15" spans="1:20" x14ac:dyDescent="0.25">
      <c r="A15" s="32"/>
      <c r="B15" s="32"/>
      <c r="C15" s="32"/>
      <c r="D15" s="32"/>
      <c r="E15" s="32"/>
      <c r="F15" s="32"/>
      <c r="G15" s="32"/>
      <c r="H15" s="32"/>
      <c r="I15" s="32"/>
      <c r="J15" s="32"/>
      <c r="K15" s="32"/>
      <c r="L15" s="32"/>
      <c r="M15" s="32"/>
      <c r="N15" s="32"/>
      <c r="O15" s="32"/>
      <c r="P15" s="32"/>
      <c r="Q15" s="32"/>
      <c r="R15" s="76"/>
      <c r="S15" s="76"/>
      <c r="T15" s="32"/>
    </row>
    <row r="16" spans="1:20" x14ac:dyDescent="0.25">
      <c r="A16" s="32"/>
      <c r="B16" s="32"/>
      <c r="C16" s="32"/>
      <c r="D16" s="32"/>
      <c r="E16" s="32"/>
      <c r="F16" s="32"/>
      <c r="G16" s="32"/>
      <c r="H16" s="32"/>
      <c r="I16" s="32"/>
      <c r="J16" s="32"/>
      <c r="K16" s="32"/>
      <c r="L16" s="32"/>
      <c r="M16" s="32"/>
      <c r="N16" s="32"/>
      <c r="O16" s="32"/>
      <c r="P16" s="32"/>
      <c r="Q16" s="32"/>
      <c r="R16" s="76"/>
      <c r="S16" s="76"/>
      <c r="T16" s="32"/>
    </row>
    <row r="17" spans="1:20" x14ac:dyDescent="0.25">
      <c r="A17" s="32"/>
      <c r="B17" s="32"/>
      <c r="C17" s="32"/>
      <c r="D17" s="32"/>
      <c r="E17" s="32"/>
      <c r="F17" s="32"/>
      <c r="G17" s="32"/>
      <c r="H17" s="32"/>
      <c r="I17" s="32"/>
      <c r="J17" s="32"/>
      <c r="K17" s="32"/>
      <c r="L17" s="32"/>
      <c r="M17" s="32"/>
      <c r="N17" s="32"/>
      <c r="O17" s="32"/>
      <c r="P17" s="32"/>
      <c r="Q17" s="32"/>
      <c r="R17" s="76"/>
      <c r="S17" s="76"/>
      <c r="T17" s="32"/>
    </row>
    <row r="18" spans="1:20" ht="15.75" thickBot="1" x14ac:dyDescent="0.3">
      <c r="A18" s="61"/>
      <c r="B18" s="61"/>
      <c r="C18" s="61"/>
      <c r="D18" s="61"/>
      <c r="E18" s="61"/>
      <c r="F18" s="61"/>
      <c r="G18" s="61"/>
      <c r="H18" s="61"/>
      <c r="I18" s="61"/>
      <c r="J18" s="61"/>
      <c r="K18" s="61"/>
      <c r="L18" s="61"/>
      <c r="M18" s="61"/>
      <c r="N18" s="61"/>
      <c r="O18" s="61"/>
      <c r="P18" s="61"/>
      <c r="Q18" s="61"/>
      <c r="R18" s="77"/>
      <c r="S18" s="77"/>
      <c r="T18" s="32"/>
    </row>
    <row r="19" spans="1:20" x14ac:dyDescent="0.25">
      <c r="A19" s="130" t="s">
        <v>138</v>
      </c>
      <c r="B19" s="130" t="s">
        <v>139</v>
      </c>
      <c r="C19" s="67" t="s">
        <v>140</v>
      </c>
      <c r="D19" s="68" t="s">
        <v>122</v>
      </c>
      <c r="E19" s="60"/>
      <c r="F19" s="60"/>
      <c r="G19" s="60"/>
      <c r="H19" s="60"/>
      <c r="I19" s="60"/>
      <c r="J19" s="60"/>
      <c r="K19" s="60"/>
      <c r="L19" s="60"/>
      <c r="M19" s="60"/>
      <c r="N19" s="60"/>
      <c r="O19" s="60"/>
      <c r="P19" s="60"/>
      <c r="Q19" s="60"/>
      <c r="R19" s="84"/>
      <c r="S19" s="78"/>
      <c r="T19" s="32"/>
    </row>
    <row r="20" spans="1:20" ht="22.5" x14ac:dyDescent="0.25">
      <c r="A20" s="131"/>
      <c r="B20" s="131"/>
      <c r="C20" s="66" t="s">
        <v>123</v>
      </c>
      <c r="D20" s="62" t="s">
        <v>124</v>
      </c>
      <c r="E20" s="53" t="s">
        <v>125</v>
      </c>
      <c r="F20" s="53" t="s">
        <v>126</v>
      </c>
      <c r="G20" s="53" t="s">
        <v>127</v>
      </c>
      <c r="H20" s="53" t="s">
        <v>117</v>
      </c>
      <c r="I20" s="53" t="s">
        <v>128</v>
      </c>
      <c r="J20" s="53" t="s">
        <v>129</v>
      </c>
      <c r="K20" s="53" t="s">
        <v>130</v>
      </c>
      <c r="L20" s="53" t="s">
        <v>131</v>
      </c>
      <c r="M20" s="53" t="s">
        <v>132</v>
      </c>
      <c r="N20" s="53" t="s">
        <v>133</v>
      </c>
      <c r="O20" s="53" t="s">
        <v>134</v>
      </c>
      <c r="P20" s="53" t="s">
        <v>135</v>
      </c>
      <c r="Q20" s="53" t="s">
        <v>136</v>
      </c>
      <c r="R20" s="79" t="s">
        <v>166</v>
      </c>
      <c r="S20" s="79" t="s">
        <v>137</v>
      </c>
      <c r="T20" s="32"/>
    </row>
    <row r="21" spans="1:20" ht="56.25" customHeight="1" x14ac:dyDescent="0.25">
      <c r="A21" s="54">
        <f>IF(ISBLANK(Formulier!$K$35), "", Formulier!$K$35)</f>
        <v>50</v>
      </c>
      <c r="B21" s="69"/>
      <c r="C21" s="70"/>
      <c r="D21" s="63" t="str">
        <f>IF(ISBLANK(Formulier!$I$19), "", IF(Formulier!$I$19="Inbouw", "Recessed", IF(Formulier!$I$19="Inleg", "Inlay", IF(Formulier!$I$19="Opbouw", "Surface-Mount", IF(Formulier!$I$19="Pendel", "Pendant", "")))))</f>
        <v>Inlay</v>
      </c>
      <c r="E21" s="54">
        <f>IF(ISBLANK(Formulier!$I$14), "", Formulier!$I$14)</f>
        <v>1497</v>
      </c>
      <c r="F21" s="54">
        <f>IF(ISBLANK(Formulier!$I$15), "", Formulier!$I$15)</f>
        <v>100</v>
      </c>
      <c r="G21" s="54">
        <f>IF(ISBLANK(Formulier!$I$16), "", Formulier!$I$16)</f>
        <v>90</v>
      </c>
      <c r="H21" s="54">
        <f>IF(ISBLANK(Formulier!$I$22), "", Formulier!$I$22)</f>
        <v>16</v>
      </c>
      <c r="I21" s="54">
        <f>IF(ISBLANK(Formulier!$I$24), "", Formulier!$I$24)</f>
        <v>2130</v>
      </c>
      <c r="J21" s="54" t="str">
        <f>IF(ISBLANK(Formulier!$I$23), "", IF(Formulier!$I$23="Opaal UGR&lt;22", "Diffuser", IF(Formulier!$I$23="Microprismatisch UGR&lt;19", "Microprismatic", IF(Formulier!$I$23="Reflector Mat UGR&lt;19", "Reflector Matt", IF(Formulier!$I$23="Reflector Hoogglans UGR&lt;19", "Reflector Gloss", IF(Formulier!$I$23="A-symmetrisch ", "Asymmetrical", IF(Formulier!$I$23="Lens Optiek Wit UGR&lt;19", "Lens White", IF(Formulier!$I$23="Lens Optiek Zwart UGR&lt;19", "Lens Black", ""))))))))</f>
        <v>Microprismatic</v>
      </c>
      <c r="K21" s="54" t="str">
        <f>IF(ISBLANK(Formulier!$I$20), "", Formulier!$I$20)</f>
        <v>4000K</v>
      </c>
      <c r="L21" s="54" t="str">
        <f>IF(ISBLANK(Formulier!$I$21), "", IF(Formulier!$I$21="80+", "CRI 80", IF(Formulier!$I$21="90+", "CRI 90", "")))</f>
        <v>CRI 80</v>
      </c>
      <c r="M21" s="54" t="str">
        <f>IF(ISBLANK(Formulier!$I$27), "", IF(Formulier!$I$27="Aan-Uit", "On-Off", IF(Formulier!$I$27="DALI", "DALI", IF(Formulier!$I$27="1-10V", "1-10V", IF(Formulier!$I$27="Pushdim-Switchdim", "Pushdim-Switchdim", IF(Formulier!$I$27="Aan-Uit+Dipswitch", "On-Off + Dipswitch", ""))))))</f>
        <v>DALI</v>
      </c>
      <c r="N21" s="54" t="str">
        <f>IF(ISBLANK(Formulier!$I$29), "", IF(Formulier!$I$29="Geen Nood", "No", IF(Formulier!$I$29="Ja, 1 uur autotest", "Yes, 1h Automatic", IF(Formulier!$I$29="Ja, 1 uur DALI autotest", "Yes, 1h DALI Automatic", IF(Formulier!$I$29="Ja, 1 uur manuele test", "Yes, 1h Manual", IF(Formulier!$I$29="Ja, 1 uur DALI manuele test", "Yes, 1h DALI Manual", IF(Formulier!$I$29="Ja, 3 uur autotest", "Yes, 3h Automatic", IF(Formulier!$I$29="Ja, 3 uur DALI autotest", "Yes, 3h DALI Automatic", IF(Formulier!$I$29="Ja, 3 uur manuele test", "Yes, 3h Manual", IF(Formulier!$I$29="Ja, 3 uur DALI manuele test", "Yes, 3h DALI Manual", ""))))))))))</f>
        <v>No</v>
      </c>
      <c r="O21" s="54" t="str">
        <f>Formulier!$I$28</f>
        <v>GST18-3 male + BST14 chassis</v>
      </c>
      <c r="P21" s="54">
        <f>IF(ISBLANK(Formulier!$B$25), "", IF(Formulier!$B$25="Wit (RAL 9016)", 9016, IF(Formulier!$B$25="Zwart (RAL 9005)", 9005, Formulier!$C$26)))</f>
        <v>9016</v>
      </c>
      <c r="Q21" s="55" t="str">
        <f>IF(ISBLANK(Formulier!$I$31), "", IF(Formulier!$I$31="Ja", "Yes", IF(Formulier!$I$31="Nee", "No", "")))</f>
        <v>No</v>
      </c>
      <c r="R21" s="85" t="str">
        <f>IF(ISBLANK(Formulier!$I$30), "", IF(Formulier!$I$30="Geen Sensor", "No", IF(Formulier!$I$30="Sensor Daglicht", "Daylight", IF(Formulier!$I$30="Sensor Beweging", "Movement", ""))))</f>
        <v>No</v>
      </c>
      <c r="S21" s="80"/>
      <c r="T21" s="32"/>
    </row>
    <row r="22" spans="1:20" ht="56.25" customHeight="1" x14ac:dyDescent="0.25">
      <c r="A22" s="56" t="str">
        <f>IF(ISBLANK(Formulier2!$K$35), "", Formulier2!$K$35)</f>
        <v/>
      </c>
      <c r="B22" s="71"/>
      <c r="C22" s="72"/>
      <c r="D22" s="64" t="str">
        <f>IF(ISBLANK(Formulier2!$I$19), "", IF(Formulier2!$I$19="Inbouw", "Recessed", IF(Formulier2!$I$19="Inleg", "Inlay", IF(Formulier2!$I$19="Opbouw", "Surface-Mount", IF(Formulier2!$I$19="Pendel", "Pendant", "")))))</f>
        <v/>
      </c>
      <c r="E22" s="56" t="str">
        <f>IF(ISBLANK(Formulier2!$I$14), "", Formulier2!$I$14)</f>
        <v/>
      </c>
      <c r="F22" s="56" t="str">
        <f>IF(ISBLANK(Formulier2!$I$15), "", Formulier2!$I$15)</f>
        <v/>
      </c>
      <c r="G22" s="56" t="str">
        <f>IF(ISBLANK(Formulier2!$I$16), "", Formulier2!$I$16)</f>
        <v/>
      </c>
      <c r="H22" s="56" t="str">
        <f>IF(ISBLANK(Formulier2!$I$22), "", Formulier2!$I$22)</f>
        <v>Gegevens Ontbreken</v>
      </c>
      <c r="I22" s="56" t="str">
        <f>IF(ISBLANK(Formulier2!$I$24), "", Formulier2!$I$24)</f>
        <v>Gegevens Ontbreken</v>
      </c>
      <c r="J22" s="56" t="str">
        <f>IF(ISBLANK(Formulier2!$I$23), "", IF(Formulier2!$I$23="Opaal UGR&lt;22", "Diffuser", IF(Formulier2!$I$23="Microprismatisch UGR&lt;19", "Microprismatic", IF(Formulier2!$I$23="Reflector Mat UGR&lt;19", "Reflector Matt", IF(Formulier2!$I$23="Reflector Hoogglans UGR&lt;19", "Reflector Gloss", IF(Formulier2!$I$23="A-symmetrisch ", "Asymmetrical", IF(Formulier2!$I$23="Lens Optiek Wit UGR&lt;19", "Lens White", IF(Formulier2!$I$23="Lens Optiek Zwart UGR&lt;19", "Lens Black", ""))))))))</f>
        <v/>
      </c>
      <c r="K22" s="56" t="str">
        <f>IF(ISBLANK(Formulier2!$I$20), "", Formulier2!$I$20)</f>
        <v/>
      </c>
      <c r="L22" s="56" t="str">
        <f>IF(ISBLANK(Formulier2!$I$21), "", IF(Formulier2!$I$21="80+", "CRI 80", IF(Formulier2!$I$21="90+", "CRI 90", "")))</f>
        <v/>
      </c>
      <c r="M22" s="56" t="str">
        <f>IF(ISBLANK(Formulier2!$I$27), "", IF(Formulier2!$I$27="Aan-Uit", "On-Off", IF(Formulier2!$I$27="DALI", "DALI", IF(Formulier2!$I$27="1-10V", "1-10V", IF(Formulier2!$I$27="Pushdim-Switchdim", "Pushdim-Switchdim", IF(Formulier2!$I$27="Aan-Uit+Dipswitch", "On-Off + Dipswitch", ""))))))</f>
        <v/>
      </c>
      <c r="N22" s="56" t="str">
        <f>IF(ISBLANK(Formulier2!$I$29), "", IF(Formulier2!$I$29="Geen Nood", "No", IF(Formulier2!$I$29="Ja, 1 uur autotest", "Yes, 1h Automatic", IF(Formulier2!$I$29="Ja, 1 uur DALI autotest", "Yes, 1h DALI Automatic", IF(Formulier2!$I$29="Ja, 1 uur manuele test", "Yes, 1h Manual", IF(Formulier2!$I$29="Ja, 1 uur DALI manuele test", "Yes, 1h DALI Manual", IF(Formulier2!$I$29="Ja, 3 uur autotest", "Yes, 3h Automatic", IF(Formulier2!$I$29="Ja, 3 uur DALI autotest", "Yes, 3h DALI Automatic", IF(Formulier2!$I$29="Ja, 3 uur manuele test", "Yes, 3h Manual", IF(Formulier2!$I$29="Ja, 3 uur DALI manuele test", "Yes, 3h DALI Manual", ""))))))))))</f>
        <v/>
      </c>
      <c r="O22" s="56" t="str">
        <f>Formulier2!$I$28</f>
        <v/>
      </c>
      <c r="P22" s="56" t="str">
        <f>IF(ISBLANK(Formulier2!$B$25), "", IF(Formulier2!$B$25="Wit (RAL 9016)", 9016, IF(Formulier2!$B$25="Zwart (RAL 9005)", 9005, Formulier2!$C$26)))</f>
        <v/>
      </c>
      <c r="Q22" s="57" t="str">
        <f>IF(ISBLANK(Formulier2!$I$31), "", IF(Formulier2!$I$31="Ja", "Yes", IF(Formulier2!$I$31="Nee", "No", "")))</f>
        <v/>
      </c>
      <c r="R22" s="86" t="str">
        <f>IF(ISBLANK(Formulier2!$I$30), "", IF(Formulier2!$I$30="Geen Sensor", "No", IF(Formulier2!$I$30="Sensor Daglicht", "Daylight", IF(Formulier2!$I$30="Sensor Beweging", "Movement", ""))))</f>
        <v/>
      </c>
      <c r="S22" s="81"/>
      <c r="T22" s="32"/>
    </row>
    <row r="23" spans="1:20" ht="56.25" customHeight="1" thickBot="1" x14ac:dyDescent="0.3">
      <c r="A23" s="58" t="str">
        <f>IF(ISBLANK(Formulier3!$K$35), "", Formulier3!$K$35)</f>
        <v/>
      </c>
      <c r="B23" s="73"/>
      <c r="C23" s="74"/>
      <c r="D23" s="65" t="str">
        <f>IF(ISBLANK(Formulier3!$I$19), "", IF(Formulier3!$I$19="Inbouw", "Recessed", IF(Formulier3!$I$19="Inleg", "Inlay", IF(Formulier3!$I$19="Opbouw", "Surface-Mount", IF(Formulier3!$I$19="Pendel", "Pendant", "")))))</f>
        <v/>
      </c>
      <c r="E23" s="58" t="str">
        <f>IF(ISBLANK(Formulier3!$I$14), "", Formulier3!$I$14)</f>
        <v/>
      </c>
      <c r="F23" s="58" t="str">
        <f>IF(ISBLANK(Formulier3!$I$15), "", Formulier3!$I$15)</f>
        <v/>
      </c>
      <c r="G23" s="58" t="str">
        <f>IF(ISBLANK(Formulier3!$I$16), "", Formulier3!$I$16)</f>
        <v/>
      </c>
      <c r="H23" s="58" t="str">
        <f>IF(ISBLANK(Formulier3!$I$22), "", Formulier3!$I$22)</f>
        <v>Gegevens Ontbreken</v>
      </c>
      <c r="I23" s="58" t="str">
        <f>IF(ISBLANK(Formulier3!$I$24), "", Formulier3!$I$24)</f>
        <v>Gegevens Ontbreken</v>
      </c>
      <c r="J23" s="58" t="str">
        <f>IF(ISBLANK(Formulier3!$I$23), "", IF(Formulier3!$I$23="Opaal UGR&lt;22", "Diffuser", IF(Formulier3!$I$23="Microprismatisch UGR&lt;19", "Microprismatic", IF(Formulier3!$I$23="Reflector Mat UGR&lt;19", "Reflector Matt", IF(Formulier3!$I$23="Reflector Hoogglans UGR&lt;19", "Reflector Gloss", IF(Formulier3!$I$23="A-symmetrisch ", "Asymmetrical", IF(Formulier3!$I$23="Lens Optiek Wit UGR&lt;19", "Lens White", IF(Formulier3!$I$23="Lens Optiek Zwart UGR&lt;19", "Lens Black", ""))))))))</f>
        <v/>
      </c>
      <c r="K23" s="58" t="str">
        <f>IF(ISBLANK(Formulier3!$I$20), "", Formulier3!$I$20)</f>
        <v/>
      </c>
      <c r="L23" s="58" t="str">
        <f>IF(ISBLANK(Formulier3!$I$21), "", IF(Formulier3!$I$21="80+", "CRI 80", IF(Formulier3!$I$21="90+", "CRI 90", "")))</f>
        <v/>
      </c>
      <c r="M23" s="58" t="str">
        <f>IF(ISBLANK(Formulier3!$I$27), "", IF(Formulier3!$I$27="Aan-Uit", "On-Off", IF(Formulier3!$I$27="DALI", "DALI", IF(Formulier3!$I$27="1-10V", "1-10V", IF(Formulier3!$I$27="Pushdim-Switchdim", "Pushdim-Switchdim", IF(Formulier3!$I$27="Aan-Uit+Dipswitch", "On-Off + Dipswitch", ""))))))</f>
        <v/>
      </c>
      <c r="N23" s="58" t="str">
        <f>IF(ISBLANK(Formulier3!$I$29), "", IF(Formulier3!$I$29="Geen Nood", "No", IF(Formulier3!$I$29="Ja, 1 uur autotest", "Yes, 1h Automatic", IF(Formulier3!$I$29="Ja, 1 uur DALI autotest", "Yes, 1h DALI Automatic", IF(Formulier3!$I$29="Ja, 1 uur manuele test", "Yes, 1h Manual", IF(Formulier3!$I$29="Ja, 1 uur DALI manuele test", "Yes, 1h DALI Manual", IF(Formulier3!$I$29="Ja, 3 uur autotest", "Yes, 3h Automatic", IF(Formulier3!$I$29="Ja, 3 uur DALI autotest", "Yes, 3h DALI Automatic", IF(Formulier3!$I$29="Ja, 3 uur manuele test", "Yes, 3h Manual", IF(Formulier3!$I$29="Ja, 3 uur DALI manuele test", "Yes, 3h DALI Manual", ""))))))))))</f>
        <v/>
      </c>
      <c r="O23" s="58" t="str">
        <f>Formulier3!$I$28</f>
        <v/>
      </c>
      <c r="P23" s="58" t="str">
        <f>IF(ISBLANK(Formulier3!$B$25), "", IF(Formulier3!$B$25="Wit (RAL 9016)", 9016, IF(Formulier3!$B$25="Zwart (RAL 9005)", 9005, Formulier3!$C$26)))</f>
        <v/>
      </c>
      <c r="Q23" s="59" t="str">
        <f>IF(ISBLANK(Formulier3!$I$31), "", IF(Formulier3!$I$31="Ja", "Yes", IF(Formulier3!$I$31="Nee", "No", "")))</f>
        <v/>
      </c>
      <c r="R23" s="87" t="str">
        <f>IF(ISBLANK(Formulier3!$I$30), "", IF(Formulier3!$I$30="Geen Sensor", "No", IF(Formulier3!$I$30="Sensor Daglicht", "Daylight", IF(Formulier3!$I$30="Sensor Beweging", "Movement", ""))))</f>
        <v/>
      </c>
      <c r="S23" s="82"/>
      <c r="T23" s="32"/>
    </row>
    <row r="24" spans="1:20" x14ac:dyDescent="0.25">
      <c r="A24" s="75"/>
      <c r="B24" s="75"/>
      <c r="C24" s="75"/>
      <c r="D24" s="75"/>
      <c r="E24" s="75"/>
      <c r="F24" s="75"/>
      <c r="G24" s="75"/>
      <c r="H24" s="75"/>
      <c r="I24" s="75"/>
      <c r="J24" s="75"/>
      <c r="K24" s="75"/>
      <c r="L24" s="75"/>
      <c r="M24" s="75"/>
      <c r="N24" s="75"/>
      <c r="O24" s="75"/>
      <c r="P24" s="75"/>
      <c r="Q24" s="75"/>
      <c r="R24" s="75"/>
      <c r="S24" s="75"/>
      <c r="T24" s="32"/>
    </row>
    <row r="25" spans="1:20" x14ac:dyDescent="0.25">
      <c r="A25" s="32"/>
      <c r="B25" s="32"/>
      <c r="C25" s="32"/>
      <c r="D25" s="32"/>
      <c r="E25" s="32"/>
      <c r="F25" s="32"/>
      <c r="G25" s="32"/>
      <c r="H25" s="32"/>
      <c r="I25" s="32"/>
      <c r="J25" s="32"/>
      <c r="K25" s="32"/>
      <c r="L25" s="32"/>
      <c r="M25" s="32"/>
      <c r="N25" s="32"/>
      <c r="O25" s="32"/>
      <c r="P25" s="32"/>
      <c r="Q25" s="32"/>
      <c r="R25" s="32"/>
      <c r="S25" s="32"/>
      <c r="T25" s="32"/>
    </row>
    <row r="26" spans="1:20" x14ac:dyDescent="0.25">
      <c r="A26" s="32"/>
      <c r="B26" s="32"/>
      <c r="C26" s="32"/>
      <c r="D26" s="32"/>
      <c r="E26" s="32"/>
      <c r="F26" s="32"/>
      <c r="G26" s="32"/>
      <c r="H26" s="32"/>
      <c r="I26" s="32"/>
      <c r="J26" s="32"/>
      <c r="K26" s="32"/>
      <c r="L26" s="32"/>
      <c r="M26" s="32"/>
      <c r="N26" s="32"/>
      <c r="O26" s="32"/>
      <c r="P26" s="32"/>
      <c r="Q26" s="32"/>
      <c r="R26" s="32"/>
      <c r="S26" s="32"/>
      <c r="T26" s="32"/>
    </row>
    <row r="27" spans="1:20" x14ac:dyDescent="0.25">
      <c r="A27" s="32"/>
      <c r="B27" s="32"/>
      <c r="C27" s="32"/>
      <c r="D27" s="32"/>
      <c r="E27" s="32"/>
      <c r="F27" s="32"/>
      <c r="G27" s="32"/>
      <c r="H27" s="32"/>
      <c r="I27" s="32"/>
      <c r="J27" s="32"/>
      <c r="K27" s="32"/>
      <c r="L27" s="32"/>
      <c r="M27" s="32"/>
      <c r="N27" s="32"/>
      <c r="O27" s="32"/>
      <c r="P27" s="32"/>
      <c r="Q27" s="32"/>
      <c r="R27" s="32"/>
      <c r="S27" s="32"/>
      <c r="T27" s="32"/>
    </row>
    <row r="28" spans="1:20" x14ac:dyDescent="0.25">
      <c r="A28" s="32"/>
      <c r="B28" s="32"/>
      <c r="C28" s="32"/>
      <c r="D28" s="32"/>
      <c r="E28" s="32"/>
      <c r="F28" s="32"/>
      <c r="G28" s="32"/>
      <c r="H28" s="32"/>
      <c r="I28" s="32"/>
      <c r="J28" s="32"/>
      <c r="K28" s="32"/>
      <c r="L28" s="32"/>
      <c r="M28" s="32"/>
      <c r="N28" s="32"/>
      <c r="O28" s="32"/>
      <c r="P28" s="32"/>
      <c r="Q28" s="32"/>
      <c r="R28" s="32"/>
      <c r="S28" s="32"/>
      <c r="T28" s="32"/>
    </row>
    <row r="29" spans="1:20" x14ac:dyDescent="0.25">
      <c r="A29" s="32"/>
      <c r="B29" s="32"/>
      <c r="C29" s="32"/>
      <c r="D29" s="32"/>
      <c r="E29" s="32"/>
      <c r="F29" s="32"/>
      <c r="G29" s="32"/>
      <c r="H29" s="32"/>
      <c r="I29" s="32"/>
      <c r="J29" s="32"/>
      <c r="K29" s="32"/>
      <c r="L29" s="32"/>
      <c r="M29" s="32"/>
      <c r="N29" s="32"/>
      <c r="O29" s="32"/>
      <c r="P29" s="32"/>
      <c r="Q29" s="32"/>
      <c r="R29" s="32"/>
      <c r="S29" s="32"/>
      <c r="T29" s="32"/>
    </row>
    <row r="30" spans="1:20" x14ac:dyDescent="0.25">
      <c r="A30" s="32"/>
      <c r="B30" s="32"/>
      <c r="C30" s="32"/>
      <c r="D30" s="32"/>
      <c r="E30" s="32"/>
      <c r="F30" s="32"/>
      <c r="G30" s="32"/>
      <c r="H30" s="32"/>
      <c r="I30" s="32"/>
      <c r="J30" s="32"/>
      <c r="K30" s="32"/>
      <c r="L30" s="32"/>
      <c r="M30" s="32"/>
      <c r="N30" s="32"/>
      <c r="O30" s="32"/>
      <c r="P30" s="32"/>
      <c r="Q30" s="32"/>
      <c r="R30" s="32"/>
      <c r="S30" s="32"/>
      <c r="T30" s="32"/>
    </row>
    <row r="31" spans="1:20" x14ac:dyDescent="0.25">
      <c r="A31" s="32"/>
      <c r="B31" s="32"/>
      <c r="C31" s="32"/>
      <c r="D31" s="32"/>
      <c r="E31" s="32"/>
      <c r="F31" s="32"/>
      <c r="G31" s="32"/>
      <c r="H31" s="32"/>
      <c r="I31" s="32"/>
      <c r="J31" s="32"/>
      <c r="K31" s="32"/>
      <c r="L31" s="32"/>
      <c r="M31" s="32"/>
      <c r="N31" s="32"/>
      <c r="O31" s="32"/>
      <c r="P31" s="32"/>
      <c r="Q31" s="32"/>
      <c r="R31" s="32"/>
      <c r="S31" s="32"/>
      <c r="T31" s="32"/>
    </row>
    <row r="32" spans="1:20" x14ac:dyDescent="0.25">
      <c r="A32" s="32"/>
      <c r="B32" s="32"/>
      <c r="C32" s="32"/>
      <c r="D32" s="32"/>
      <c r="E32" s="32"/>
      <c r="F32" s="32"/>
      <c r="G32" s="32"/>
      <c r="H32" s="32"/>
      <c r="I32" s="32"/>
      <c r="J32" s="32"/>
      <c r="K32" s="32"/>
      <c r="L32" s="32"/>
      <c r="M32" s="32"/>
      <c r="N32" s="32"/>
      <c r="O32" s="32"/>
      <c r="P32" s="32"/>
      <c r="Q32" s="32"/>
      <c r="R32" s="32"/>
      <c r="S32" s="32"/>
      <c r="T32" s="32"/>
    </row>
    <row r="33" spans="1:20" x14ac:dyDescent="0.25">
      <c r="A33" s="32"/>
      <c r="B33" s="32"/>
      <c r="C33" s="32"/>
      <c r="D33" s="32"/>
      <c r="E33" s="32"/>
      <c r="F33" s="32"/>
      <c r="G33" s="32"/>
      <c r="H33" s="32"/>
      <c r="I33" s="32"/>
      <c r="J33" s="32"/>
      <c r="K33" s="32"/>
      <c r="L33" s="32"/>
      <c r="M33" s="32"/>
      <c r="N33" s="32"/>
      <c r="O33" s="32"/>
      <c r="P33" s="32"/>
      <c r="Q33" s="32"/>
      <c r="R33" s="32"/>
      <c r="S33" s="32"/>
      <c r="T33" s="32"/>
    </row>
    <row r="34" spans="1:20" x14ac:dyDescent="0.25">
      <c r="A34" s="32"/>
      <c r="B34" s="32"/>
      <c r="C34" s="32"/>
      <c r="D34" s="32"/>
      <c r="E34" s="32"/>
      <c r="F34" s="32"/>
      <c r="G34" s="32"/>
      <c r="H34" s="32"/>
      <c r="I34" s="32"/>
      <c r="J34" s="32"/>
      <c r="K34" s="32"/>
      <c r="L34" s="32"/>
      <c r="M34" s="32"/>
      <c r="N34" s="32"/>
      <c r="O34" s="32"/>
      <c r="P34" s="32"/>
      <c r="Q34" s="32"/>
      <c r="R34" s="32"/>
      <c r="S34" s="32"/>
      <c r="T34" s="32"/>
    </row>
    <row r="35" spans="1:20" x14ac:dyDescent="0.25">
      <c r="A35" s="32"/>
      <c r="B35" s="32"/>
      <c r="C35" s="32"/>
      <c r="D35" s="32"/>
      <c r="E35" s="32"/>
      <c r="F35" s="32"/>
      <c r="G35" s="32"/>
      <c r="H35" s="32"/>
      <c r="I35" s="32"/>
      <c r="J35" s="32"/>
      <c r="K35" s="32"/>
      <c r="L35" s="32"/>
      <c r="M35" s="32"/>
      <c r="N35" s="32"/>
      <c r="O35" s="32"/>
      <c r="P35" s="32"/>
      <c r="Q35" s="32"/>
      <c r="R35" s="32"/>
      <c r="S35" s="32"/>
      <c r="T35" s="32"/>
    </row>
    <row r="36" spans="1:20" x14ac:dyDescent="0.25">
      <c r="A36" s="32"/>
      <c r="B36" s="32"/>
      <c r="C36" s="32"/>
      <c r="D36" s="32"/>
      <c r="E36" s="32"/>
      <c r="F36" s="32"/>
      <c r="G36" s="32"/>
      <c r="H36" s="32"/>
      <c r="I36" s="32"/>
      <c r="J36" s="32"/>
      <c r="K36" s="32"/>
      <c r="L36" s="32"/>
      <c r="M36" s="32"/>
      <c r="N36" s="32"/>
      <c r="O36" s="32"/>
      <c r="P36" s="32"/>
      <c r="Q36" s="32"/>
      <c r="R36" s="32"/>
      <c r="S36" s="32"/>
      <c r="T36" s="32"/>
    </row>
    <row r="37" spans="1:20" x14ac:dyDescent="0.25">
      <c r="A37" s="32"/>
      <c r="B37" s="32"/>
      <c r="C37" s="32"/>
      <c r="D37" s="32"/>
      <c r="E37" s="32"/>
      <c r="F37" s="32"/>
      <c r="G37" s="32"/>
      <c r="H37" s="32"/>
      <c r="I37" s="32"/>
      <c r="J37" s="32"/>
      <c r="K37" s="32"/>
      <c r="L37" s="32"/>
      <c r="M37" s="32"/>
      <c r="N37" s="32"/>
      <c r="O37" s="32"/>
      <c r="P37" s="32"/>
      <c r="Q37" s="32"/>
      <c r="R37" s="32"/>
      <c r="S37" s="32"/>
      <c r="T37" s="32"/>
    </row>
    <row r="38" spans="1:20" x14ac:dyDescent="0.25">
      <c r="A38" s="32"/>
      <c r="B38" s="32"/>
      <c r="C38" s="32"/>
      <c r="D38" s="32"/>
      <c r="E38" s="32"/>
      <c r="F38" s="32"/>
      <c r="G38" s="32"/>
      <c r="H38" s="32"/>
      <c r="I38" s="32"/>
      <c r="J38" s="32"/>
      <c r="K38" s="32"/>
      <c r="L38" s="32"/>
      <c r="M38" s="32"/>
      <c r="N38" s="32"/>
      <c r="O38" s="32"/>
      <c r="P38" s="32"/>
      <c r="Q38" s="32"/>
      <c r="R38" s="32"/>
      <c r="S38" s="32"/>
      <c r="T38" s="32"/>
    </row>
    <row r="39" spans="1:20" x14ac:dyDescent="0.25">
      <c r="A39" s="32"/>
      <c r="B39" s="32"/>
      <c r="C39" s="32"/>
      <c r="D39" s="32"/>
      <c r="E39" s="32"/>
      <c r="F39" s="32"/>
      <c r="G39" s="32"/>
      <c r="H39" s="32"/>
      <c r="I39" s="32"/>
      <c r="J39" s="32"/>
      <c r="K39" s="32"/>
      <c r="L39" s="32"/>
      <c r="M39" s="32"/>
      <c r="N39" s="32"/>
      <c r="O39" s="32"/>
      <c r="P39" s="32"/>
      <c r="Q39" s="32"/>
      <c r="R39" s="32"/>
      <c r="S39" s="32"/>
      <c r="T39" s="32"/>
    </row>
  </sheetData>
  <sheetProtection algorithmName="SHA-512" hashValue="pZ4DR82sP4RTgGutSPL2vyIjFeH0UMGI2rNNg99xAUedM3rCp9opzKhaOM71gHuK2i/PMO1rugfcNUwgNr6aQw==" saltValue="5eGAoLYpWkKHyyToeu4KnQ==" spinCount="100000" sheet="1" objects="1" scenarios="1" selectLockedCells="1"/>
  <mergeCells count="6">
    <mergeCell ref="B5:D5"/>
    <mergeCell ref="B6:D6"/>
    <mergeCell ref="B7:D7"/>
    <mergeCell ref="B8:D8"/>
    <mergeCell ref="A19:A20"/>
    <mergeCell ref="B19:B20"/>
  </mergeCells>
  <pageMargins left="0.7" right="0.7" top="0.75" bottom="0.75" header="0.3" footer="0.3"/>
  <pageSetup paperSize="9" scale="57" fitToHeight="0" orientation="landscape"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104541-04F2-4AF4-BF97-063C047EA23B}">
  <dimension ref="A1:AU38"/>
  <sheetViews>
    <sheetView topLeftCell="Y1" workbookViewId="0">
      <selection activeCell="AE3" sqref="AE3:AE9"/>
    </sheetView>
  </sheetViews>
  <sheetFormatPr defaultRowHeight="15" x14ac:dyDescent="0.25"/>
  <cols>
    <col min="1" max="1" width="12.85546875" style="4" customWidth="1"/>
    <col min="2" max="2" width="12.85546875" style="3" customWidth="1"/>
    <col min="3" max="3" width="12" style="4" customWidth="1"/>
    <col min="4" max="4" width="12" style="3" customWidth="1"/>
    <col min="5" max="5" width="18.5703125" style="4" customWidth="1"/>
    <col min="6" max="6" width="18.5703125" style="3" customWidth="1"/>
    <col min="7" max="7" width="15.28515625" style="4" customWidth="1"/>
    <col min="8" max="8" width="15.28515625" style="3" customWidth="1"/>
    <col min="9" max="10" width="19.7109375" style="3" customWidth="1"/>
    <col min="11" max="11" width="18.5703125" style="4" customWidth="1"/>
    <col min="12" max="14" width="18.5703125" style="3" customWidth="1"/>
    <col min="15" max="15" width="18.5703125" style="4" customWidth="1"/>
    <col min="16" max="16" width="18.5703125" style="3" customWidth="1"/>
    <col min="17" max="17" width="18.5703125" style="4" customWidth="1"/>
    <col min="18" max="18" width="18.5703125" style="3" customWidth="1"/>
    <col min="19" max="19" width="18.5703125" style="4" customWidth="1"/>
    <col min="20" max="20" width="18.5703125" style="3" customWidth="1"/>
    <col min="21" max="21" width="18.5703125" style="4" customWidth="1"/>
    <col min="22" max="22" width="18.5703125" style="3" customWidth="1"/>
    <col min="23" max="23" width="18.5703125" style="4" customWidth="1"/>
    <col min="24" max="29" width="18.5703125" style="3" customWidth="1"/>
    <col min="30" max="30" width="26.28515625" style="4" customWidth="1"/>
    <col min="31" max="33" width="25" style="3" customWidth="1"/>
    <col min="34" max="34" width="33.5703125" style="4" bestFit="1" customWidth="1"/>
    <col min="35" max="35" width="33.5703125" style="4" customWidth="1"/>
    <col min="36" max="36" width="33.5703125" style="3" customWidth="1"/>
    <col min="37" max="37" width="32.85546875" style="3" bestFit="1" customWidth="1"/>
    <col min="38" max="38" width="32.85546875" style="3" customWidth="1"/>
    <col min="39" max="39" width="33.85546875" style="3" customWidth="1"/>
    <col min="40" max="40" width="24.7109375" style="4" bestFit="1" customWidth="1"/>
    <col min="41" max="41" width="24.7109375" style="3" customWidth="1"/>
    <col min="42" max="42" width="24.7109375" style="4" customWidth="1"/>
    <col min="43" max="43" width="24.7109375" style="3" customWidth="1"/>
    <col min="44" max="44" width="20.85546875" style="4" customWidth="1"/>
    <col min="45" max="46" width="17.7109375" style="3" customWidth="1"/>
    <col min="47" max="47" width="9.140625" style="3"/>
  </cols>
  <sheetData>
    <row r="1" spans="1:47" ht="15.75" thickBot="1" x14ac:dyDescent="0.3">
      <c r="A1" s="13" t="s">
        <v>162</v>
      </c>
      <c r="C1" s="13" t="s">
        <v>30</v>
      </c>
      <c r="D1" s="2"/>
      <c r="E1" s="13" t="s">
        <v>104</v>
      </c>
      <c r="F1" s="2"/>
      <c r="G1" s="13" t="s">
        <v>102</v>
      </c>
      <c r="H1" s="2"/>
      <c r="I1" s="2" t="s">
        <v>31</v>
      </c>
      <c r="J1" s="2"/>
      <c r="K1" s="13" t="s">
        <v>16</v>
      </c>
      <c r="L1" s="2"/>
      <c r="M1" s="2" t="s">
        <v>32</v>
      </c>
      <c r="N1" s="2"/>
      <c r="O1" s="19" t="s">
        <v>89</v>
      </c>
      <c r="P1" s="15"/>
      <c r="Q1" s="14"/>
      <c r="R1" s="15"/>
      <c r="S1" s="14"/>
      <c r="T1" s="15"/>
      <c r="U1" s="14"/>
      <c r="V1" s="15"/>
      <c r="W1" s="14"/>
      <c r="X1" s="2"/>
      <c r="Y1" s="2" t="s">
        <v>20</v>
      </c>
      <c r="Z1" s="16"/>
      <c r="AA1" s="16" t="s">
        <v>91</v>
      </c>
      <c r="AB1" s="16"/>
      <c r="AC1" s="16"/>
      <c r="AD1" s="13" t="s">
        <v>90</v>
      </c>
      <c r="AE1" s="2" t="s">
        <v>33</v>
      </c>
      <c r="AF1" s="2"/>
      <c r="AG1" s="2"/>
      <c r="AH1" s="13" t="s">
        <v>34</v>
      </c>
      <c r="AI1" s="13"/>
      <c r="AJ1" s="2"/>
      <c r="AK1" s="2" t="s">
        <v>35</v>
      </c>
      <c r="AL1" s="2"/>
      <c r="AM1" s="2"/>
      <c r="AN1" s="13" t="s">
        <v>36</v>
      </c>
      <c r="AO1" s="2"/>
      <c r="AP1" s="13" t="s">
        <v>26</v>
      </c>
      <c r="AQ1" s="2"/>
      <c r="AR1" s="13" t="s">
        <v>166</v>
      </c>
      <c r="AT1" s="2" t="s">
        <v>113</v>
      </c>
    </row>
    <row r="2" spans="1:47" x14ac:dyDescent="0.25">
      <c r="L2" s="17"/>
      <c r="O2" s="20"/>
      <c r="P2" s="29">
        <v>827</v>
      </c>
      <c r="Q2" s="30">
        <v>830</v>
      </c>
      <c r="R2" s="29">
        <v>840</v>
      </c>
      <c r="S2" s="30">
        <v>865</v>
      </c>
      <c r="T2" s="29">
        <v>927</v>
      </c>
      <c r="U2" s="30">
        <v>930</v>
      </c>
      <c r="V2" s="29">
        <v>940</v>
      </c>
      <c r="W2" s="31">
        <v>965</v>
      </c>
      <c r="X2" s="24"/>
    </row>
    <row r="3" spans="1:47" x14ac:dyDescent="0.25">
      <c r="A3" s="4" t="s">
        <v>163</v>
      </c>
      <c r="B3" s="3" t="str" cm="1">
        <f t="array" ref="B3">_xlfn._xlws.FILTER(A3:A100,ISNUMBER(SEARCH(Formulier!I7,A3:A100)),"Not Found")</f>
        <v>Renovatie</v>
      </c>
      <c r="C3" s="4" t="s">
        <v>12</v>
      </c>
      <c r="D3" s="3" t="str" cm="1">
        <f t="array" ref="D3">_xlfn._xlws.FILTER(C3:C100,ISNUMBER(SEARCH(Formulier!B19,C3:C100)),"Not Found")</f>
        <v>Inleg</v>
      </c>
      <c r="E3" s="4" t="s">
        <v>105</v>
      </c>
      <c r="F3" s="3" t="str" cm="1">
        <f t="array" ref="F3">_xlfn._xlws.FILTER(E3:E100,ISNUMBER(SEARCH(Formulier!B17,E3:E100)),"Not Found")</f>
        <v>Bandrasterplafond</v>
      </c>
      <c r="G3" s="4" t="s">
        <v>18</v>
      </c>
      <c r="H3" s="3" t="str" cm="1">
        <f t="array" ref="H3">_xlfn._xlws.FILTER(G3:G100,ISNUMBER(SEARCH(Formulier!B25,G3:G100)),"Not Found")</f>
        <v>Wit (RAL 9016)</v>
      </c>
      <c r="I3" s="27">
        <v>1</v>
      </c>
      <c r="J3" s="27" cm="1">
        <f t="array" ref="J3">_xlfn._xlws.FILTER(I3:I100,ISNUMBER(SEARCH(Formulier!E22,I3:I100)),"Not Found")</f>
        <v>1</v>
      </c>
      <c r="K3" s="4" t="s">
        <v>38</v>
      </c>
      <c r="L3" s="3" t="str" cm="1">
        <f t="array" ref="L3">_xlfn._xlws.FILTER(K3:K100,ISNUMBER(SEARCH(Formulier!B21,K3:K100)),"Not Found")</f>
        <v>80+</v>
      </c>
      <c r="M3" s="3" t="s">
        <v>39</v>
      </c>
      <c r="N3" s="3" t="str" cm="1">
        <f t="array" ref="N3">_xlfn._xlws.FILTER(M3:M100,ISNUMBER(SEARCH(Formulier!B20,M3:M100)),"Not Found")</f>
        <v>4000K</v>
      </c>
      <c r="O3" s="21" t="s">
        <v>37</v>
      </c>
      <c r="P3" s="3">
        <v>1350</v>
      </c>
      <c r="Q3" s="4">
        <v>1350</v>
      </c>
      <c r="R3" s="3">
        <v>1350</v>
      </c>
      <c r="S3" s="4">
        <v>1300</v>
      </c>
      <c r="T3" s="3" t="s">
        <v>116</v>
      </c>
      <c r="U3" s="4">
        <v>1100</v>
      </c>
      <c r="V3" s="3">
        <v>1200</v>
      </c>
      <c r="W3" s="9">
        <v>1150</v>
      </c>
      <c r="X3" s="3" t="str" cm="1">
        <f t="array" ref="X3">_xlfn._xlws.FILTER(O3:O100,ISNUMBER(SEARCH(Formulier!B22,O3:O100)),"Not Found")</f>
        <v>TL5-35W</v>
      </c>
      <c r="Y3" s="3" t="s">
        <v>93</v>
      </c>
      <c r="Z3" s="3" t="str" cm="1">
        <f t="array" ref="Z3">_xlfn._xlws.FILTER(Y3:Y100,ISNUMBER(SEARCH(Formulier!B27,Y3:Y100)),"Not Found")</f>
        <v>DALI</v>
      </c>
      <c r="AA3" s="3" t="s">
        <v>40</v>
      </c>
      <c r="AB3" s="28">
        <v>0.66500000000000004</v>
      </c>
      <c r="AC3" s="3" t="str" cm="1">
        <f t="array" ref="AC3">_xlfn._xlws.FILTER(AA3:AA100,ISNUMBER(SEARCH(Formulier!B23,AA3:AA100)),"Not Found")</f>
        <v>Prisma</v>
      </c>
      <c r="AD3" s="4" t="s">
        <v>95</v>
      </c>
      <c r="AE3" s="3" t="e" vm="3">
        <v>#VALUE!</v>
      </c>
      <c r="AF3" s="27">
        <v>0.95</v>
      </c>
      <c r="AG3" s="3" t="str" cm="1">
        <f t="array" ref="AG3">_xlfn._xlws.FILTER(AD3:AD100,ISNUMBER(SEARCH(Formulier!I23,AD3:AD100)),"Not Found")</f>
        <v>Microprismatisch UGR&lt;19</v>
      </c>
      <c r="AH3" s="4" t="s">
        <v>41</v>
      </c>
      <c r="AI3" s="4" t="e" vm="4">
        <v>#VALUE!</v>
      </c>
      <c r="AJ3" s="3" t="str" cm="1">
        <f t="array" ref="AJ3">_xlfn._xlws.FILTER(AH3:AH100,ISNUMBER(SEARCH(Formulier!B28,AH3:AH100)),"Not Found")</f>
        <v>Not Found</v>
      </c>
      <c r="AK3" s="3" t="s">
        <v>41</v>
      </c>
      <c r="AL3" s="3" t="e" vm="4">
        <v>#VALUE!</v>
      </c>
      <c r="AM3" s="3" t="str" cm="1">
        <f t="array" ref="AM3">_xlfn._xlws.FILTER(AK3:AK100,ISNUMBER(SEARCH(Formulier!B28,AK3:AK100)),"Not Found")</f>
        <v>GST18-3 male + BST14 chassis</v>
      </c>
      <c r="AN3" s="4" t="s">
        <v>111</v>
      </c>
      <c r="AO3" s="3" t="str" cm="1">
        <f t="array" ref="AO3">_xlfn._xlws.FILTER(AN3:AN100,ISNUMBER(SEARCH(Formulier!B29,AN3:AN100)),"Not Found")</f>
        <v>Geen Nood</v>
      </c>
      <c r="AP3" s="4" t="s">
        <v>167</v>
      </c>
      <c r="AQ3" s="3" t="str" cm="1">
        <f t="array" ref="AQ3">_xlfn._xlws.FILTER(AP3:AP100,ISNUMBER(SEARCH(Formulier!B31,AP3:AP100)),"Not Found")</f>
        <v>Nee</v>
      </c>
      <c r="AR3" s="4" t="s">
        <v>169</v>
      </c>
      <c r="AS3" s="3" t="str" cm="1">
        <f t="array" ref="AS3">_xlfn._xlws.FILTER(AR3:AR100,ISNUMBER(SEARCH(Formulier!B30,AR3:AR100)),"Not Found")</f>
        <v>Geen Sensor</v>
      </c>
      <c r="AT3" s="3" t="s">
        <v>114</v>
      </c>
      <c r="AU3" s="3" t="str" cm="1">
        <f t="array" ref="AU3">_xlfn._xlws.FILTER(AT3:AT100,ISNUMBER(SEARCH(Formulier!D32,AT3:AT100)),"Not Found")</f>
        <v>Niet mogelijk met huidige selectie</v>
      </c>
    </row>
    <row r="4" spans="1:47" x14ac:dyDescent="0.25">
      <c r="A4" s="4" t="s">
        <v>164</v>
      </c>
      <c r="C4" s="4" t="s">
        <v>42</v>
      </c>
      <c r="E4" s="4" t="s">
        <v>159</v>
      </c>
      <c r="G4" s="4" t="s">
        <v>19</v>
      </c>
      <c r="I4" s="27">
        <v>2</v>
      </c>
      <c r="J4" s="27"/>
      <c r="K4" s="4" t="s">
        <v>44</v>
      </c>
      <c r="L4" s="17"/>
      <c r="M4" s="3" t="s">
        <v>45</v>
      </c>
      <c r="O4" s="21" t="s">
        <v>43</v>
      </c>
      <c r="P4" s="3">
        <v>3350</v>
      </c>
      <c r="Q4" s="4">
        <v>3350</v>
      </c>
      <c r="R4" s="3">
        <v>3350</v>
      </c>
      <c r="S4" s="4">
        <v>3250</v>
      </c>
      <c r="T4" s="3" t="s">
        <v>116</v>
      </c>
      <c r="U4" s="4">
        <v>2800</v>
      </c>
      <c r="V4" s="3">
        <v>2800</v>
      </c>
      <c r="W4" s="9">
        <v>2800</v>
      </c>
      <c r="X4" s="25"/>
      <c r="Y4" s="3" t="s">
        <v>21</v>
      </c>
      <c r="AA4" s="3" t="s">
        <v>92</v>
      </c>
      <c r="AB4" s="28">
        <v>0.67600000000000005</v>
      </c>
      <c r="AD4" s="4" t="s">
        <v>96</v>
      </c>
      <c r="AE4" s="3" t="e" vm="5">
        <v>#VALUE!</v>
      </c>
      <c r="AF4" s="27">
        <v>0.95</v>
      </c>
      <c r="AH4" s="4" t="s">
        <v>46</v>
      </c>
      <c r="AI4" s="4" t="e" vm="6">
        <v>#VALUE!</v>
      </c>
      <c r="AK4" s="3" t="s">
        <v>152</v>
      </c>
      <c r="AL4" s="3" t="e" vm="6">
        <v>#VALUE!</v>
      </c>
      <c r="AN4" s="4" t="s">
        <v>47</v>
      </c>
      <c r="AP4" s="4" t="s">
        <v>168</v>
      </c>
      <c r="AR4" s="4" t="s">
        <v>48</v>
      </c>
    </row>
    <row r="5" spans="1:47" x14ac:dyDescent="0.25">
      <c r="C5" s="4" t="s">
        <v>49</v>
      </c>
      <c r="E5" s="4" t="s">
        <v>106</v>
      </c>
      <c r="G5" s="4" t="s">
        <v>110</v>
      </c>
      <c r="I5" s="27">
        <v>3</v>
      </c>
      <c r="J5" s="27"/>
      <c r="L5" s="17"/>
      <c r="M5" s="3" t="s">
        <v>58</v>
      </c>
      <c r="O5" s="21" t="s">
        <v>50</v>
      </c>
      <c r="P5" s="3">
        <v>5200</v>
      </c>
      <c r="Q5" s="4">
        <v>5200</v>
      </c>
      <c r="R5" s="3">
        <v>5200</v>
      </c>
      <c r="S5" s="4">
        <v>5000</v>
      </c>
      <c r="T5" s="3" t="s">
        <v>116</v>
      </c>
      <c r="U5" s="4">
        <v>4350</v>
      </c>
      <c r="V5" s="3">
        <v>4600</v>
      </c>
      <c r="W5" s="9">
        <v>4550</v>
      </c>
      <c r="X5" s="25"/>
      <c r="Y5" s="3" t="s">
        <v>51</v>
      </c>
      <c r="AA5" s="3" t="s">
        <v>52</v>
      </c>
      <c r="AB5" s="28">
        <v>0.71099999999999997</v>
      </c>
      <c r="AD5" s="4" t="s">
        <v>97</v>
      </c>
      <c r="AE5" s="3" t="e" vm="7">
        <v>#VALUE!</v>
      </c>
      <c r="AF5" s="27">
        <v>0.95</v>
      </c>
      <c r="AH5" s="4" t="s">
        <v>53</v>
      </c>
      <c r="AI5" s="4" t="e" vm="6">
        <v>#VALUE!</v>
      </c>
      <c r="AK5" s="3" t="s">
        <v>151</v>
      </c>
      <c r="AL5" s="3" t="e" vm="6">
        <v>#VALUE!</v>
      </c>
      <c r="AN5" s="4" t="s">
        <v>54</v>
      </c>
      <c r="AR5" s="4" t="s">
        <v>55</v>
      </c>
    </row>
    <row r="6" spans="1:47" x14ac:dyDescent="0.25">
      <c r="C6" s="4" t="s">
        <v>56</v>
      </c>
      <c r="E6" s="4" t="s">
        <v>160</v>
      </c>
      <c r="I6" s="27">
        <v>4</v>
      </c>
      <c r="J6" s="27"/>
      <c r="L6" s="17"/>
      <c r="M6" s="3" t="s">
        <v>63</v>
      </c>
      <c r="O6" s="21" t="s">
        <v>57</v>
      </c>
      <c r="P6" s="3">
        <v>1350</v>
      </c>
      <c r="Q6" s="4">
        <v>1350</v>
      </c>
      <c r="R6" s="3">
        <v>1350</v>
      </c>
      <c r="S6" s="4">
        <v>1250</v>
      </c>
      <c r="T6" s="3" t="s">
        <v>116</v>
      </c>
      <c r="U6" s="4" t="s">
        <v>116</v>
      </c>
      <c r="V6" s="3" t="s">
        <v>116</v>
      </c>
      <c r="W6" s="9" t="s">
        <v>116</v>
      </c>
      <c r="X6" s="25"/>
      <c r="Y6" s="3" t="s">
        <v>94</v>
      </c>
      <c r="AA6" s="3" t="s">
        <v>59</v>
      </c>
      <c r="AB6" s="28">
        <v>0.83499999999999996</v>
      </c>
      <c r="AD6" s="4" t="s">
        <v>98</v>
      </c>
      <c r="AE6" s="3" t="e" vm="8">
        <v>#VALUE!</v>
      </c>
      <c r="AF6" s="27">
        <v>0.95</v>
      </c>
      <c r="AH6" s="4" t="s">
        <v>60</v>
      </c>
      <c r="AI6" s="4" t="e" vm="6">
        <v>#VALUE!</v>
      </c>
      <c r="AK6" s="3" t="s">
        <v>150</v>
      </c>
      <c r="AL6" s="3" t="e" vm="6">
        <v>#VALUE!</v>
      </c>
      <c r="AN6" s="4" t="s">
        <v>61</v>
      </c>
    </row>
    <row r="7" spans="1:47" x14ac:dyDescent="0.25">
      <c r="E7" s="4" t="s">
        <v>161</v>
      </c>
      <c r="L7" s="17"/>
      <c r="M7" s="3" t="s">
        <v>68</v>
      </c>
      <c r="O7" s="21" t="s">
        <v>62</v>
      </c>
      <c r="P7" s="3">
        <v>1900</v>
      </c>
      <c r="Q7" s="4">
        <v>1900</v>
      </c>
      <c r="R7" s="3">
        <v>1900</v>
      </c>
      <c r="S7" s="4">
        <v>1750</v>
      </c>
      <c r="T7" s="3" t="s">
        <v>116</v>
      </c>
      <c r="U7" s="4" t="s">
        <v>116</v>
      </c>
      <c r="V7" s="3" t="s">
        <v>116</v>
      </c>
      <c r="W7" s="9" t="s">
        <v>116</v>
      </c>
      <c r="X7" s="25"/>
      <c r="Y7" s="3" t="s">
        <v>112</v>
      </c>
      <c r="AA7" s="3" t="s">
        <v>64</v>
      </c>
      <c r="AB7" s="28">
        <v>0.76600000000000001</v>
      </c>
      <c r="AD7" s="4" t="s">
        <v>99</v>
      </c>
      <c r="AE7" s="3" t="e" vm="4">
        <v>#VALUE!</v>
      </c>
      <c r="AF7" s="27">
        <v>0.95</v>
      </c>
      <c r="AH7" s="4" t="s">
        <v>65</v>
      </c>
      <c r="AI7" s="4" t="e" vm="9">
        <v>#VALUE!</v>
      </c>
      <c r="AK7" s="3" t="s">
        <v>149</v>
      </c>
      <c r="AL7" s="3" t="e" vm="9">
        <v>#VALUE!</v>
      </c>
      <c r="AN7" s="4" t="s">
        <v>66</v>
      </c>
    </row>
    <row r="8" spans="1:47" x14ac:dyDescent="0.25">
      <c r="L8" s="17"/>
      <c r="O8" s="21" t="s">
        <v>67</v>
      </c>
      <c r="P8" s="3">
        <v>1750</v>
      </c>
      <c r="Q8" s="4">
        <v>1750</v>
      </c>
      <c r="R8" s="3">
        <v>1750</v>
      </c>
      <c r="S8" s="4">
        <v>1650</v>
      </c>
      <c r="T8" s="3" t="s">
        <v>116</v>
      </c>
      <c r="U8" s="4" t="s">
        <v>116</v>
      </c>
      <c r="V8" s="3">
        <v>1600</v>
      </c>
      <c r="W8" s="9">
        <v>1600</v>
      </c>
      <c r="X8" s="25"/>
      <c r="Z8" s="6"/>
      <c r="AA8" s="6"/>
      <c r="AB8" s="6"/>
      <c r="AC8" s="6"/>
      <c r="AD8" s="4" t="s">
        <v>100</v>
      </c>
      <c r="AE8" s="3" t="e" vm="10">
        <v>#VALUE!</v>
      </c>
      <c r="AF8" s="27">
        <v>0.95</v>
      </c>
      <c r="AH8" s="4" t="s">
        <v>69</v>
      </c>
      <c r="AI8" s="4" t="e" vm="9">
        <v>#VALUE!</v>
      </c>
      <c r="AK8" s="3" t="s">
        <v>148</v>
      </c>
      <c r="AL8" s="3" t="e" vm="9">
        <v>#VALUE!</v>
      </c>
      <c r="AN8" s="4" t="s">
        <v>70</v>
      </c>
    </row>
    <row r="9" spans="1:47" x14ac:dyDescent="0.25">
      <c r="L9" s="17"/>
      <c r="O9" s="21" t="s">
        <v>71</v>
      </c>
      <c r="P9" s="3">
        <v>2600</v>
      </c>
      <c r="Q9" s="4">
        <v>2600</v>
      </c>
      <c r="R9" s="3">
        <v>2600</v>
      </c>
      <c r="S9" s="4">
        <v>2400</v>
      </c>
      <c r="T9" s="3" t="s">
        <v>116</v>
      </c>
      <c r="U9" s="4" t="s">
        <v>116</v>
      </c>
      <c r="V9" s="3" t="s">
        <v>116</v>
      </c>
      <c r="W9" s="9" t="s">
        <v>116</v>
      </c>
      <c r="X9" s="25"/>
      <c r="Z9" s="6"/>
      <c r="AA9" s="6"/>
      <c r="AB9" s="6"/>
      <c r="AC9" s="6"/>
      <c r="AD9" s="4" t="s">
        <v>101</v>
      </c>
      <c r="AE9" s="3" t="e" vm="11">
        <v>#VALUE!</v>
      </c>
      <c r="AF9" s="27">
        <v>0.9</v>
      </c>
      <c r="AH9" s="4" t="s">
        <v>72</v>
      </c>
      <c r="AI9" s="4" t="e" vm="9">
        <v>#VALUE!</v>
      </c>
      <c r="AK9" s="3" t="s">
        <v>147</v>
      </c>
      <c r="AL9" s="3" t="e" vm="9">
        <v>#VALUE!</v>
      </c>
      <c r="AN9" s="4" t="s">
        <v>73</v>
      </c>
    </row>
    <row r="10" spans="1:47" x14ac:dyDescent="0.25">
      <c r="L10" s="17"/>
      <c r="O10" s="21" t="s">
        <v>74</v>
      </c>
      <c r="P10" s="3">
        <v>3300</v>
      </c>
      <c r="Q10" s="4">
        <v>3300</v>
      </c>
      <c r="R10" s="3">
        <v>3300</v>
      </c>
      <c r="S10" s="4">
        <v>3100</v>
      </c>
      <c r="T10" s="3" t="s">
        <v>116</v>
      </c>
      <c r="U10" s="4" t="s">
        <v>116</v>
      </c>
      <c r="V10" s="3" t="s">
        <v>116</v>
      </c>
      <c r="W10" s="9" t="s">
        <v>116</v>
      </c>
      <c r="X10" s="25"/>
      <c r="Z10" s="6"/>
      <c r="AA10" s="6"/>
      <c r="AB10" s="6"/>
      <c r="AC10" s="6"/>
      <c r="AH10" s="4" t="s">
        <v>75</v>
      </c>
      <c r="AI10" s="4" t="e" vm="12">
        <v>#VALUE!</v>
      </c>
      <c r="AK10" s="3" t="s">
        <v>76</v>
      </c>
      <c r="AL10" s="3" t="e" vm="13">
        <v>#VALUE!</v>
      </c>
      <c r="AN10" s="4" t="s">
        <v>77</v>
      </c>
    </row>
    <row r="11" spans="1:47" x14ac:dyDescent="0.25">
      <c r="L11" s="17"/>
      <c r="O11" s="21" t="s">
        <v>78</v>
      </c>
      <c r="P11" s="3">
        <v>3100</v>
      </c>
      <c r="Q11" s="4">
        <v>3100</v>
      </c>
      <c r="R11" s="3">
        <v>3100</v>
      </c>
      <c r="S11" s="4">
        <v>2900</v>
      </c>
      <c r="T11" s="3" t="s">
        <v>116</v>
      </c>
      <c r="U11" s="4" t="s">
        <v>116</v>
      </c>
      <c r="V11" s="3" t="s">
        <v>116</v>
      </c>
      <c r="W11" s="9" t="s">
        <v>116</v>
      </c>
      <c r="X11" s="25"/>
      <c r="Z11" s="6"/>
      <c r="AA11" s="6"/>
      <c r="AB11" s="6"/>
      <c r="AC11" s="6"/>
      <c r="AH11" s="4" t="s">
        <v>156</v>
      </c>
      <c r="AI11" s="4" t="e" vm="14">
        <v>#VALUE!</v>
      </c>
      <c r="AK11" s="3" t="s">
        <v>146</v>
      </c>
      <c r="AL11" s="3" t="e" vm="15">
        <v>#VALUE!</v>
      </c>
      <c r="AN11" s="4" t="s">
        <v>79</v>
      </c>
    </row>
    <row r="12" spans="1:47" x14ac:dyDescent="0.25">
      <c r="L12" s="17"/>
      <c r="O12" s="21" t="s">
        <v>80</v>
      </c>
      <c r="P12" s="3">
        <v>4300</v>
      </c>
      <c r="Q12" s="4">
        <v>4300</v>
      </c>
      <c r="R12" s="3">
        <v>4300</v>
      </c>
      <c r="S12" s="4">
        <v>4100</v>
      </c>
      <c r="T12" s="3" t="s">
        <v>116</v>
      </c>
      <c r="U12" s="4" t="s">
        <v>116</v>
      </c>
      <c r="V12" s="3">
        <v>4200</v>
      </c>
      <c r="W12" s="9">
        <v>4200</v>
      </c>
      <c r="X12" s="25"/>
      <c r="Z12" s="6"/>
      <c r="AA12" s="6"/>
      <c r="AB12" s="6"/>
      <c r="AC12" s="6"/>
      <c r="AH12" s="4" t="s">
        <v>157</v>
      </c>
      <c r="AI12" s="4" t="e" vm="16">
        <v>#VALUE!</v>
      </c>
      <c r="AK12" s="3" t="s">
        <v>155</v>
      </c>
      <c r="AL12" s="3" t="e" vm="17">
        <v>#VALUE!</v>
      </c>
    </row>
    <row r="13" spans="1:47" x14ac:dyDescent="0.25">
      <c r="L13" s="17"/>
      <c r="O13" s="21" t="s">
        <v>81</v>
      </c>
      <c r="P13" s="3">
        <v>4450</v>
      </c>
      <c r="Q13" s="4">
        <v>4450</v>
      </c>
      <c r="R13" s="3">
        <v>4450</v>
      </c>
      <c r="S13" s="4">
        <v>4150</v>
      </c>
      <c r="T13" s="3" t="s">
        <v>116</v>
      </c>
      <c r="U13" s="4" t="s">
        <v>116</v>
      </c>
      <c r="V13" s="3">
        <v>4300</v>
      </c>
      <c r="W13" s="9">
        <v>4300</v>
      </c>
      <c r="X13" s="25"/>
      <c r="Z13" s="6"/>
      <c r="AA13" s="6"/>
      <c r="AB13" s="6"/>
      <c r="AC13" s="6"/>
      <c r="AH13" s="4" t="s">
        <v>82</v>
      </c>
      <c r="AI13" s="4" t="e" vm="18">
        <v>#VALUE!</v>
      </c>
      <c r="AK13" s="3" t="s">
        <v>83</v>
      </c>
      <c r="AL13" s="3" t="e" vm="19">
        <v>#VALUE!</v>
      </c>
    </row>
    <row r="14" spans="1:47" ht="15.75" thickBot="1" x14ac:dyDescent="0.3">
      <c r="L14" s="17"/>
      <c r="O14" s="22" t="s">
        <v>84</v>
      </c>
      <c r="P14" s="10">
        <v>6150</v>
      </c>
      <c r="Q14" s="11">
        <v>6150</v>
      </c>
      <c r="R14" s="10">
        <v>6150</v>
      </c>
      <c r="S14" s="11">
        <v>5850</v>
      </c>
      <c r="T14" s="10" t="s">
        <v>116</v>
      </c>
      <c r="U14" s="11" t="s">
        <v>116</v>
      </c>
      <c r="V14" s="10" t="s">
        <v>116</v>
      </c>
      <c r="W14" s="12" t="s">
        <v>116</v>
      </c>
      <c r="X14" s="26"/>
      <c r="Z14" s="6"/>
      <c r="AA14" s="6"/>
      <c r="AB14" s="6"/>
      <c r="AC14" s="6"/>
      <c r="AH14" s="4" t="s">
        <v>85</v>
      </c>
      <c r="AI14" s="4" t="e" vm="18">
        <v>#VALUE!</v>
      </c>
      <c r="AK14" s="3" t="s">
        <v>86</v>
      </c>
      <c r="AL14" s="3" t="e" vm="19">
        <v>#VALUE!</v>
      </c>
    </row>
    <row r="15" spans="1:47" x14ac:dyDescent="0.25">
      <c r="O15" s="23"/>
      <c r="P15" s="8"/>
      <c r="Q15" s="7"/>
      <c r="R15" s="8"/>
      <c r="S15" s="7"/>
      <c r="T15" s="8"/>
      <c r="U15" s="7"/>
      <c r="V15" s="8"/>
      <c r="W15" s="7"/>
      <c r="AH15" s="4" t="s">
        <v>87</v>
      </c>
      <c r="AI15" s="4" t="e" vm="18">
        <v>#VALUE!</v>
      </c>
      <c r="AK15" s="3" t="s">
        <v>88</v>
      </c>
      <c r="AL15" s="3" t="e" vm="19">
        <v>#VALUE!</v>
      </c>
    </row>
    <row r="16" spans="1:47" x14ac:dyDescent="0.25">
      <c r="AK16" s="3" t="s">
        <v>145</v>
      </c>
      <c r="AL16" s="3" t="e" vm="20">
        <v>#VALUE!</v>
      </c>
    </row>
    <row r="17" spans="37:38" x14ac:dyDescent="0.25">
      <c r="AK17" s="3" t="s">
        <v>141</v>
      </c>
      <c r="AL17" s="3" t="e" vm="21">
        <v>#VALUE!</v>
      </c>
    </row>
    <row r="18" spans="37:38" x14ac:dyDescent="0.25">
      <c r="AK18" s="3" t="s">
        <v>154</v>
      </c>
      <c r="AL18" s="3" t="e" vm="22">
        <v>#VALUE!</v>
      </c>
    </row>
    <row r="19" spans="37:38" x14ac:dyDescent="0.25">
      <c r="AK19" s="3" t="s">
        <v>142</v>
      </c>
      <c r="AL19" s="3" t="e" vm="23">
        <v>#VALUE!</v>
      </c>
    </row>
    <row r="20" spans="37:38" x14ac:dyDescent="0.25">
      <c r="AK20" s="3" t="s">
        <v>143</v>
      </c>
      <c r="AL20" s="3" t="e" vm="23">
        <v>#VALUE!</v>
      </c>
    </row>
    <row r="21" spans="37:38" x14ac:dyDescent="0.25">
      <c r="AK21" s="3" t="s">
        <v>144</v>
      </c>
      <c r="AL21" s="3" t="e" vm="23">
        <v>#VALUE!</v>
      </c>
    </row>
    <row r="22" spans="37:38" x14ac:dyDescent="0.25">
      <c r="AK22" s="3" t="s">
        <v>153</v>
      </c>
      <c r="AL22" s="3" t="e" vm="24">
        <v>#VALUE!</v>
      </c>
    </row>
    <row r="38" spans="11:12" x14ac:dyDescent="0.25">
      <c r="K38" s="5"/>
      <c r="L38" s="18"/>
    </row>
  </sheetData>
  <pageMargins left="0.7" right="0.7" top="0.75" bottom="0.75" header="0.3" footer="0.3"/>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0F0E72-7A5D-4F39-8A13-9B4E3120F129}">
  <dimension ref="A1:AU38"/>
  <sheetViews>
    <sheetView topLeftCell="AA1" workbookViewId="0">
      <selection activeCell="AE3" sqref="AE3:AE9"/>
    </sheetView>
  </sheetViews>
  <sheetFormatPr defaultRowHeight="15" x14ac:dyDescent="0.25"/>
  <cols>
    <col min="1" max="1" width="12.85546875" style="4" customWidth="1"/>
    <col min="2" max="2" width="12.85546875" style="3" customWidth="1"/>
    <col min="3" max="3" width="12" style="4" customWidth="1"/>
    <col min="4" max="4" width="12" style="3" customWidth="1"/>
    <col min="5" max="5" width="18.5703125" style="4" customWidth="1"/>
    <col min="6" max="6" width="18.5703125" style="3" customWidth="1"/>
    <col min="7" max="7" width="15.28515625" style="4" customWidth="1"/>
    <col min="8" max="8" width="15.28515625" style="3" customWidth="1"/>
    <col min="9" max="10" width="19.7109375" style="3" customWidth="1"/>
    <col min="11" max="11" width="18.5703125" style="4" customWidth="1"/>
    <col min="12" max="14" width="18.5703125" style="3" customWidth="1"/>
    <col min="15" max="15" width="18.5703125" style="4" customWidth="1"/>
    <col min="16" max="16" width="18.5703125" style="3" customWidth="1"/>
    <col min="17" max="17" width="18.5703125" style="4" customWidth="1"/>
    <col min="18" max="18" width="18.5703125" style="3" customWidth="1"/>
    <col min="19" max="19" width="18.5703125" style="4" customWidth="1"/>
    <col min="20" max="20" width="18.5703125" style="3" customWidth="1"/>
    <col min="21" max="21" width="18.5703125" style="4" customWidth="1"/>
    <col min="22" max="22" width="18.5703125" style="3" customWidth="1"/>
    <col min="23" max="23" width="18.5703125" style="4" customWidth="1"/>
    <col min="24" max="29" width="18.5703125" style="3" customWidth="1"/>
    <col min="30" max="30" width="26.28515625" style="4" customWidth="1"/>
    <col min="31" max="33" width="25" style="3" customWidth="1"/>
    <col min="34" max="34" width="33.5703125" style="4" bestFit="1" customWidth="1"/>
    <col min="35" max="35" width="33.5703125" style="4" customWidth="1"/>
    <col min="36" max="36" width="33.5703125" style="3" customWidth="1"/>
    <col min="37" max="37" width="32.85546875" style="3" bestFit="1" customWidth="1"/>
    <col min="38" max="38" width="32.85546875" style="3" customWidth="1"/>
    <col min="39" max="39" width="33.85546875" style="3" customWidth="1"/>
    <col min="40" max="40" width="24.7109375" style="4" bestFit="1" customWidth="1"/>
    <col min="41" max="41" width="24.7109375" style="3" customWidth="1"/>
    <col min="42" max="42" width="24.7109375" style="4" customWidth="1"/>
    <col min="43" max="43" width="24.7109375" style="3" customWidth="1"/>
    <col min="44" max="44" width="20.85546875" style="4" customWidth="1"/>
    <col min="45" max="46" width="17.7109375" style="3" customWidth="1"/>
    <col min="47" max="47" width="9.140625" style="3"/>
  </cols>
  <sheetData>
    <row r="1" spans="1:47" ht="15.75" thickBot="1" x14ac:dyDescent="0.3">
      <c r="A1" s="13" t="s">
        <v>162</v>
      </c>
      <c r="C1" s="13" t="s">
        <v>30</v>
      </c>
      <c r="D1" s="2"/>
      <c r="E1" s="13" t="s">
        <v>104</v>
      </c>
      <c r="F1" s="2"/>
      <c r="G1" s="13" t="s">
        <v>102</v>
      </c>
      <c r="H1" s="2"/>
      <c r="I1" s="2" t="s">
        <v>31</v>
      </c>
      <c r="J1" s="2"/>
      <c r="K1" s="13" t="s">
        <v>16</v>
      </c>
      <c r="L1" s="2"/>
      <c r="M1" s="2" t="s">
        <v>32</v>
      </c>
      <c r="N1" s="2"/>
      <c r="O1" s="19" t="s">
        <v>89</v>
      </c>
      <c r="P1" s="15"/>
      <c r="Q1" s="14"/>
      <c r="R1" s="15"/>
      <c r="S1" s="14"/>
      <c r="T1" s="15"/>
      <c r="U1" s="14"/>
      <c r="V1" s="15"/>
      <c r="W1" s="14"/>
      <c r="X1" s="2"/>
      <c r="Y1" s="2" t="s">
        <v>20</v>
      </c>
      <c r="Z1" s="16"/>
      <c r="AA1" s="16" t="s">
        <v>91</v>
      </c>
      <c r="AB1" s="16"/>
      <c r="AC1" s="16"/>
      <c r="AD1" s="13" t="s">
        <v>90</v>
      </c>
      <c r="AE1" s="2" t="s">
        <v>33</v>
      </c>
      <c r="AF1" s="2"/>
      <c r="AG1" s="2"/>
      <c r="AH1" s="13" t="s">
        <v>34</v>
      </c>
      <c r="AI1" s="13"/>
      <c r="AJ1" s="2"/>
      <c r="AK1" s="2" t="s">
        <v>35</v>
      </c>
      <c r="AL1" s="2"/>
      <c r="AM1" s="2"/>
      <c r="AN1" s="13" t="s">
        <v>36</v>
      </c>
      <c r="AO1" s="2"/>
      <c r="AP1" s="13" t="s">
        <v>26</v>
      </c>
      <c r="AQ1" s="2"/>
      <c r="AR1" s="13" t="s">
        <v>166</v>
      </c>
      <c r="AT1" s="2" t="s">
        <v>113</v>
      </c>
    </row>
    <row r="2" spans="1:47" x14ac:dyDescent="0.25">
      <c r="L2" s="17"/>
      <c r="O2" s="20"/>
      <c r="P2" s="29">
        <v>827</v>
      </c>
      <c r="Q2" s="30">
        <v>830</v>
      </c>
      <c r="R2" s="29">
        <v>840</v>
      </c>
      <c r="S2" s="30">
        <v>865</v>
      </c>
      <c r="T2" s="29">
        <v>927</v>
      </c>
      <c r="U2" s="30">
        <v>930</v>
      </c>
      <c r="V2" s="29">
        <v>940</v>
      </c>
      <c r="W2" s="31">
        <v>965</v>
      </c>
      <c r="X2" s="24"/>
    </row>
    <row r="3" spans="1:47" x14ac:dyDescent="0.25">
      <c r="A3" s="4" t="s">
        <v>163</v>
      </c>
      <c r="B3" s="3" t="str" cm="1">
        <f t="array" ref="B3:B4">_xlfn._xlws.FILTER(A3:A100,ISNUMBER(SEARCH(Formulier2!I7,A3:A100)),"Not Found")</f>
        <v>Renovatie</v>
      </c>
      <c r="C3" s="4" t="s">
        <v>12</v>
      </c>
      <c r="D3" s="3" t="str" cm="1">
        <f t="array" ref="D3:D6">_xlfn._xlws.FILTER(C3:C100,ISNUMBER(SEARCH(Formulier2!B19,C3:C100)),"Not Found")</f>
        <v>Inbouw</v>
      </c>
      <c r="E3" s="4" t="s">
        <v>105</v>
      </c>
      <c r="F3" s="3" t="str" cm="1">
        <f t="array" ref="F3:F7">_xlfn._xlws.FILTER(E3:E100,ISNUMBER(SEARCH(Formulier2!B17,E3:E100)),"Not Found")</f>
        <v>Systeemplafond</v>
      </c>
      <c r="G3" s="4" t="s">
        <v>18</v>
      </c>
      <c r="H3" s="3" t="str" cm="1">
        <f t="array" ref="H3:H5">_xlfn._xlws.FILTER(G3:G100,ISNUMBER(SEARCH(Formulier2!B25,G3:G100)),"Not Found")</f>
        <v>Wit (RAL 9016)</v>
      </c>
      <c r="I3" s="27">
        <v>1</v>
      </c>
      <c r="J3" s="27" cm="1">
        <f t="array" ref="J3:J6">_xlfn._xlws.FILTER(I3:I100,ISNUMBER(SEARCH(Formulier2!E22,I3:I100)),"Not Found")</f>
        <v>1</v>
      </c>
      <c r="K3" s="4" t="s">
        <v>38</v>
      </c>
      <c r="L3" s="3" t="str" cm="1">
        <f t="array" ref="L3:L4">_xlfn._xlws.FILTER(K3:K100,ISNUMBER(SEARCH(Formulier2!B21,K3:K100)),"Not Found")</f>
        <v>80+</v>
      </c>
      <c r="M3" s="3" t="s">
        <v>39</v>
      </c>
      <c r="N3" s="3" t="str" cm="1">
        <f t="array" ref="N3:N7">_xlfn._xlws.FILTER(M3:M100,ISNUMBER(SEARCH(Formulier2!B20,M3:M100)),"Not Found")</f>
        <v>2700K</v>
      </c>
      <c r="O3" s="21" t="s">
        <v>37</v>
      </c>
      <c r="P3" s="3">
        <v>1350</v>
      </c>
      <c r="Q3" s="4">
        <v>1350</v>
      </c>
      <c r="R3" s="3">
        <v>1350</v>
      </c>
      <c r="S3" s="4">
        <v>1300</v>
      </c>
      <c r="T3" s="3" t="s">
        <v>116</v>
      </c>
      <c r="U3" s="4">
        <v>1100</v>
      </c>
      <c r="V3" s="3">
        <v>1200</v>
      </c>
      <c r="W3" s="9">
        <v>1150</v>
      </c>
      <c r="X3" s="3" t="str" cm="1">
        <f t="array" ref="X3:X14">_xlfn._xlws.FILTER(O3:O100,ISNUMBER(SEARCH(Formulier2!B22,O3:O100)),"Not Found")</f>
        <v>TL8-18W</v>
      </c>
      <c r="Y3" s="3" t="s">
        <v>93</v>
      </c>
      <c r="Z3" s="3" t="str" cm="1">
        <f t="array" ref="Z3:Z7">_xlfn._xlws.FILTER(Y3:Y100,ISNUMBER(SEARCH(Formulier2!B27,Y3:Y100)),"Not Found")</f>
        <v>Aan-uit</v>
      </c>
      <c r="AA3" s="3" t="s">
        <v>40</v>
      </c>
      <c r="AB3" s="28">
        <v>0.66500000000000004</v>
      </c>
      <c r="AC3" s="3" t="str" cm="1">
        <f t="array" ref="AC3:AC7">_xlfn._xlws.FILTER(AA3:AA100,ISNUMBER(SEARCH(Formulier2!B23,AA3:AA100)),"Not Found")</f>
        <v>Opaal</v>
      </c>
      <c r="AD3" s="4" t="s">
        <v>95</v>
      </c>
      <c r="AE3" s="3" t="e" vm="3">
        <v>#VALUE!</v>
      </c>
      <c r="AF3" s="27">
        <v>0.95</v>
      </c>
      <c r="AG3" s="3" t="str" cm="1">
        <f t="array" ref="AG3:AG9">_xlfn._xlws.FILTER(AD3:AD100,ISNUMBER(SEARCH(Formulier2!I23,AD3:AD100)),"Not Found")</f>
        <v>Opaal UGR&lt;22</v>
      </c>
      <c r="AH3" s="4" t="s">
        <v>41</v>
      </c>
      <c r="AI3" s="4" t="e" vm="4">
        <v>#VALUE!</v>
      </c>
      <c r="AJ3" s="3" t="str" cm="1">
        <f t="array" ref="AJ3:AJ15">_xlfn._xlws.FILTER(AH3:AH100,ISNUMBER(SEARCH(Formulier2!B28,AH3:AH100)),"Not Found")</f>
        <v>Kaal</v>
      </c>
      <c r="AK3" s="3" t="s">
        <v>41</v>
      </c>
      <c r="AL3" s="3" t="e" vm="4">
        <v>#VALUE!</v>
      </c>
      <c r="AM3" s="3" t="str" cm="1">
        <f t="array" ref="AM3:AM22">_xlfn._xlws.FILTER(AK3:AK100,ISNUMBER(SEARCH(Formulier2!B28,AK3:AK100)),"Not Found")</f>
        <v>Kaal</v>
      </c>
      <c r="AN3" s="4" t="s">
        <v>111</v>
      </c>
      <c r="AO3" s="3" t="str" cm="1">
        <f t="array" ref="AO3:AO11">_xlfn._xlws.FILTER(AN3:AN100,ISNUMBER(SEARCH(Formulier2!B29,AN3:AN100)),"Not Found")</f>
        <v>Geen Nood</v>
      </c>
      <c r="AP3" s="4" t="s">
        <v>167</v>
      </c>
      <c r="AQ3" s="3" t="str" cm="1">
        <f t="array" ref="AQ3:AQ4">_xlfn._xlws.FILTER(AP3:AP100,ISNUMBER(SEARCH(Formulier2!B31,AP3:AP100)),"Not Found")</f>
        <v>Ja</v>
      </c>
      <c r="AR3" s="4" t="s">
        <v>169</v>
      </c>
      <c r="AS3" s="3" t="str" cm="1">
        <f t="array" ref="AS3:AS5">_xlfn._xlws.FILTER(AR3:AR100,ISNUMBER(SEARCH(Formulier2!B32,AR3:AR100)),"Not Found")</f>
        <v>Geen Sensor</v>
      </c>
      <c r="AT3" s="3" t="s">
        <v>114</v>
      </c>
      <c r="AU3" s="3" t="str" cm="1">
        <f t="array" ref="AU3">_xlfn._xlws.FILTER(AT3:AT100,ISNUMBER(SEARCH(Formulier2!D32,AT3:AT100)),"Not Found")</f>
        <v>Niet mogelijk met huidige selectie</v>
      </c>
    </row>
    <row r="4" spans="1:47" x14ac:dyDescent="0.25">
      <c r="A4" s="4" t="s">
        <v>164</v>
      </c>
      <c r="B4" s="3" t="str">
        <v>Nieuwbouw</v>
      </c>
      <c r="C4" s="4" t="s">
        <v>42</v>
      </c>
      <c r="D4" s="3" t="str">
        <v>Inleg</v>
      </c>
      <c r="E4" s="4" t="s">
        <v>159</v>
      </c>
      <c r="F4" s="3" t="str">
        <v>Bandrasterplafond</v>
      </c>
      <c r="G4" s="4" t="s">
        <v>19</v>
      </c>
      <c r="H4" s="3" t="str">
        <v>Zwart (RAL 9005)</v>
      </c>
      <c r="I4" s="27">
        <v>2</v>
      </c>
      <c r="J4" s="27">
        <v>2</v>
      </c>
      <c r="K4" s="4" t="s">
        <v>44</v>
      </c>
      <c r="L4" s="17" t="str">
        <v>90+</v>
      </c>
      <c r="M4" s="3" t="s">
        <v>45</v>
      </c>
      <c r="N4" s="3" t="str">
        <v>3000K</v>
      </c>
      <c r="O4" s="21" t="s">
        <v>43</v>
      </c>
      <c r="P4" s="3">
        <v>3350</v>
      </c>
      <c r="Q4" s="4">
        <v>3350</v>
      </c>
      <c r="R4" s="3">
        <v>3350</v>
      </c>
      <c r="S4" s="4">
        <v>3250</v>
      </c>
      <c r="T4" s="3" t="s">
        <v>116</v>
      </c>
      <c r="U4" s="4">
        <v>2800</v>
      </c>
      <c r="V4" s="3">
        <v>2800</v>
      </c>
      <c r="W4" s="9">
        <v>2800</v>
      </c>
      <c r="X4" s="25" t="str">
        <v>TL8-36W</v>
      </c>
      <c r="Y4" s="3" t="s">
        <v>21</v>
      </c>
      <c r="Z4" s="3" t="str">
        <v>DALI</v>
      </c>
      <c r="AA4" s="3" t="s">
        <v>92</v>
      </c>
      <c r="AB4" s="28">
        <v>0.67600000000000005</v>
      </c>
      <c r="AC4" s="3" t="str">
        <v>Prisma</v>
      </c>
      <c r="AD4" s="4" t="s">
        <v>96</v>
      </c>
      <c r="AE4" s="3" t="e" vm="5">
        <v>#VALUE!</v>
      </c>
      <c r="AF4" s="27">
        <v>0.95</v>
      </c>
      <c r="AG4" s="3" t="str">
        <v>Microprismatisch UGR&lt;19</v>
      </c>
      <c r="AH4" s="4" t="s">
        <v>46</v>
      </c>
      <c r="AI4" s="4" t="e" vm="6">
        <v>#VALUE!</v>
      </c>
      <c r="AJ4" s="3" t="str">
        <v>Eurosteker snoer 1m</v>
      </c>
      <c r="AK4" s="3" t="s">
        <v>152</v>
      </c>
      <c r="AL4" s="3" t="e" vm="6">
        <v>#VALUE!</v>
      </c>
      <c r="AM4" s="3" t="str">
        <v>Eurosteker snoer 1m + kaal</v>
      </c>
      <c r="AN4" s="4" t="s">
        <v>47</v>
      </c>
      <c r="AO4" s="3" t="str">
        <v>Ja, 1 uur autotest</v>
      </c>
      <c r="AP4" s="4" t="s">
        <v>168</v>
      </c>
      <c r="AQ4" s="3" t="str">
        <v>Nee</v>
      </c>
      <c r="AR4" s="4" t="s">
        <v>48</v>
      </c>
      <c r="AS4" s="3" t="str">
        <v>Sensor Daglicht</v>
      </c>
    </row>
    <row r="5" spans="1:47" x14ac:dyDescent="0.25">
      <c r="C5" s="4" t="s">
        <v>49</v>
      </c>
      <c r="D5" s="3" t="str">
        <v>Opbouw</v>
      </c>
      <c r="E5" s="4" t="s">
        <v>106</v>
      </c>
      <c r="F5" s="3" t="str">
        <v>Klimaatplafond</v>
      </c>
      <c r="G5" s="4" t="s">
        <v>110</v>
      </c>
      <c r="H5" s="3" t="str">
        <v>Anders (RAL.…)</v>
      </c>
      <c r="I5" s="27">
        <v>3</v>
      </c>
      <c r="J5" s="27">
        <v>3</v>
      </c>
      <c r="L5" s="17"/>
      <c r="M5" s="3" t="s">
        <v>58</v>
      </c>
      <c r="N5" s="3" t="str">
        <v>4000K</v>
      </c>
      <c r="O5" s="21" t="s">
        <v>50</v>
      </c>
      <c r="P5" s="3">
        <v>5200</v>
      </c>
      <c r="Q5" s="4">
        <v>5200</v>
      </c>
      <c r="R5" s="3">
        <v>5200</v>
      </c>
      <c r="S5" s="4">
        <v>5000</v>
      </c>
      <c r="T5" s="3" t="s">
        <v>116</v>
      </c>
      <c r="U5" s="4">
        <v>4350</v>
      </c>
      <c r="V5" s="3">
        <v>4600</v>
      </c>
      <c r="W5" s="9">
        <v>4550</v>
      </c>
      <c r="X5" s="25" t="str">
        <v>TL8-58W</v>
      </c>
      <c r="Y5" s="3" t="s">
        <v>51</v>
      </c>
      <c r="Z5" s="3" t="str">
        <v>1-10V</v>
      </c>
      <c r="AA5" s="3" t="s">
        <v>52</v>
      </c>
      <c r="AB5" s="28">
        <v>0.71099999999999997</v>
      </c>
      <c r="AC5" s="3" t="str">
        <v>Reflector mat</v>
      </c>
      <c r="AD5" s="4" t="s">
        <v>97</v>
      </c>
      <c r="AE5" s="3" t="e" vm="7">
        <v>#VALUE!</v>
      </c>
      <c r="AF5" s="27">
        <v>0.95</v>
      </c>
      <c r="AG5" s="3" t="str">
        <v>Reflector Mat UGR&lt;19</v>
      </c>
      <c r="AH5" s="4" t="s">
        <v>53</v>
      </c>
      <c r="AI5" s="4" t="e" vm="6">
        <v>#VALUE!</v>
      </c>
      <c r="AJ5" s="3" t="str">
        <v>Eurosteker snoer 2m</v>
      </c>
      <c r="AK5" s="3" t="s">
        <v>151</v>
      </c>
      <c r="AL5" s="3" t="e" vm="6">
        <v>#VALUE!</v>
      </c>
      <c r="AM5" s="3" t="str">
        <v>Eurosteker snoer 2m + kaal</v>
      </c>
      <c r="AN5" s="4" t="s">
        <v>54</v>
      </c>
      <c r="AO5" s="3" t="str">
        <v>Ja, 1 uur DALI autotest</v>
      </c>
      <c r="AR5" s="4" t="s">
        <v>55</v>
      </c>
      <c r="AS5" s="3" t="str">
        <v>Sensor Beweging</v>
      </c>
    </row>
    <row r="6" spans="1:47" x14ac:dyDescent="0.25">
      <c r="C6" s="4" t="s">
        <v>56</v>
      </c>
      <c r="D6" s="3" t="str">
        <v>Pendel</v>
      </c>
      <c r="E6" s="4" t="s">
        <v>160</v>
      </c>
      <c r="F6" s="3" t="str">
        <v>Baffle Plafond</v>
      </c>
      <c r="I6" s="27">
        <v>4</v>
      </c>
      <c r="J6" s="27">
        <v>4</v>
      </c>
      <c r="L6" s="17"/>
      <c r="M6" s="3" t="s">
        <v>63</v>
      </c>
      <c r="N6" s="3" t="str">
        <v>5000K</v>
      </c>
      <c r="O6" s="21" t="s">
        <v>57</v>
      </c>
      <c r="P6" s="3">
        <v>1350</v>
      </c>
      <c r="Q6" s="4">
        <v>1350</v>
      </c>
      <c r="R6" s="3">
        <v>1350</v>
      </c>
      <c r="S6" s="4">
        <v>1250</v>
      </c>
      <c r="T6" s="3" t="s">
        <v>116</v>
      </c>
      <c r="U6" s="4" t="s">
        <v>116</v>
      </c>
      <c r="V6" s="3" t="s">
        <v>116</v>
      </c>
      <c r="W6" s="9" t="s">
        <v>116</v>
      </c>
      <c r="X6" s="25" t="str">
        <v>TL5-14W</v>
      </c>
      <c r="Y6" s="3" t="s">
        <v>94</v>
      </c>
      <c r="Z6" s="3" t="str">
        <v>Pushdim-Switchdim</v>
      </c>
      <c r="AA6" s="3" t="s">
        <v>59</v>
      </c>
      <c r="AB6" s="28">
        <v>0.83499999999999996</v>
      </c>
      <c r="AC6" s="3" t="str">
        <v>Reflector hoogglans</v>
      </c>
      <c r="AD6" s="4" t="s">
        <v>98</v>
      </c>
      <c r="AE6" s="3" t="e" vm="8">
        <v>#VALUE!</v>
      </c>
      <c r="AF6" s="27">
        <v>0.95</v>
      </c>
      <c r="AG6" s="3" t="str">
        <v>Reflector Hoogglans UGR&lt;19</v>
      </c>
      <c r="AH6" s="4" t="s">
        <v>60</v>
      </c>
      <c r="AI6" s="4" t="e" vm="6">
        <v>#VALUE!</v>
      </c>
      <c r="AJ6" s="3" t="str">
        <v>Eurosteker snoer 3m</v>
      </c>
      <c r="AK6" s="3" t="s">
        <v>150</v>
      </c>
      <c r="AL6" s="3" t="e" vm="6">
        <v>#VALUE!</v>
      </c>
      <c r="AM6" s="3" t="str">
        <v>Eurosteker snoer 3m + kaal</v>
      </c>
      <c r="AN6" s="4" t="s">
        <v>61</v>
      </c>
      <c r="AO6" s="3" t="str">
        <v>Ja, 1 uur manuele test</v>
      </c>
    </row>
    <row r="7" spans="1:47" x14ac:dyDescent="0.25">
      <c r="E7" s="4" t="s">
        <v>161</v>
      </c>
      <c r="F7" s="3" t="str">
        <v xml:space="preserve">Anders: </v>
      </c>
      <c r="L7" s="17"/>
      <c r="M7" s="3" t="s">
        <v>68</v>
      </c>
      <c r="N7" s="3" t="str">
        <v>6500K</v>
      </c>
      <c r="O7" s="21" t="s">
        <v>62</v>
      </c>
      <c r="P7" s="3">
        <v>1900</v>
      </c>
      <c r="Q7" s="4">
        <v>1900</v>
      </c>
      <c r="R7" s="3">
        <v>1900</v>
      </c>
      <c r="S7" s="4">
        <v>1750</v>
      </c>
      <c r="T7" s="3" t="s">
        <v>116</v>
      </c>
      <c r="U7" s="4" t="s">
        <v>116</v>
      </c>
      <c r="V7" s="3" t="s">
        <v>116</v>
      </c>
      <c r="W7" s="9" t="s">
        <v>116</v>
      </c>
      <c r="X7" s="25" t="str">
        <v>TL5-21W</v>
      </c>
      <c r="Y7" s="3" t="s">
        <v>112</v>
      </c>
      <c r="Z7" s="3" t="str">
        <v>Aan-Uit+Dipswitch</v>
      </c>
      <c r="AA7" s="3" t="s">
        <v>64</v>
      </c>
      <c r="AB7" s="28">
        <v>0.76600000000000001</v>
      </c>
      <c r="AC7" s="3" t="str">
        <v>A-symmetrisch</v>
      </c>
      <c r="AD7" s="4" t="s">
        <v>99</v>
      </c>
      <c r="AE7" s="3" t="e" vm="4">
        <v>#VALUE!</v>
      </c>
      <c r="AF7" s="27">
        <v>0.95</v>
      </c>
      <c r="AG7" s="3" t="str">
        <v xml:space="preserve">A-symmetrisch </v>
      </c>
      <c r="AH7" s="4" t="s">
        <v>65</v>
      </c>
      <c r="AI7" s="4" t="e" vm="9">
        <v>#VALUE!</v>
      </c>
      <c r="AJ7" s="3" t="str">
        <v>RA-steker snoer 1m</v>
      </c>
      <c r="AK7" s="3" t="s">
        <v>149</v>
      </c>
      <c r="AL7" s="3" t="e" vm="9">
        <v>#VALUE!</v>
      </c>
      <c r="AM7" s="3" t="str">
        <v>RA-steker snoer 1m + kaal</v>
      </c>
      <c r="AN7" s="4" t="s">
        <v>66</v>
      </c>
      <c r="AO7" s="3" t="str">
        <v>Ja, 1 uur DALI manuele test</v>
      </c>
    </row>
    <row r="8" spans="1:47" x14ac:dyDescent="0.25">
      <c r="L8" s="17"/>
      <c r="O8" s="21" t="s">
        <v>67</v>
      </c>
      <c r="P8" s="3">
        <v>1750</v>
      </c>
      <c r="Q8" s="4">
        <v>1750</v>
      </c>
      <c r="R8" s="3">
        <v>1750</v>
      </c>
      <c r="S8" s="4">
        <v>1650</v>
      </c>
      <c r="T8" s="3" t="s">
        <v>116</v>
      </c>
      <c r="U8" s="4" t="s">
        <v>116</v>
      </c>
      <c r="V8" s="3">
        <v>1600</v>
      </c>
      <c r="W8" s="9">
        <v>1600</v>
      </c>
      <c r="X8" s="25" t="str">
        <v>TL5-24W</v>
      </c>
      <c r="Z8" s="6"/>
      <c r="AA8" s="6"/>
      <c r="AB8" s="6"/>
      <c r="AC8" s="6"/>
      <c r="AD8" s="4" t="s">
        <v>100</v>
      </c>
      <c r="AE8" s="3" t="e" vm="10">
        <v>#VALUE!</v>
      </c>
      <c r="AF8" s="27">
        <v>0.95</v>
      </c>
      <c r="AG8" s="3" t="str">
        <v>Lens Optiek Wit UGR&lt;19</v>
      </c>
      <c r="AH8" s="4" t="s">
        <v>69</v>
      </c>
      <c r="AI8" s="4" t="e" vm="9">
        <v>#VALUE!</v>
      </c>
      <c r="AJ8" s="3" t="str">
        <v>RA-steker snoer 2m</v>
      </c>
      <c r="AK8" s="3" t="s">
        <v>148</v>
      </c>
      <c r="AL8" s="3" t="e" vm="9">
        <v>#VALUE!</v>
      </c>
      <c r="AM8" s="3" t="str">
        <v>RA-steker snoer 2m + kaal</v>
      </c>
      <c r="AN8" s="4" t="s">
        <v>70</v>
      </c>
      <c r="AO8" s="3" t="str">
        <v>Ja, 3 uur autotest</v>
      </c>
    </row>
    <row r="9" spans="1:47" x14ac:dyDescent="0.25">
      <c r="L9" s="17"/>
      <c r="O9" s="21" t="s">
        <v>71</v>
      </c>
      <c r="P9" s="3">
        <v>2600</v>
      </c>
      <c r="Q9" s="4">
        <v>2600</v>
      </c>
      <c r="R9" s="3">
        <v>2600</v>
      </c>
      <c r="S9" s="4">
        <v>2400</v>
      </c>
      <c r="T9" s="3" t="s">
        <v>116</v>
      </c>
      <c r="U9" s="4" t="s">
        <v>116</v>
      </c>
      <c r="V9" s="3" t="s">
        <v>116</v>
      </c>
      <c r="W9" s="9" t="s">
        <v>116</v>
      </c>
      <c r="X9" s="25" t="str">
        <v>TL5-28W</v>
      </c>
      <c r="Z9" s="6"/>
      <c r="AA9" s="6"/>
      <c r="AB9" s="6"/>
      <c r="AC9" s="6"/>
      <c r="AD9" s="4" t="s">
        <v>101</v>
      </c>
      <c r="AE9" s="3" t="e" vm="11">
        <v>#VALUE!</v>
      </c>
      <c r="AF9" s="27">
        <v>0.9</v>
      </c>
      <c r="AG9" s="3" t="str">
        <v>Lens Optiek Zwart UGR&lt;19</v>
      </c>
      <c r="AH9" s="4" t="s">
        <v>72</v>
      </c>
      <c r="AI9" s="4" t="e" vm="9">
        <v>#VALUE!</v>
      </c>
      <c r="AJ9" s="3" t="str">
        <v>RA-steker snoer 3m</v>
      </c>
      <c r="AK9" s="3" t="s">
        <v>147</v>
      </c>
      <c r="AL9" s="3" t="e" vm="9">
        <v>#VALUE!</v>
      </c>
      <c r="AM9" s="3" t="str">
        <v>RA-steker snoer 3m + kaal</v>
      </c>
      <c r="AN9" s="4" t="s">
        <v>73</v>
      </c>
      <c r="AO9" s="3" t="str">
        <v>Ja, 3 uur DALI autotest</v>
      </c>
    </row>
    <row r="10" spans="1:47" x14ac:dyDescent="0.25">
      <c r="L10" s="17"/>
      <c r="O10" s="21" t="s">
        <v>74</v>
      </c>
      <c r="P10" s="3">
        <v>3300</v>
      </c>
      <c r="Q10" s="4">
        <v>3300</v>
      </c>
      <c r="R10" s="3">
        <v>3300</v>
      </c>
      <c r="S10" s="4">
        <v>3100</v>
      </c>
      <c r="T10" s="3" t="s">
        <v>116</v>
      </c>
      <c r="U10" s="4" t="s">
        <v>116</v>
      </c>
      <c r="V10" s="3" t="s">
        <v>116</v>
      </c>
      <c r="W10" s="9" t="s">
        <v>116</v>
      </c>
      <c r="X10" s="25" t="str">
        <v>TL5-35W</v>
      </c>
      <c r="Z10" s="6"/>
      <c r="AA10" s="6"/>
      <c r="AB10" s="6"/>
      <c r="AC10" s="6"/>
      <c r="AH10" s="4" t="s">
        <v>75</v>
      </c>
      <c r="AI10" s="4" t="e" vm="12">
        <v>#VALUE!</v>
      </c>
      <c r="AJ10" s="3" t="str">
        <v>GST18-3 male chassis</v>
      </c>
      <c r="AK10" s="3" t="s">
        <v>76</v>
      </c>
      <c r="AL10" s="3" t="e" vm="13">
        <v>#VALUE!</v>
      </c>
      <c r="AM10" s="3" t="str">
        <v>GST18-5 male chassis</v>
      </c>
      <c r="AN10" s="4" t="s">
        <v>77</v>
      </c>
      <c r="AO10" s="3" t="str">
        <v>Ja, 3 uur manuele test</v>
      </c>
    </row>
    <row r="11" spans="1:47" x14ac:dyDescent="0.25">
      <c r="L11" s="17"/>
      <c r="O11" s="21" t="s">
        <v>78</v>
      </c>
      <c r="P11" s="3">
        <v>3100</v>
      </c>
      <c r="Q11" s="4">
        <v>3100</v>
      </c>
      <c r="R11" s="3">
        <v>3100</v>
      </c>
      <c r="S11" s="4">
        <v>2900</v>
      </c>
      <c r="T11" s="3" t="s">
        <v>116</v>
      </c>
      <c r="U11" s="4" t="s">
        <v>116</v>
      </c>
      <c r="V11" s="3" t="s">
        <v>116</v>
      </c>
      <c r="W11" s="9" t="s">
        <v>116</v>
      </c>
      <c r="X11" s="25" t="str">
        <v>TL5-39W</v>
      </c>
      <c r="Z11" s="6"/>
      <c r="AA11" s="6"/>
      <c r="AB11" s="6"/>
      <c r="AC11" s="6"/>
      <c r="AH11" s="4" t="s">
        <v>156</v>
      </c>
      <c r="AI11" s="4" t="e" vm="14">
        <v>#VALUE!</v>
      </c>
      <c r="AJ11" s="3" t="str">
        <v>GST18-3 male chassis + splitter</v>
      </c>
      <c r="AK11" s="3" t="s">
        <v>146</v>
      </c>
      <c r="AL11" s="3" t="e" vm="15">
        <v>#VALUE!</v>
      </c>
      <c r="AM11" s="3" t="str">
        <v xml:space="preserve">GST18-5 male chassis + splitter </v>
      </c>
      <c r="AN11" s="4" t="s">
        <v>79</v>
      </c>
      <c r="AO11" s="3" t="str">
        <v>Ja, 3 uur DALI manuele test</v>
      </c>
    </row>
    <row r="12" spans="1:47" x14ac:dyDescent="0.25">
      <c r="L12" s="17"/>
      <c r="O12" s="21" t="s">
        <v>80</v>
      </c>
      <c r="P12" s="3">
        <v>4300</v>
      </c>
      <c r="Q12" s="4">
        <v>4300</v>
      </c>
      <c r="R12" s="3">
        <v>4300</v>
      </c>
      <c r="S12" s="4">
        <v>4100</v>
      </c>
      <c r="T12" s="3" t="s">
        <v>116</v>
      </c>
      <c r="U12" s="4" t="s">
        <v>116</v>
      </c>
      <c r="V12" s="3">
        <v>4200</v>
      </c>
      <c r="W12" s="9">
        <v>4200</v>
      </c>
      <c r="X12" s="25" t="str">
        <v>TL5-49W</v>
      </c>
      <c r="Z12" s="6"/>
      <c r="AA12" s="6"/>
      <c r="AB12" s="6"/>
      <c r="AC12" s="6"/>
      <c r="AH12" s="4" t="s">
        <v>157</v>
      </c>
      <c r="AI12" s="4" t="e" vm="16">
        <v>#VALUE!</v>
      </c>
      <c r="AJ12" s="3" t="str">
        <v>GST18-3 male + female chassis</v>
      </c>
      <c r="AK12" s="3" t="s">
        <v>155</v>
      </c>
      <c r="AL12" s="3" t="e" vm="17">
        <v>#VALUE!</v>
      </c>
      <c r="AM12" s="3" t="str">
        <v>GST18-5 male + female chassis</v>
      </c>
    </row>
    <row r="13" spans="1:47" x14ac:dyDescent="0.25">
      <c r="L13" s="17"/>
      <c r="O13" s="21" t="s">
        <v>81</v>
      </c>
      <c r="P13" s="3">
        <v>4450</v>
      </c>
      <c r="Q13" s="4">
        <v>4450</v>
      </c>
      <c r="R13" s="3">
        <v>4450</v>
      </c>
      <c r="S13" s="4">
        <v>4150</v>
      </c>
      <c r="T13" s="3" t="s">
        <v>116</v>
      </c>
      <c r="U13" s="4" t="s">
        <v>116</v>
      </c>
      <c r="V13" s="3">
        <v>4300</v>
      </c>
      <c r="W13" s="9">
        <v>4300</v>
      </c>
      <c r="X13" s="25" t="str">
        <v>TL5-54W</v>
      </c>
      <c r="Z13" s="6"/>
      <c r="AA13" s="6"/>
      <c r="AB13" s="6"/>
      <c r="AC13" s="6"/>
      <c r="AH13" s="4" t="s">
        <v>82</v>
      </c>
      <c r="AI13" s="4" t="e" vm="18">
        <v>#VALUE!</v>
      </c>
      <c r="AJ13" s="3" t="str">
        <v>GST18-3 male snoer 1m</v>
      </c>
      <c r="AK13" s="3" t="s">
        <v>83</v>
      </c>
      <c r="AL13" s="3" t="e" vm="19">
        <v>#VALUE!</v>
      </c>
      <c r="AM13" s="3" t="str">
        <v>GST18-5 male snoer 1m</v>
      </c>
    </row>
    <row r="14" spans="1:47" ht="15.75" thickBot="1" x14ac:dyDescent="0.3">
      <c r="L14" s="17"/>
      <c r="O14" s="22" t="s">
        <v>84</v>
      </c>
      <c r="P14" s="10">
        <v>6150</v>
      </c>
      <c r="Q14" s="11">
        <v>6150</v>
      </c>
      <c r="R14" s="10">
        <v>6150</v>
      </c>
      <c r="S14" s="11">
        <v>5850</v>
      </c>
      <c r="T14" s="10" t="s">
        <v>116</v>
      </c>
      <c r="U14" s="11" t="s">
        <v>116</v>
      </c>
      <c r="V14" s="10" t="s">
        <v>116</v>
      </c>
      <c r="W14" s="12" t="s">
        <v>116</v>
      </c>
      <c r="X14" s="26" t="str">
        <v>TL5-80W</v>
      </c>
      <c r="Z14" s="6"/>
      <c r="AA14" s="6"/>
      <c r="AB14" s="6"/>
      <c r="AC14" s="6"/>
      <c r="AH14" s="4" t="s">
        <v>85</v>
      </c>
      <c r="AI14" s="4" t="e" vm="18">
        <v>#VALUE!</v>
      </c>
      <c r="AJ14" s="3" t="str">
        <v>GST18-3 male snoer 2m</v>
      </c>
      <c r="AK14" s="3" t="s">
        <v>86</v>
      </c>
      <c r="AL14" s="3" t="e" vm="19">
        <v>#VALUE!</v>
      </c>
      <c r="AM14" s="3" t="str">
        <v>GST18-5 male snoer 2m</v>
      </c>
    </row>
    <row r="15" spans="1:47" x14ac:dyDescent="0.25">
      <c r="O15" s="23"/>
      <c r="P15" s="8"/>
      <c r="Q15" s="7"/>
      <c r="R15" s="8"/>
      <c r="S15" s="7"/>
      <c r="T15" s="8"/>
      <c r="U15" s="7"/>
      <c r="V15" s="8"/>
      <c r="W15" s="7"/>
      <c r="AH15" s="4" t="s">
        <v>87</v>
      </c>
      <c r="AI15" s="4" t="e" vm="18">
        <v>#VALUE!</v>
      </c>
      <c r="AJ15" s="3" t="str">
        <v>GST18-3 male snoer 3m</v>
      </c>
      <c r="AK15" s="3" t="s">
        <v>88</v>
      </c>
      <c r="AL15" s="3" t="e" vm="19">
        <v>#VALUE!</v>
      </c>
      <c r="AM15" s="3" t="str">
        <v>GST18-5 male snoer 3m</v>
      </c>
    </row>
    <row r="16" spans="1:47" x14ac:dyDescent="0.25">
      <c r="AK16" s="3" t="s">
        <v>145</v>
      </c>
      <c r="AL16" s="3" t="e" vm="20">
        <v>#VALUE!</v>
      </c>
      <c r="AM16" s="3" t="str">
        <v>GST18-3 male chassis + kaal</v>
      </c>
    </row>
    <row r="17" spans="37:39" x14ac:dyDescent="0.25">
      <c r="AK17" s="3" t="s">
        <v>141</v>
      </c>
      <c r="AL17" s="3" t="e" vm="21">
        <v>#VALUE!</v>
      </c>
      <c r="AM17" s="3" t="str">
        <v>GST18-3 male chassis + splitter + kaal</v>
      </c>
    </row>
    <row r="18" spans="37:39" x14ac:dyDescent="0.25">
      <c r="AK18" s="3" t="s">
        <v>154</v>
      </c>
      <c r="AL18" s="3" t="e" vm="22">
        <v>#VALUE!</v>
      </c>
      <c r="AM18" s="3" t="str">
        <v>GST18-3 male + female chassis + kaal</v>
      </c>
    </row>
    <row r="19" spans="37:39" x14ac:dyDescent="0.25">
      <c r="AK19" s="3" t="s">
        <v>142</v>
      </c>
      <c r="AL19" s="3" t="e" vm="23">
        <v>#VALUE!</v>
      </c>
      <c r="AM19" s="3" t="str">
        <v>GST18-3 male snoer 1m + kaal</v>
      </c>
    </row>
    <row r="20" spans="37:39" x14ac:dyDescent="0.25">
      <c r="AK20" s="3" t="s">
        <v>143</v>
      </c>
      <c r="AL20" s="3" t="e" vm="23">
        <v>#VALUE!</v>
      </c>
      <c r="AM20" s="3" t="str">
        <v>GST18-3 male snoer 2m + kaal</v>
      </c>
    </row>
    <row r="21" spans="37:39" x14ac:dyDescent="0.25">
      <c r="AK21" s="3" t="s">
        <v>144</v>
      </c>
      <c r="AL21" s="3" t="e" vm="23">
        <v>#VALUE!</v>
      </c>
      <c r="AM21" s="3" t="str">
        <v>GST18-3 male snoer 3m + kaal</v>
      </c>
    </row>
    <row r="22" spans="37:39" x14ac:dyDescent="0.25">
      <c r="AK22" s="3" t="s">
        <v>153</v>
      </c>
      <c r="AL22" s="3" t="e" vm="24">
        <v>#VALUE!</v>
      </c>
      <c r="AM22" s="3" t="str">
        <v>GST18-3 male + BST14 chassis</v>
      </c>
    </row>
    <row r="38" spans="11:12" x14ac:dyDescent="0.25">
      <c r="K38" s="5"/>
      <c r="L38" s="18"/>
    </row>
  </sheetData>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0CCE79-57AE-46C3-8CBB-2E50693C2E87}">
  <dimension ref="A1:AU38"/>
  <sheetViews>
    <sheetView topLeftCell="W1" workbookViewId="0">
      <selection activeCell="AE3" sqref="AE3:AE9"/>
    </sheetView>
  </sheetViews>
  <sheetFormatPr defaultRowHeight="15" x14ac:dyDescent="0.25"/>
  <cols>
    <col min="1" max="1" width="12.85546875" style="4" customWidth="1"/>
    <col min="2" max="2" width="12.85546875" style="3" customWidth="1"/>
    <col min="3" max="3" width="12" style="4" customWidth="1"/>
    <col min="4" max="4" width="12" style="3" customWidth="1"/>
    <col min="5" max="5" width="18.5703125" style="4" customWidth="1"/>
    <col min="6" max="6" width="18.5703125" style="3" customWidth="1"/>
    <col min="7" max="7" width="15.28515625" style="4" customWidth="1"/>
    <col min="8" max="8" width="15.28515625" style="3" customWidth="1"/>
    <col min="9" max="10" width="19.7109375" style="3" customWidth="1"/>
    <col min="11" max="11" width="18.5703125" style="4" customWidth="1"/>
    <col min="12" max="14" width="18.5703125" style="3" customWidth="1"/>
    <col min="15" max="15" width="18.5703125" style="4" customWidth="1"/>
    <col min="16" max="16" width="18.5703125" style="3" customWidth="1"/>
    <col min="17" max="17" width="18.5703125" style="4" customWidth="1"/>
    <col min="18" max="18" width="18.5703125" style="3" customWidth="1"/>
    <col min="19" max="19" width="18.5703125" style="4" customWidth="1"/>
    <col min="20" max="20" width="18.5703125" style="3" customWidth="1"/>
    <col min="21" max="21" width="18.5703125" style="4" customWidth="1"/>
    <col min="22" max="22" width="18.5703125" style="3" customWidth="1"/>
    <col min="23" max="23" width="18.5703125" style="4" customWidth="1"/>
    <col min="24" max="29" width="18.5703125" style="3" customWidth="1"/>
    <col min="30" max="30" width="26.28515625" style="4" customWidth="1"/>
    <col min="31" max="33" width="25" style="3" customWidth="1"/>
    <col min="34" max="34" width="33.5703125" style="4" bestFit="1" customWidth="1"/>
    <col min="35" max="35" width="33.5703125" style="4" customWidth="1"/>
    <col min="36" max="36" width="33.5703125" style="3" customWidth="1"/>
    <col min="37" max="37" width="32.85546875" style="3" bestFit="1" customWidth="1"/>
    <col min="38" max="38" width="32.85546875" style="3" customWidth="1"/>
    <col min="39" max="39" width="33.85546875" style="3" customWidth="1"/>
    <col min="40" max="40" width="24.7109375" style="4" bestFit="1" customWidth="1"/>
    <col min="41" max="41" width="24.7109375" style="3" customWidth="1"/>
    <col min="42" max="42" width="24.7109375" style="4" customWidth="1"/>
    <col min="43" max="43" width="24.7109375" style="3" customWidth="1"/>
    <col min="44" max="44" width="20.85546875" style="4" customWidth="1"/>
    <col min="45" max="46" width="17.7109375" style="3" customWidth="1"/>
    <col min="47" max="47" width="9.140625" style="3"/>
  </cols>
  <sheetData>
    <row r="1" spans="1:47" ht="15.75" thickBot="1" x14ac:dyDescent="0.3">
      <c r="A1" s="13" t="s">
        <v>162</v>
      </c>
      <c r="C1" s="13" t="s">
        <v>30</v>
      </c>
      <c r="D1" s="2"/>
      <c r="E1" s="13" t="s">
        <v>104</v>
      </c>
      <c r="F1" s="2"/>
      <c r="G1" s="13" t="s">
        <v>102</v>
      </c>
      <c r="H1" s="2"/>
      <c r="I1" s="2" t="s">
        <v>31</v>
      </c>
      <c r="J1" s="2"/>
      <c r="K1" s="13" t="s">
        <v>16</v>
      </c>
      <c r="L1" s="2"/>
      <c r="M1" s="2" t="s">
        <v>32</v>
      </c>
      <c r="N1" s="2"/>
      <c r="O1" s="19" t="s">
        <v>89</v>
      </c>
      <c r="P1" s="15"/>
      <c r="Q1" s="14"/>
      <c r="R1" s="15"/>
      <c r="S1" s="14"/>
      <c r="T1" s="15"/>
      <c r="U1" s="14"/>
      <c r="V1" s="15"/>
      <c r="W1" s="14"/>
      <c r="X1" s="2"/>
      <c r="Y1" s="2" t="s">
        <v>20</v>
      </c>
      <c r="Z1" s="16"/>
      <c r="AA1" s="16" t="s">
        <v>91</v>
      </c>
      <c r="AB1" s="16"/>
      <c r="AC1" s="16"/>
      <c r="AD1" s="13" t="s">
        <v>90</v>
      </c>
      <c r="AE1" s="2" t="s">
        <v>33</v>
      </c>
      <c r="AF1" s="2"/>
      <c r="AG1" s="2"/>
      <c r="AH1" s="13" t="s">
        <v>34</v>
      </c>
      <c r="AI1" s="13"/>
      <c r="AJ1" s="2"/>
      <c r="AK1" s="2" t="s">
        <v>35</v>
      </c>
      <c r="AL1" s="2"/>
      <c r="AM1" s="2"/>
      <c r="AN1" s="13" t="s">
        <v>36</v>
      </c>
      <c r="AO1" s="2"/>
      <c r="AP1" s="13" t="s">
        <v>26</v>
      </c>
      <c r="AQ1" s="2"/>
      <c r="AR1" s="13" t="s">
        <v>166</v>
      </c>
      <c r="AT1" s="2" t="s">
        <v>113</v>
      </c>
    </row>
    <row r="2" spans="1:47" x14ac:dyDescent="0.25">
      <c r="L2" s="17"/>
      <c r="O2" s="20"/>
      <c r="P2" s="29">
        <v>827</v>
      </c>
      <c r="Q2" s="30">
        <v>830</v>
      </c>
      <c r="R2" s="29">
        <v>840</v>
      </c>
      <c r="S2" s="30">
        <v>865</v>
      </c>
      <c r="T2" s="29">
        <v>927</v>
      </c>
      <c r="U2" s="30">
        <v>930</v>
      </c>
      <c r="V2" s="29">
        <v>940</v>
      </c>
      <c r="W2" s="31">
        <v>965</v>
      </c>
      <c r="X2" s="24"/>
    </row>
    <row r="3" spans="1:47" x14ac:dyDescent="0.25">
      <c r="A3" s="4" t="s">
        <v>163</v>
      </c>
      <c r="B3" s="3" t="str" cm="1">
        <f t="array" ref="B3:B4">_xlfn._xlws.FILTER(A3:A100,ISNUMBER(SEARCH(Formulier3!I7,A3:A100)),"Not Found")</f>
        <v>Renovatie</v>
      </c>
      <c r="C3" s="4" t="s">
        <v>12</v>
      </c>
      <c r="D3" s="3" t="str" cm="1">
        <f t="array" ref="D3:D6">_xlfn._xlws.FILTER(C3:C100,ISNUMBER(SEARCH(Formulier3!B19,C3:C100)),"Not Found")</f>
        <v>Inbouw</v>
      </c>
      <c r="E3" s="4" t="s">
        <v>105</v>
      </c>
      <c r="F3" s="3" t="str" cm="1">
        <f t="array" ref="F3:F7">_xlfn._xlws.FILTER(E3:E100,ISNUMBER(SEARCH(Formulier3!B17,E3:E100)),"Not Found")</f>
        <v>Systeemplafond</v>
      </c>
      <c r="G3" s="4" t="s">
        <v>18</v>
      </c>
      <c r="H3" s="3" t="str" cm="1">
        <f t="array" ref="H3:H5">_xlfn._xlws.FILTER(G3:G100,ISNUMBER(SEARCH(Formulier3!B25,G3:G100)),"Not Found")</f>
        <v>Wit (RAL 9016)</v>
      </c>
      <c r="I3" s="27">
        <v>1</v>
      </c>
      <c r="J3" s="27" cm="1">
        <f t="array" ref="J3:J6">_xlfn._xlws.FILTER(I3:I100,ISNUMBER(SEARCH(Formulier3!E22,I3:I100)),"Not Found")</f>
        <v>1</v>
      </c>
      <c r="K3" s="4" t="s">
        <v>38</v>
      </c>
      <c r="L3" s="3" t="str" cm="1">
        <f t="array" ref="L3:L4">_xlfn._xlws.FILTER(K3:K100,ISNUMBER(SEARCH(Formulier3!B21,K3:K100)),"Not Found")</f>
        <v>80+</v>
      </c>
      <c r="M3" s="3" t="s">
        <v>39</v>
      </c>
      <c r="N3" s="3" t="str" cm="1">
        <f t="array" ref="N3:N7">_xlfn._xlws.FILTER(M3:M100,ISNUMBER(SEARCH(Formulier3!B20,M3:M100)),"Not Found")</f>
        <v>2700K</v>
      </c>
      <c r="O3" s="21" t="s">
        <v>37</v>
      </c>
      <c r="P3" s="3">
        <v>1350</v>
      </c>
      <c r="Q3" s="4">
        <v>1350</v>
      </c>
      <c r="R3" s="3">
        <v>1350</v>
      </c>
      <c r="S3" s="4">
        <v>1300</v>
      </c>
      <c r="T3" s="3" t="s">
        <v>116</v>
      </c>
      <c r="U3" s="4">
        <v>1100</v>
      </c>
      <c r="V3" s="3">
        <v>1200</v>
      </c>
      <c r="W3" s="9">
        <v>1150</v>
      </c>
      <c r="X3" s="3" t="str" cm="1">
        <f t="array" ref="X3:X14">_xlfn._xlws.FILTER(O3:O100,ISNUMBER(SEARCH(Formulier3!B22,O3:O100)),"Not Found")</f>
        <v>TL8-18W</v>
      </c>
      <c r="Y3" s="3" t="s">
        <v>93</v>
      </c>
      <c r="Z3" s="3" t="str" cm="1">
        <f t="array" ref="Z3:Z7">_xlfn._xlws.FILTER(Y3:Y100,ISNUMBER(SEARCH(Formulier3!B27,Y3:Y100)),"Not Found")</f>
        <v>Aan-uit</v>
      </c>
      <c r="AA3" s="3" t="s">
        <v>40</v>
      </c>
      <c r="AB3" s="28">
        <v>0.66500000000000004</v>
      </c>
      <c r="AC3" s="3" t="str" cm="1">
        <f t="array" ref="AC3:AC7">_xlfn._xlws.FILTER(AA3:AA100,ISNUMBER(SEARCH(Formulier3!B23,AA3:AA100)),"Not Found")</f>
        <v>Opaal</v>
      </c>
      <c r="AD3" s="4" t="s">
        <v>95</v>
      </c>
      <c r="AE3" s="3" t="e" vm="3">
        <v>#VALUE!</v>
      </c>
      <c r="AF3" s="27">
        <v>0.95</v>
      </c>
      <c r="AG3" s="3" t="str" cm="1">
        <f t="array" ref="AG3:AG9">_xlfn._xlws.FILTER(AD3:AD100,ISNUMBER(SEARCH(Formulier3!I23,AD3:AD100)),"Not Found")</f>
        <v>Opaal UGR&lt;22</v>
      </c>
      <c r="AH3" s="4" t="s">
        <v>41</v>
      </c>
      <c r="AI3" s="4" t="e" vm="4">
        <v>#VALUE!</v>
      </c>
      <c r="AJ3" s="3" t="str" cm="1">
        <f t="array" ref="AJ3:AJ15">_xlfn._xlws.FILTER(AH3:AH100,ISNUMBER(SEARCH(Formulier3!B28,AH3:AH100)),"Not Found")</f>
        <v>Kaal</v>
      </c>
      <c r="AK3" s="3" t="s">
        <v>41</v>
      </c>
      <c r="AL3" s="3" t="e" vm="4">
        <v>#VALUE!</v>
      </c>
      <c r="AM3" s="3" t="str" cm="1">
        <f t="array" ref="AM3:AM22">_xlfn._xlws.FILTER(AK3:AK100,ISNUMBER(SEARCH(Formulier3!B28,AK3:AK100)),"Not Found")</f>
        <v>Kaal</v>
      </c>
      <c r="AN3" s="4" t="s">
        <v>111</v>
      </c>
      <c r="AO3" s="3" t="str" cm="1">
        <f t="array" ref="AO3:AO11">_xlfn._xlws.FILTER(AN3:AN100,ISNUMBER(SEARCH(Formulier3!B29,AN3:AN100)),"Not Found")</f>
        <v>Geen Nood</v>
      </c>
      <c r="AP3" s="4" t="s">
        <v>167</v>
      </c>
      <c r="AQ3" s="3" t="str" cm="1">
        <f t="array" ref="AQ3:AQ4">_xlfn._xlws.FILTER(AP3:AP100,ISNUMBER(SEARCH(Formulier3!B31,AP3:AP100)),"Not Found")</f>
        <v>Ja</v>
      </c>
      <c r="AR3" s="4" t="s">
        <v>169</v>
      </c>
      <c r="AS3" s="3" t="str" cm="1">
        <f t="array" ref="AS3:AS5">_xlfn._xlws.FILTER(AR3:AR100,ISNUMBER(SEARCH(Formulier3!B32,AR3:AR100)),"Not Found")</f>
        <v>Geen Sensor</v>
      </c>
      <c r="AT3" s="3" t="s">
        <v>114</v>
      </c>
      <c r="AU3" s="3" t="str" cm="1">
        <f t="array" ref="AU3">_xlfn._xlws.FILTER(AT3:AT100,ISNUMBER(SEARCH(Formulier3!D32,AT3:AT100)),"Not Found")</f>
        <v>Niet mogelijk met huidige selectie</v>
      </c>
    </row>
    <row r="4" spans="1:47" x14ac:dyDescent="0.25">
      <c r="A4" s="4" t="s">
        <v>164</v>
      </c>
      <c r="B4" s="3" t="str">
        <v>Nieuwbouw</v>
      </c>
      <c r="C4" s="4" t="s">
        <v>42</v>
      </c>
      <c r="D4" s="3" t="str">
        <v>Inleg</v>
      </c>
      <c r="E4" s="4" t="s">
        <v>159</v>
      </c>
      <c r="F4" s="3" t="str">
        <v>Bandrasterplafond</v>
      </c>
      <c r="G4" s="4" t="s">
        <v>19</v>
      </c>
      <c r="H4" s="3" t="str">
        <v>Zwart (RAL 9005)</v>
      </c>
      <c r="I4" s="27">
        <v>2</v>
      </c>
      <c r="J4" s="27">
        <v>2</v>
      </c>
      <c r="K4" s="4" t="s">
        <v>44</v>
      </c>
      <c r="L4" s="17" t="str">
        <v>90+</v>
      </c>
      <c r="M4" s="3" t="s">
        <v>45</v>
      </c>
      <c r="N4" s="3" t="str">
        <v>3000K</v>
      </c>
      <c r="O4" s="21" t="s">
        <v>43</v>
      </c>
      <c r="P4" s="3">
        <v>3350</v>
      </c>
      <c r="Q4" s="4">
        <v>3350</v>
      </c>
      <c r="R4" s="3">
        <v>3350</v>
      </c>
      <c r="S4" s="4">
        <v>3250</v>
      </c>
      <c r="T4" s="3" t="s">
        <v>116</v>
      </c>
      <c r="U4" s="4">
        <v>2800</v>
      </c>
      <c r="V4" s="3">
        <v>2800</v>
      </c>
      <c r="W4" s="9">
        <v>2800</v>
      </c>
      <c r="X4" s="25" t="str">
        <v>TL8-36W</v>
      </c>
      <c r="Y4" s="3" t="s">
        <v>21</v>
      </c>
      <c r="Z4" s="3" t="str">
        <v>DALI</v>
      </c>
      <c r="AA4" s="3" t="s">
        <v>92</v>
      </c>
      <c r="AB4" s="28">
        <v>0.67600000000000005</v>
      </c>
      <c r="AC4" s="3" t="str">
        <v>Prisma</v>
      </c>
      <c r="AD4" s="4" t="s">
        <v>96</v>
      </c>
      <c r="AE4" s="3" t="e" vm="5">
        <v>#VALUE!</v>
      </c>
      <c r="AF4" s="27">
        <v>0.95</v>
      </c>
      <c r="AG4" s="3" t="str">
        <v>Microprismatisch UGR&lt;19</v>
      </c>
      <c r="AH4" s="4" t="s">
        <v>46</v>
      </c>
      <c r="AI4" s="4" t="e" vm="6">
        <v>#VALUE!</v>
      </c>
      <c r="AJ4" s="3" t="str">
        <v>Eurosteker snoer 1m</v>
      </c>
      <c r="AK4" s="3" t="s">
        <v>152</v>
      </c>
      <c r="AL4" s="3" t="e" vm="6">
        <v>#VALUE!</v>
      </c>
      <c r="AM4" s="3" t="str">
        <v>Eurosteker snoer 1m + kaal</v>
      </c>
      <c r="AN4" s="4" t="s">
        <v>47</v>
      </c>
      <c r="AO4" s="3" t="str">
        <v>Ja, 1 uur autotest</v>
      </c>
      <c r="AP4" s="4" t="s">
        <v>168</v>
      </c>
      <c r="AQ4" s="3" t="str">
        <v>Nee</v>
      </c>
      <c r="AR4" s="4" t="s">
        <v>48</v>
      </c>
      <c r="AS4" s="3" t="str">
        <v>Sensor Daglicht</v>
      </c>
    </row>
    <row r="5" spans="1:47" x14ac:dyDescent="0.25">
      <c r="C5" s="4" t="s">
        <v>49</v>
      </c>
      <c r="D5" s="3" t="str">
        <v>Opbouw</v>
      </c>
      <c r="E5" s="4" t="s">
        <v>106</v>
      </c>
      <c r="F5" s="3" t="str">
        <v>Klimaatplafond</v>
      </c>
      <c r="G5" s="4" t="s">
        <v>110</v>
      </c>
      <c r="H5" s="3" t="str">
        <v>Anders (RAL.…)</v>
      </c>
      <c r="I5" s="27">
        <v>3</v>
      </c>
      <c r="J5" s="27">
        <v>3</v>
      </c>
      <c r="L5" s="17"/>
      <c r="M5" s="3" t="s">
        <v>58</v>
      </c>
      <c r="N5" s="3" t="str">
        <v>4000K</v>
      </c>
      <c r="O5" s="21" t="s">
        <v>50</v>
      </c>
      <c r="P5" s="3">
        <v>5200</v>
      </c>
      <c r="Q5" s="4">
        <v>5200</v>
      </c>
      <c r="R5" s="3">
        <v>5200</v>
      </c>
      <c r="S5" s="4">
        <v>5000</v>
      </c>
      <c r="T5" s="3" t="s">
        <v>116</v>
      </c>
      <c r="U5" s="4">
        <v>4350</v>
      </c>
      <c r="V5" s="3">
        <v>4600</v>
      </c>
      <c r="W5" s="9">
        <v>4550</v>
      </c>
      <c r="X5" s="25" t="str">
        <v>TL8-58W</v>
      </c>
      <c r="Y5" s="3" t="s">
        <v>51</v>
      </c>
      <c r="Z5" s="3" t="str">
        <v>1-10V</v>
      </c>
      <c r="AA5" s="3" t="s">
        <v>52</v>
      </c>
      <c r="AB5" s="28">
        <v>0.71099999999999997</v>
      </c>
      <c r="AC5" s="3" t="str">
        <v>Reflector mat</v>
      </c>
      <c r="AD5" s="4" t="s">
        <v>97</v>
      </c>
      <c r="AE5" s="3" t="e" vm="7">
        <v>#VALUE!</v>
      </c>
      <c r="AF5" s="27">
        <v>0.95</v>
      </c>
      <c r="AG5" s="3" t="str">
        <v>Reflector Mat UGR&lt;19</v>
      </c>
      <c r="AH5" s="4" t="s">
        <v>53</v>
      </c>
      <c r="AI5" s="4" t="e" vm="6">
        <v>#VALUE!</v>
      </c>
      <c r="AJ5" s="3" t="str">
        <v>Eurosteker snoer 2m</v>
      </c>
      <c r="AK5" s="3" t="s">
        <v>151</v>
      </c>
      <c r="AL5" s="3" t="e" vm="6">
        <v>#VALUE!</v>
      </c>
      <c r="AM5" s="3" t="str">
        <v>Eurosteker snoer 2m + kaal</v>
      </c>
      <c r="AN5" s="4" t="s">
        <v>54</v>
      </c>
      <c r="AO5" s="3" t="str">
        <v>Ja, 1 uur DALI autotest</v>
      </c>
      <c r="AR5" s="4" t="s">
        <v>55</v>
      </c>
      <c r="AS5" s="3" t="str">
        <v>Sensor Beweging</v>
      </c>
    </row>
    <row r="6" spans="1:47" x14ac:dyDescent="0.25">
      <c r="C6" s="4" t="s">
        <v>56</v>
      </c>
      <c r="D6" s="3" t="str">
        <v>Pendel</v>
      </c>
      <c r="E6" s="4" t="s">
        <v>160</v>
      </c>
      <c r="F6" s="3" t="str">
        <v>Baffle Plafond</v>
      </c>
      <c r="I6" s="27">
        <v>4</v>
      </c>
      <c r="J6" s="27">
        <v>4</v>
      </c>
      <c r="L6" s="17"/>
      <c r="M6" s="3" t="s">
        <v>63</v>
      </c>
      <c r="N6" s="3" t="str">
        <v>5000K</v>
      </c>
      <c r="O6" s="21" t="s">
        <v>57</v>
      </c>
      <c r="P6" s="3">
        <v>1350</v>
      </c>
      <c r="Q6" s="4">
        <v>1350</v>
      </c>
      <c r="R6" s="3">
        <v>1350</v>
      </c>
      <c r="S6" s="4">
        <v>1250</v>
      </c>
      <c r="T6" s="3" t="s">
        <v>116</v>
      </c>
      <c r="U6" s="4" t="s">
        <v>116</v>
      </c>
      <c r="V6" s="3" t="s">
        <v>116</v>
      </c>
      <c r="W6" s="9" t="s">
        <v>116</v>
      </c>
      <c r="X6" s="25" t="str">
        <v>TL5-14W</v>
      </c>
      <c r="Y6" s="3" t="s">
        <v>94</v>
      </c>
      <c r="Z6" s="3" t="str">
        <v>Pushdim-Switchdim</v>
      </c>
      <c r="AA6" s="3" t="s">
        <v>59</v>
      </c>
      <c r="AB6" s="28">
        <v>0.83499999999999996</v>
      </c>
      <c r="AC6" s="3" t="str">
        <v>Reflector hoogglans</v>
      </c>
      <c r="AD6" s="4" t="s">
        <v>98</v>
      </c>
      <c r="AE6" s="3" t="e" vm="8">
        <v>#VALUE!</v>
      </c>
      <c r="AF6" s="27">
        <v>0.95</v>
      </c>
      <c r="AG6" s="3" t="str">
        <v>Reflector Hoogglans UGR&lt;19</v>
      </c>
      <c r="AH6" s="4" t="s">
        <v>60</v>
      </c>
      <c r="AI6" s="4" t="e" vm="6">
        <v>#VALUE!</v>
      </c>
      <c r="AJ6" s="3" t="str">
        <v>Eurosteker snoer 3m</v>
      </c>
      <c r="AK6" s="3" t="s">
        <v>150</v>
      </c>
      <c r="AL6" s="3" t="e" vm="6">
        <v>#VALUE!</v>
      </c>
      <c r="AM6" s="3" t="str">
        <v>Eurosteker snoer 3m + kaal</v>
      </c>
      <c r="AN6" s="4" t="s">
        <v>61</v>
      </c>
      <c r="AO6" s="3" t="str">
        <v>Ja, 1 uur manuele test</v>
      </c>
    </row>
    <row r="7" spans="1:47" x14ac:dyDescent="0.25">
      <c r="E7" s="4" t="s">
        <v>161</v>
      </c>
      <c r="F7" s="3" t="str">
        <v xml:space="preserve">Anders: </v>
      </c>
      <c r="L7" s="17"/>
      <c r="M7" s="3" t="s">
        <v>68</v>
      </c>
      <c r="N7" s="3" t="str">
        <v>6500K</v>
      </c>
      <c r="O7" s="21" t="s">
        <v>62</v>
      </c>
      <c r="P7" s="3">
        <v>1900</v>
      </c>
      <c r="Q7" s="4">
        <v>1900</v>
      </c>
      <c r="R7" s="3">
        <v>1900</v>
      </c>
      <c r="S7" s="4">
        <v>1750</v>
      </c>
      <c r="T7" s="3" t="s">
        <v>116</v>
      </c>
      <c r="U7" s="4" t="s">
        <v>116</v>
      </c>
      <c r="V7" s="3" t="s">
        <v>116</v>
      </c>
      <c r="W7" s="9" t="s">
        <v>116</v>
      </c>
      <c r="X7" s="25" t="str">
        <v>TL5-21W</v>
      </c>
      <c r="Y7" s="3" t="s">
        <v>112</v>
      </c>
      <c r="Z7" s="3" t="str">
        <v>Aan-Uit+Dipswitch</v>
      </c>
      <c r="AA7" s="3" t="s">
        <v>64</v>
      </c>
      <c r="AB7" s="28">
        <v>0.76600000000000001</v>
      </c>
      <c r="AC7" s="3" t="str">
        <v>A-symmetrisch</v>
      </c>
      <c r="AD7" s="4" t="s">
        <v>99</v>
      </c>
      <c r="AE7" s="3" t="e" vm="4">
        <v>#VALUE!</v>
      </c>
      <c r="AF7" s="27">
        <v>0.95</v>
      </c>
      <c r="AG7" s="3" t="str">
        <v xml:space="preserve">A-symmetrisch </v>
      </c>
      <c r="AH7" s="4" t="s">
        <v>65</v>
      </c>
      <c r="AI7" s="4" t="e" vm="9">
        <v>#VALUE!</v>
      </c>
      <c r="AJ7" s="3" t="str">
        <v>RA-steker snoer 1m</v>
      </c>
      <c r="AK7" s="3" t="s">
        <v>149</v>
      </c>
      <c r="AL7" s="3" t="e" vm="9">
        <v>#VALUE!</v>
      </c>
      <c r="AM7" s="3" t="str">
        <v>RA-steker snoer 1m + kaal</v>
      </c>
      <c r="AN7" s="4" t="s">
        <v>66</v>
      </c>
      <c r="AO7" s="3" t="str">
        <v>Ja, 1 uur DALI manuele test</v>
      </c>
    </row>
    <row r="8" spans="1:47" x14ac:dyDescent="0.25">
      <c r="L8" s="17"/>
      <c r="O8" s="21" t="s">
        <v>67</v>
      </c>
      <c r="P8" s="3">
        <v>1750</v>
      </c>
      <c r="Q8" s="4">
        <v>1750</v>
      </c>
      <c r="R8" s="3">
        <v>1750</v>
      </c>
      <c r="S8" s="4">
        <v>1650</v>
      </c>
      <c r="T8" s="3" t="s">
        <v>116</v>
      </c>
      <c r="U8" s="4" t="s">
        <v>116</v>
      </c>
      <c r="V8" s="3">
        <v>1600</v>
      </c>
      <c r="W8" s="9">
        <v>1600</v>
      </c>
      <c r="X8" s="25" t="str">
        <v>TL5-24W</v>
      </c>
      <c r="Z8" s="6"/>
      <c r="AA8" s="6"/>
      <c r="AB8" s="6"/>
      <c r="AC8" s="6"/>
      <c r="AD8" s="4" t="s">
        <v>100</v>
      </c>
      <c r="AE8" s="3" t="e" vm="10">
        <v>#VALUE!</v>
      </c>
      <c r="AF8" s="27">
        <v>0.95</v>
      </c>
      <c r="AG8" s="3" t="str">
        <v>Lens Optiek Wit UGR&lt;19</v>
      </c>
      <c r="AH8" s="4" t="s">
        <v>69</v>
      </c>
      <c r="AI8" s="4" t="e" vm="9">
        <v>#VALUE!</v>
      </c>
      <c r="AJ8" s="3" t="str">
        <v>RA-steker snoer 2m</v>
      </c>
      <c r="AK8" s="3" t="s">
        <v>148</v>
      </c>
      <c r="AL8" s="3" t="e" vm="9">
        <v>#VALUE!</v>
      </c>
      <c r="AM8" s="3" t="str">
        <v>RA-steker snoer 2m + kaal</v>
      </c>
      <c r="AN8" s="4" t="s">
        <v>70</v>
      </c>
      <c r="AO8" s="3" t="str">
        <v>Ja, 3 uur autotest</v>
      </c>
    </row>
    <row r="9" spans="1:47" x14ac:dyDescent="0.25">
      <c r="L9" s="17"/>
      <c r="O9" s="21" t="s">
        <v>71</v>
      </c>
      <c r="P9" s="3">
        <v>2600</v>
      </c>
      <c r="Q9" s="4">
        <v>2600</v>
      </c>
      <c r="R9" s="3">
        <v>2600</v>
      </c>
      <c r="S9" s="4">
        <v>2400</v>
      </c>
      <c r="T9" s="3" t="s">
        <v>116</v>
      </c>
      <c r="U9" s="4" t="s">
        <v>116</v>
      </c>
      <c r="V9" s="3" t="s">
        <v>116</v>
      </c>
      <c r="W9" s="9" t="s">
        <v>116</v>
      </c>
      <c r="X9" s="25" t="str">
        <v>TL5-28W</v>
      </c>
      <c r="Z9" s="6"/>
      <c r="AA9" s="6"/>
      <c r="AB9" s="6"/>
      <c r="AC9" s="6"/>
      <c r="AD9" s="4" t="s">
        <v>101</v>
      </c>
      <c r="AE9" s="3" t="e" vm="11">
        <v>#VALUE!</v>
      </c>
      <c r="AF9" s="27">
        <v>0.9</v>
      </c>
      <c r="AG9" s="3" t="str">
        <v>Lens Optiek Zwart UGR&lt;19</v>
      </c>
      <c r="AH9" s="4" t="s">
        <v>72</v>
      </c>
      <c r="AI9" s="4" t="e" vm="9">
        <v>#VALUE!</v>
      </c>
      <c r="AJ9" s="3" t="str">
        <v>RA-steker snoer 3m</v>
      </c>
      <c r="AK9" s="3" t="s">
        <v>147</v>
      </c>
      <c r="AL9" s="3" t="e" vm="9">
        <v>#VALUE!</v>
      </c>
      <c r="AM9" s="3" t="str">
        <v>RA-steker snoer 3m + kaal</v>
      </c>
      <c r="AN9" s="4" t="s">
        <v>73</v>
      </c>
      <c r="AO9" s="3" t="str">
        <v>Ja, 3 uur DALI autotest</v>
      </c>
    </row>
    <row r="10" spans="1:47" x14ac:dyDescent="0.25">
      <c r="L10" s="17"/>
      <c r="O10" s="21" t="s">
        <v>74</v>
      </c>
      <c r="P10" s="3">
        <v>3300</v>
      </c>
      <c r="Q10" s="4">
        <v>3300</v>
      </c>
      <c r="R10" s="3">
        <v>3300</v>
      </c>
      <c r="S10" s="4">
        <v>3100</v>
      </c>
      <c r="T10" s="3" t="s">
        <v>116</v>
      </c>
      <c r="U10" s="4" t="s">
        <v>116</v>
      </c>
      <c r="V10" s="3" t="s">
        <v>116</v>
      </c>
      <c r="W10" s="9" t="s">
        <v>116</v>
      </c>
      <c r="X10" s="25" t="str">
        <v>TL5-35W</v>
      </c>
      <c r="Z10" s="6"/>
      <c r="AA10" s="6"/>
      <c r="AB10" s="6"/>
      <c r="AC10" s="6"/>
      <c r="AH10" s="4" t="s">
        <v>75</v>
      </c>
      <c r="AI10" s="4" t="e" vm="12">
        <v>#VALUE!</v>
      </c>
      <c r="AJ10" s="3" t="str">
        <v>GST18-3 male chassis</v>
      </c>
      <c r="AK10" s="3" t="s">
        <v>76</v>
      </c>
      <c r="AL10" s="3" t="e" vm="13">
        <v>#VALUE!</v>
      </c>
      <c r="AM10" s="3" t="str">
        <v>GST18-5 male chassis</v>
      </c>
      <c r="AN10" s="4" t="s">
        <v>77</v>
      </c>
      <c r="AO10" s="3" t="str">
        <v>Ja, 3 uur manuele test</v>
      </c>
    </row>
    <row r="11" spans="1:47" x14ac:dyDescent="0.25">
      <c r="L11" s="17"/>
      <c r="O11" s="21" t="s">
        <v>78</v>
      </c>
      <c r="P11" s="3">
        <v>3100</v>
      </c>
      <c r="Q11" s="4">
        <v>3100</v>
      </c>
      <c r="R11" s="3">
        <v>3100</v>
      </c>
      <c r="S11" s="4">
        <v>2900</v>
      </c>
      <c r="T11" s="3" t="s">
        <v>116</v>
      </c>
      <c r="U11" s="4" t="s">
        <v>116</v>
      </c>
      <c r="V11" s="3" t="s">
        <v>116</v>
      </c>
      <c r="W11" s="9" t="s">
        <v>116</v>
      </c>
      <c r="X11" s="25" t="str">
        <v>TL5-39W</v>
      </c>
      <c r="Z11" s="6"/>
      <c r="AA11" s="6"/>
      <c r="AB11" s="6"/>
      <c r="AC11" s="6"/>
      <c r="AH11" s="4" t="s">
        <v>156</v>
      </c>
      <c r="AI11" s="4" t="e" vm="14">
        <v>#VALUE!</v>
      </c>
      <c r="AJ11" s="3" t="str">
        <v>GST18-3 male chassis + splitter</v>
      </c>
      <c r="AK11" s="3" t="s">
        <v>146</v>
      </c>
      <c r="AL11" s="3" t="e" vm="15">
        <v>#VALUE!</v>
      </c>
      <c r="AM11" s="3" t="str">
        <v xml:space="preserve">GST18-5 male chassis + splitter </v>
      </c>
      <c r="AN11" s="4" t="s">
        <v>79</v>
      </c>
      <c r="AO11" s="3" t="str">
        <v>Ja, 3 uur DALI manuele test</v>
      </c>
    </row>
    <row r="12" spans="1:47" x14ac:dyDescent="0.25">
      <c r="L12" s="17"/>
      <c r="O12" s="21" t="s">
        <v>80</v>
      </c>
      <c r="P12" s="3">
        <v>4300</v>
      </c>
      <c r="Q12" s="4">
        <v>4300</v>
      </c>
      <c r="R12" s="3">
        <v>4300</v>
      </c>
      <c r="S12" s="4">
        <v>4100</v>
      </c>
      <c r="T12" s="3" t="s">
        <v>116</v>
      </c>
      <c r="U12" s="4" t="s">
        <v>116</v>
      </c>
      <c r="V12" s="3">
        <v>4200</v>
      </c>
      <c r="W12" s="9">
        <v>4200</v>
      </c>
      <c r="X12" s="25" t="str">
        <v>TL5-49W</v>
      </c>
      <c r="Z12" s="6"/>
      <c r="AA12" s="6"/>
      <c r="AB12" s="6"/>
      <c r="AC12" s="6"/>
      <c r="AH12" s="4" t="s">
        <v>157</v>
      </c>
      <c r="AI12" s="4" t="e" vm="16">
        <v>#VALUE!</v>
      </c>
      <c r="AJ12" s="3" t="str">
        <v>GST18-3 male + female chassis</v>
      </c>
      <c r="AK12" s="3" t="s">
        <v>155</v>
      </c>
      <c r="AL12" s="3" t="e" vm="17">
        <v>#VALUE!</v>
      </c>
      <c r="AM12" s="3" t="str">
        <v>GST18-5 male + female chassis</v>
      </c>
    </row>
    <row r="13" spans="1:47" x14ac:dyDescent="0.25">
      <c r="L13" s="17"/>
      <c r="O13" s="21" t="s">
        <v>81</v>
      </c>
      <c r="P13" s="3">
        <v>4450</v>
      </c>
      <c r="Q13" s="4">
        <v>4450</v>
      </c>
      <c r="R13" s="3">
        <v>4450</v>
      </c>
      <c r="S13" s="4">
        <v>4150</v>
      </c>
      <c r="T13" s="3" t="s">
        <v>116</v>
      </c>
      <c r="U13" s="4" t="s">
        <v>116</v>
      </c>
      <c r="V13" s="3">
        <v>4300</v>
      </c>
      <c r="W13" s="9">
        <v>4300</v>
      </c>
      <c r="X13" s="25" t="str">
        <v>TL5-54W</v>
      </c>
      <c r="Z13" s="6"/>
      <c r="AA13" s="6"/>
      <c r="AB13" s="6"/>
      <c r="AC13" s="6"/>
      <c r="AH13" s="4" t="s">
        <v>82</v>
      </c>
      <c r="AI13" s="4" t="e" vm="18">
        <v>#VALUE!</v>
      </c>
      <c r="AJ13" s="3" t="str">
        <v>GST18-3 male snoer 1m</v>
      </c>
      <c r="AK13" s="3" t="s">
        <v>83</v>
      </c>
      <c r="AL13" s="3" t="e" vm="19">
        <v>#VALUE!</v>
      </c>
      <c r="AM13" s="3" t="str">
        <v>GST18-5 male snoer 1m</v>
      </c>
    </row>
    <row r="14" spans="1:47" ht="15.75" thickBot="1" x14ac:dyDescent="0.3">
      <c r="L14" s="17"/>
      <c r="O14" s="22" t="s">
        <v>84</v>
      </c>
      <c r="P14" s="10">
        <v>6150</v>
      </c>
      <c r="Q14" s="11">
        <v>6150</v>
      </c>
      <c r="R14" s="10">
        <v>6150</v>
      </c>
      <c r="S14" s="11">
        <v>5850</v>
      </c>
      <c r="T14" s="10" t="s">
        <v>116</v>
      </c>
      <c r="U14" s="11" t="s">
        <v>116</v>
      </c>
      <c r="V14" s="10" t="s">
        <v>116</v>
      </c>
      <c r="W14" s="12" t="s">
        <v>116</v>
      </c>
      <c r="X14" s="26" t="str">
        <v>TL5-80W</v>
      </c>
      <c r="Z14" s="6"/>
      <c r="AA14" s="6"/>
      <c r="AB14" s="6"/>
      <c r="AC14" s="6"/>
      <c r="AH14" s="4" t="s">
        <v>85</v>
      </c>
      <c r="AI14" s="4" t="e" vm="18">
        <v>#VALUE!</v>
      </c>
      <c r="AJ14" s="3" t="str">
        <v>GST18-3 male snoer 2m</v>
      </c>
      <c r="AK14" s="3" t="s">
        <v>86</v>
      </c>
      <c r="AL14" s="3" t="e" vm="19">
        <v>#VALUE!</v>
      </c>
      <c r="AM14" s="3" t="str">
        <v>GST18-5 male snoer 2m</v>
      </c>
    </row>
    <row r="15" spans="1:47" x14ac:dyDescent="0.25">
      <c r="O15" s="23"/>
      <c r="P15" s="8"/>
      <c r="Q15" s="7"/>
      <c r="R15" s="8"/>
      <c r="S15" s="7"/>
      <c r="T15" s="8"/>
      <c r="U15" s="7"/>
      <c r="V15" s="8"/>
      <c r="W15" s="7"/>
      <c r="AH15" s="4" t="s">
        <v>87</v>
      </c>
      <c r="AI15" s="4" t="e" vm="18">
        <v>#VALUE!</v>
      </c>
      <c r="AJ15" s="3" t="str">
        <v>GST18-3 male snoer 3m</v>
      </c>
      <c r="AK15" s="3" t="s">
        <v>88</v>
      </c>
      <c r="AL15" s="3" t="e" vm="19">
        <v>#VALUE!</v>
      </c>
      <c r="AM15" s="3" t="str">
        <v>GST18-5 male snoer 3m</v>
      </c>
    </row>
    <row r="16" spans="1:47" x14ac:dyDescent="0.25">
      <c r="AK16" s="3" t="s">
        <v>145</v>
      </c>
      <c r="AL16" s="3" t="e" vm="20">
        <v>#VALUE!</v>
      </c>
      <c r="AM16" s="3" t="str">
        <v>GST18-3 male chassis + kaal</v>
      </c>
    </row>
    <row r="17" spans="37:39" x14ac:dyDescent="0.25">
      <c r="AK17" s="3" t="s">
        <v>141</v>
      </c>
      <c r="AL17" s="3" t="e" vm="21">
        <v>#VALUE!</v>
      </c>
      <c r="AM17" s="3" t="str">
        <v>GST18-3 male chassis + splitter + kaal</v>
      </c>
    </row>
    <row r="18" spans="37:39" x14ac:dyDescent="0.25">
      <c r="AK18" s="3" t="s">
        <v>154</v>
      </c>
      <c r="AL18" s="3" t="e" vm="22">
        <v>#VALUE!</v>
      </c>
      <c r="AM18" s="3" t="str">
        <v>GST18-3 male + female chassis + kaal</v>
      </c>
    </row>
    <row r="19" spans="37:39" x14ac:dyDescent="0.25">
      <c r="AK19" s="3" t="s">
        <v>142</v>
      </c>
      <c r="AL19" s="3" t="e" vm="23">
        <v>#VALUE!</v>
      </c>
      <c r="AM19" s="3" t="str">
        <v>GST18-3 male snoer 1m + kaal</v>
      </c>
    </row>
    <row r="20" spans="37:39" x14ac:dyDescent="0.25">
      <c r="AK20" s="3" t="s">
        <v>143</v>
      </c>
      <c r="AL20" s="3" t="e" vm="23">
        <v>#VALUE!</v>
      </c>
      <c r="AM20" s="3" t="str">
        <v>GST18-3 male snoer 2m + kaal</v>
      </c>
    </row>
    <row r="21" spans="37:39" x14ac:dyDescent="0.25">
      <c r="AK21" s="3" t="s">
        <v>144</v>
      </c>
      <c r="AL21" s="3" t="e" vm="23">
        <v>#VALUE!</v>
      </c>
      <c r="AM21" s="3" t="str">
        <v>GST18-3 male snoer 3m + kaal</v>
      </c>
    </row>
    <row r="22" spans="37:39" x14ac:dyDescent="0.25">
      <c r="AK22" s="3" t="s">
        <v>153</v>
      </c>
      <c r="AL22" s="3" t="e" vm="24">
        <v>#VALUE!</v>
      </c>
      <c r="AM22" s="3" t="str">
        <v>GST18-3 male + BST14 chassis</v>
      </c>
    </row>
    <row r="38" spans="11:12" x14ac:dyDescent="0.25">
      <c r="K38" s="5"/>
      <c r="L38" s="18"/>
    </row>
  </sheetData>
  <pageMargins left="0.7" right="0.7" top="0.75" bottom="0.75" header="0.3" footer="0.3"/>
  <pageSetup paperSize="9" orientation="portrait"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09bb4be7-8a69-4339-b11a-79b89c19111e">
      <Terms xmlns="http://schemas.microsoft.com/office/infopath/2007/PartnerControls"/>
    </lcf76f155ced4ddcb4097134ff3c332f>
    <TaxCatchAll xmlns="8e7136d3-38e7-4f1b-868f-a094dda02563"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DCFD2571BFE3CF4FB376A8B6830860CC" ma:contentTypeVersion="13" ma:contentTypeDescription="Create a new document." ma:contentTypeScope="" ma:versionID="0cb2057b648debcc8a3e51dc819d367e">
  <xsd:schema xmlns:xsd="http://www.w3.org/2001/XMLSchema" xmlns:xs="http://www.w3.org/2001/XMLSchema" xmlns:p="http://schemas.microsoft.com/office/2006/metadata/properties" xmlns:ns2="09bb4be7-8a69-4339-b11a-79b89c19111e" xmlns:ns3="8e7136d3-38e7-4f1b-868f-a094dda02563" targetNamespace="http://schemas.microsoft.com/office/2006/metadata/properties" ma:root="true" ma:fieldsID="53e9da22ac037a5112bec3c157f54025" ns2:_="" ns3:_="">
    <xsd:import namespace="09bb4be7-8a69-4339-b11a-79b89c19111e"/>
    <xsd:import namespace="8e7136d3-38e7-4f1b-868f-a094dda02563"/>
    <xsd:element name="properties">
      <xsd:complexType>
        <xsd:sequence>
          <xsd:element name="documentManagement">
            <xsd:complexType>
              <xsd:all>
                <xsd:element ref="ns2:MediaServiceMetadata" minOccurs="0"/>
                <xsd:element ref="ns2:MediaServiceFastMetadata" minOccurs="0"/>
                <xsd:element ref="ns2:lcf76f155ced4ddcb4097134ff3c332f" minOccurs="0"/>
                <xsd:element ref="ns3:TaxCatchAll" minOccurs="0"/>
                <xsd:element ref="ns2:MediaServiceGenerationTime" minOccurs="0"/>
                <xsd:element ref="ns2:MediaServiceEventHashCode" minOccurs="0"/>
                <xsd:element ref="ns2:MediaServiceOCR" minOccurs="0"/>
                <xsd:element ref="ns2:MediaServiceDateTaken" minOccurs="0"/>
                <xsd:element ref="ns2:MediaServiceLocation" minOccurs="0"/>
                <xsd:element ref="ns2:MediaServiceObjectDetectorVersions" minOccurs="0"/>
                <xsd:element ref="ns2:MediaServiceSearchProperties"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9bb4be7-8a69-4339-b11a-79b89c19111e"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1" nillable="true" ma:taxonomy="true" ma:internalName="lcf76f155ced4ddcb4097134ff3c332f" ma:taxonomyFieldName="MediaServiceImageTags" ma:displayName="Image Tags" ma:readOnly="false" ma:fieldId="{5cf76f15-5ced-4ddc-b409-7134ff3c332f}" ma:taxonomyMulti="true" ma:sspId="af277ba0-8401-4cd0-89a4-bd4ce2422943" ma:termSetId="09814cd3-568e-fe90-9814-8d621ff8fb84" ma:anchorId="fba54fb3-c3e1-fe81-a776-ca4b69148c4d" ma:open="true" ma:isKeyword="false">
      <xsd:complexType>
        <xsd:sequence>
          <xsd:element ref="pc:Terms" minOccurs="0" maxOccurs="1"/>
        </xsd:sequence>
      </xsd:complex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DateTaken" ma:index="16" nillable="true" ma:displayName="MediaServiceDateTaken" ma:hidden="true" ma:indexed="true" ma:internalName="MediaServiceDateTaken" ma:readOnly="true">
      <xsd:simpleType>
        <xsd:restriction base="dms:Text"/>
      </xsd:simpleType>
    </xsd:element>
    <xsd:element name="MediaServiceLocation" ma:index="17" nillable="true" ma:displayName="Location" ma:indexed="true" ma:internalName="MediaServiceLocation" ma:readOnly="true">
      <xsd:simpleType>
        <xsd:restriction base="dms:Text"/>
      </xsd:simpleType>
    </xsd:element>
    <xsd:element name="MediaServiceObjectDetectorVersions" ma:index="18" nillable="true" ma:displayName="MediaServiceObjectDetectorVersions" ma:hidden="true" ma:indexed="true" ma:internalName="MediaServiceObjectDetectorVersions"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schema>
  <xsd:schema xmlns:xsd="http://www.w3.org/2001/XMLSchema" xmlns:xs="http://www.w3.org/2001/XMLSchema" xmlns:dms="http://schemas.microsoft.com/office/2006/documentManagement/types" xmlns:pc="http://schemas.microsoft.com/office/infopath/2007/PartnerControls" targetNamespace="8e7136d3-38e7-4f1b-868f-a094dda02563" elementFormDefault="qualified">
    <xsd:import namespace="http://schemas.microsoft.com/office/2006/documentManagement/types"/>
    <xsd:import namespace="http://schemas.microsoft.com/office/infopath/2007/PartnerControls"/>
    <xsd:element name="TaxCatchAll" ma:index="12" nillable="true" ma:displayName="Taxonomy Catch All Column" ma:hidden="true" ma:list="{6fba847b-2738-4c13-a779-9995ebb989cd}" ma:internalName="TaxCatchAll" ma:showField="CatchAllData" ma:web="8e7136d3-38e7-4f1b-868f-a094dda02563">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C35F1579-CCBA-44FF-81FD-55C51B710B35}">
  <ds:schemaRefs>
    <ds:schemaRef ds:uri="http://schemas.microsoft.com/office/2006/metadata/properties"/>
    <ds:schemaRef ds:uri="http://schemas.microsoft.com/office/infopath/2007/PartnerControls"/>
    <ds:schemaRef ds:uri="09bb4be7-8a69-4339-b11a-79b89c19111e"/>
    <ds:schemaRef ds:uri="8e7136d3-38e7-4f1b-868f-a094dda02563"/>
  </ds:schemaRefs>
</ds:datastoreItem>
</file>

<file path=customXml/itemProps2.xml><?xml version="1.0" encoding="utf-8"?>
<ds:datastoreItem xmlns:ds="http://schemas.openxmlformats.org/officeDocument/2006/customXml" ds:itemID="{336B9B7B-CA08-4AEA-9384-3BC106F0735B}">
  <ds:schemaRefs>
    <ds:schemaRef ds:uri="http://schemas.microsoft.com/sharepoint/v3/contenttype/forms"/>
  </ds:schemaRefs>
</ds:datastoreItem>
</file>

<file path=customXml/itemProps3.xml><?xml version="1.0" encoding="utf-8"?>
<ds:datastoreItem xmlns:ds="http://schemas.openxmlformats.org/officeDocument/2006/customXml" ds:itemID="{D7F67DCB-FE06-465B-84F2-796A011966B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9bb4be7-8a69-4339-b11a-79b89c19111e"/>
    <ds:schemaRef ds:uri="8e7136d3-38e7-4f1b-868f-a094dda0256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8</vt:i4>
      </vt:variant>
      <vt:variant>
        <vt:lpstr>Named Ranges</vt:lpstr>
      </vt:variant>
      <vt:variant>
        <vt:i4>42</vt:i4>
      </vt:variant>
    </vt:vector>
  </HeadingPairs>
  <TitlesOfParts>
    <vt:vector size="50" baseType="lpstr">
      <vt:lpstr>Info</vt:lpstr>
      <vt:lpstr>Formulier</vt:lpstr>
      <vt:lpstr>Formulier2</vt:lpstr>
      <vt:lpstr>Formulier3</vt:lpstr>
      <vt:lpstr>Bestelformulier</vt:lpstr>
      <vt:lpstr>Datasheet</vt:lpstr>
      <vt:lpstr>Datasheet2</vt:lpstr>
      <vt:lpstr>Datasheet3</vt:lpstr>
      <vt:lpstr>Aansluiting_AanUit1</vt:lpstr>
      <vt:lpstr>Datasheet2!Aansluiting_AanUit2</vt:lpstr>
      <vt:lpstr>Datasheet3!Aansluiting_AanUit3</vt:lpstr>
      <vt:lpstr>Aansluiting_Dali1</vt:lpstr>
      <vt:lpstr>Datasheet2!Aansluiting_Dali2</vt:lpstr>
      <vt:lpstr>Datasheet3!Aansluiting_Dali3</vt:lpstr>
      <vt:lpstr>Armatuurkleur1</vt:lpstr>
      <vt:lpstr>Datasheet2!Armatuurkleur2</vt:lpstr>
      <vt:lpstr>Datasheet3!Armatuurkleur3</vt:lpstr>
      <vt:lpstr>CRI_1</vt:lpstr>
      <vt:lpstr>Datasheet2!CRI_2</vt:lpstr>
      <vt:lpstr>Datasheet3!CRI_3</vt:lpstr>
      <vt:lpstr>Error1</vt:lpstr>
      <vt:lpstr>Datasheet2!Error2</vt:lpstr>
      <vt:lpstr>Datasheet3!Error3</vt:lpstr>
      <vt:lpstr>Kleurtemperatuur1</vt:lpstr>
      <vt:lpstr>Datasheet2!Kleurtemperatuur2</vt:lpstr>
      <vt:lpstr>Datasheet3!Kleurtemperatuur3</vt:lpstr>
      <vt:lpstr>Montage1</vt:lpstr>
      <vt:lpstr>Datasheet2!Montage2</vt:lpstr>
      <vt:lpstr>Datasheet3!Montage3</vt:lpstr>
      <vt:lpstr>Noodverlichting1</vt:lpstr>
      <vt:lpstr>Datasheet2!Noodverlichting2</vt:lpstr>
      <vt:lpstr>Datasheet3!Noodverlichting3</vt:lpstr>
      <vt:lpstr>Optiek_Nieuw1</vt:lpstr>
      <vt:lpstr>Datasheet2!Optiek_Nieuw2</vt:lpstr>
      <vt:lpstr>Datasheet3!Optiek_Nieuw3</vt:lpstr>
      <vt:lpstr>Optiek_Oud1</vt:lpstr>
      <vt:lpstr>Datasheet2!Optiek_Oud2</vt:lpstr>
      <vt:lpstr>Datasheet3!Optiek_Oud3</vt:lpstr>
      <vt:lpstr>Plafondtype1</vt:lpstr>
      <vt:lpstr>Datasheet2!Plafondtype2</vt:lpstr>
      <vt:lpstr>Datasheet3!Plafondtype3</vt:lpstr>
      <vt:lpstr>Sensor1</vt:lpstr>
      <vt:lpstr>Datasheet2!Sensor2</vt:lpstr>
      <vt:lpstr>Datasheet3!Sensor3</vt:lpstr>
      <vt:lpstr>Sturing1</vt:lpstr>
      <vt:lpstr>Datasheet2!Sturing2</vt:lpstr>
      <vt:lpstr>Datasheet3!Sturing3</vt:lpstr>
      <vt:lpstr>Ventilatie1</vt:lpstr>
      <vt:lpstr>Datasheet2!Ventilatie2</vt:lpstr>
      <vt:lpstr>Datasheet3!Ventilatie3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Luuk Stavenuiter | Distriilight</dc:creator>
  <cp:keywords/>
  <dc:description/>
  <cp:lastModifiedBy>Jose Herrero | Distrilight</cp:lastModifiedBy>
  <cp:revision/>
  <dcterms:created xsi:type="dcterms:W3CDTF">2024-11-01T07:07:45Z</dcterms:created>
  <dcterms:modified xsi:type="dcterms:W3CDTF">2026-08-21T13:43:09Z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0x010100DCFD2571BFE3CF4FB376A8B6830860CC</vt:lpwstr>
  </property>
  <property fmtid="{D5CDD505-2E9C-101B-9397-08002B2CF9AE}" pid="3" name="MediaServiceImageTags">
    <vt:lpwstr/>
  </property>
</Properties>
</file>