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<sst xmlns="http://schemas.openxmlformats.org/spreadsheetml/2006/main" count="41" uniqueCount="38">
  <si>
    <t>I) Калибровка компенсатора</t>
  </si>
  <si>
    <t>Номер совмещенной полосы</t>
  </si>
  <si>
    <t>z, дел</t>
  </si>
  <si>
    <t>Длина кюветы, см</t>
  </si>
  <si>
    <t>Дл. волны св.фильтра, нм</t>
  </si>
  <si>
    <t>Пол. пропускания св.фильтра, нм-нм</t>
  </si>
  <si>
    <t>620-720</t>
  </si>
  <si>
    <t>II) Зависимость delta.n от P для воздуха</t>
  </si>
  <si>
    <t>delta.P, мм H2O</t>
  </si>
  <si>
    <t>Положение совмещенной нулевой полосы, z, дел</t>
  </si>
  <si>
    <t>Число полос, на которое сместилась картина, m</t>
  </si>
  <si>
    <t>Изменение показателя преломления, delta.n*1e+6</t>
  </si>
  <si>
    <t>&lt;x*y&gt;=&lt;delta.P*delta.n&gt;</t>
  </si>
  <si>
    <t>&lt;x^2&gt;=&lt;delta.P^2&gt;</t>
  </si>
  <si>
    <t>Угол наклона k = &lt;x*y&gt;/&lt;x^2&gt; графика delta.n=f(delta.P)</t>
  </si>
  <si>
    <t>Поляризуемость молекулы, alpha</t>
  </si>
  <si>
    <t>Показатель преломления воздуха в условиях опыта, n</t>
  </si>
  <si>
    <t>Показатель преломления воздуха в нормальных условиях(по опыту), n0</t>
  </si>
  <si>
    <t>Показатель преломления воздуха в нормальных условиях(табличное), n0</t>
  </si>
  <si>
    <t>Относительная погрешность показателя преломления воздуха, %</t>
  </si>
  <si>
    <t>Постоянная Больцмана</t>
  </si>
  <si>
    <t>Число pi</t>
  </si>
  <si>
    <t>To(нормальные условия), К</t>
  </si>
  <si>
    <t>Po9нормальные условия), атм</t>
  </si>
  <si>
    <t>III) Сравнение показателей преломления воздуха и углекислого газа при атмосферном давлении</t>
  </si>
  <si>
    <t>1 итерация</t>
  </si>
  <si>
    <t>Нулевое положение, дел</t>
  </si>
  <si>
    <t>t, сек</t>
  </si>
  <si>
    <t>2 итерация</t>
  </si>
  <si>
    <t>Время установления равновесного положения компенсатора, t, мин</t>
  </si>
  <si>
    <t>Показатель преломления CO2 в условиях опыта, n</t>
  </si>
  <si>
    <t>какой delta.n брать в формуле??</t>
  </si>
  <si>
    <t>Показатель преломления CO2 в нормальных условиях(по опыту), n0</t>
  </si>
  <si>
    <t>Показатель преломления CO2 в нормальных условиях(табличное), n0</t>
  </si>
  <si>
    <t>Температура, гр. ц.</t>
  </si>
  <si>
    <t>Температура, К</t>
  </si>
  <si>
    <t>Давление, мм. рт. ст.</t>
  </si>
  <si>
    <t>Давление, атм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</si>
</sst>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name val="Cambri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3" numFmtId="0" xfId="0" applyFill="1" applyFont="1"/>
    <xf borderId="0" fillId="4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/>
    </xf>
    <xf borderId="0" fillId="3" fontId="2" numFmtId="0" xfId="0" applyAlignment="1" applyFont="1">
      <alignment horizontal="right" readingOrder="0" shrinkToFit="0" wrapText="1"/>
    </xf>
    <xf borderId="0" fillId="6" fontId="2" numFmtId="0" xfId="0" applyAlignment="1" applyFill="1" applyFont="1">
      <alignment horizontal="right" readingOrder="0" shrinkToFit="0" wrapText="1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17" width="9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 t="s">
        <v>1</v>
      </c>
      <c r="B2" s="4">
        <v>-7.0</v>
      </c>
      <c r="C2" s="4">
        <v>-6.0</v>
      </c>
      <c r="D2" s="4">
        <v>-5.0</v>
      </c>
      <c r="E2" s="4">
        <v>-4.0</v>
      </c>
      <c r="F2" s="4">
        <v>-3.0</v>
      </c>
      <c r="G2" s="4">
        <v>-2.0</v>
      </c>
      <c r="H2" s="4">
        <v>-1.0</v>
      </c>
      <c r="I2" s="4">
        <v>0.0</v>
      </c>
      <c r="J2" s="4">
        <v>1.0</v>
      </c>
      <c r="K2" s="4">
        <v>2.0</v>
      </c>
      <c r="L2" s="4">
        <v>3.0</v>
      </c>
      <c r="M2" s="4">
        <v>4.0</v>
      </c>
      <c r="N2" s="4">
        <v>5.0</v>
      </c>
      <c r="O2" s="4">
        <v>6.0</v>
      </c>
      <c r="P2" s="4">
        <v>7.0</v>
      </c>
    </row>
    <row r="3">
      <c r="A3" s="3" t="s">
        <v>2</v>
      </c>
      <c r="B3" s="4">
        <v>96.0</v>
      </c>
      <c r="C3" s="4">
        <v>128.0</v>
      </c>
      <c r="D3" s="4">
        <v>159.0</v>
      </c>
      <c r="E3" s="4">
        <v>192.0</v>
      </c>
      <c r="F3" s="4">
        <v>223.0</v>
      </c>
      <c r="G3" s="4">
        <v>257.0</v>
      </c>
      <c r="H3" s="4">
        <v>288.0</v>
      </c>
      <c r="I3" s="4">
        <v>320.0</v>
      </c>
      <c r="J3" s="4">
        <v>351.0</v>
      </c>
      <c r="K3" s="4">
        <v>385.0</v>
      </c>
      <c r="L3" s="4">
        <v>422.0</v>
      </c>
      <c r="M3" s="4">
        <v>450.0</v>
      </c>
      <c r="N3" s="4">
        <v>485.0</v>
      </c>
      <c r="O3" s="4">
        <v>517.0</v>
      </c>
      <c r="P3" s="4">
        <v>548.0</v>
      </c>
    </row>
    <row r="4">
      <c r="A4" s="4"/>
      <c r="B4" s="4"/>
    </row>
    <row r="5">
      <c r="A5" s="4"/>
      <c r="B5" s="4"/>
    </row>
    <row r="6">
      <c r="A6" s="4"/>
      <c r="B6" s="4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5" t="s">
        <v>3</v>
      </c>
      <c r="B17" s="4">
        <v>10.0</v>
      </c>
      <c r="G17" s="6"/>
    </row>
    <row r="18">
      <c r="A18" s="5" t="s">
        <v>4</v>
      </c>
      <c r="B18" s="4">
        <v>656.0</v>
      </c>
    </row>
    <row r="19">
      <c r="A19" s="7" t="s">
        <v>5</v>
      </c>
      <c r="B19" s="8" t="s">
        <v>6</v>
      </c>
    </row>
    <row r="20">
      <c r="A20" s="4"/>
      <c r="B20" s="4"/>
    </row>
    <row r="21">
      <c r="A21" s="1" t="s">
        <v>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3" t="s">
        <v>8</v>
      </c>
      <c r="B22" s="4">
        <v>-1000.0</v>
      </c>
      <c r="C22" s="4">
        <v>-800.0</v>
      </c>
      <c r="D22" s="4">
        <v>-600.0</v>
      </c>
      <c r="E22" s="4">
        <v>-400.0</v>
      </c>
      <c r="F22" s="4">
        <v>-200.0</v>
      </c>
      <c r="G22" s="4">
        <v>0.0</v>
      </c>
      <c r="H22" s="4">
        <v>200.0</v>
      </c>
      <c r="I22" s="4">
        <v>400.0</v>
      </c>
      <c r="J22" s="4">
        <v>600.0</v>
      </c>
      <c r="K22" s="4">
        <v>800.0</v>
      </c>
      <c r="L22" s="4">
        <v>1000.0</v>
      </c>
    </row>
    <row r="23">
      <c r="A23" s="9" t="s">
        <v>9</v>
      </c>
      <c r="B23" s="4">
        <v>491.0</v>
      </c>
      <c r="C23" s="4">
        <v>465.0</v>
      </c>
      <c r="D23" s="4">
        <v>433.0</v>
      </c>
      <c r="E23" s="4">
        <v>407.0</v>
      </c>
      <c r="F23" s="4">
        <v>375.0</v>
      </c>
      <c r="G23" s="4">
        <v>320.0</v>
      </c>
      <c r="H23" s="4">
        <v>290.0</v>
      </c>
      <c r="I23" s="4">
        <v>260.0</v>
      </c>
      <c r="J23" s="4">
        <v>230.0</v>
      </c>
      <c r="K23" s="4">
        <v>207.0</v>
      </c>
      <c r="L23" s="4">
        <v>176.0</v>
      </c>
    </row>
    <row r="24">
      <c r="A24" s="9" t="s">
        <v>10</v>
      </c>
      <c r="B24" s="4">
        <v>-5.0</v>
      </c>
      <c r="C24" s="4">
        <v>-4.0</v>
      </c>
      <c r="D24" s="4">
        <v>-3.0</v>
      </c>
      <c r="E24" s="4">
        <v>-2.0</v>
      </c>
      <c r="F24" s="4">
        <v>-1.0</v>
      </c>
      <c r="G24" s="4">
        <v>0.0</v>
      </c>
      <c r="H24" s="4">
        <v>1.0</v>
      </c>
      <c r="I24" s="4">
        <v>2.0</v>
      </c>
      <c r="J24" s="4">
        <v>3.0</v>
      </c>
      <c r="K24" s="4">
        <v>4.0</v>
      </c>
      <c r="L24" s="4">
        <v>5.0</v>
      </c>
    </row>
    <row r="25">
      <c r="A25" s="9" t="s">
        <v>11</v>
      </c>
      <c r="B25" s="4">
        <f t="shared" ref="B25:L25" si="1">(B24*$B$18/($B$17*10000000))*1000000</f>
        <v>-32.8</v>
      </c>
      <c r="C25" s="4">
        <f t="shared" si="1"/>
        <v>-26.24</v>
      </c>
      <c r="D25" s="4">
        <f t="shared" si="1"/>
        <v>-19.68</v>
      </c>
      <c r="E25" s="4">
        <f t="shared" si="1"/>
        <v>-13.12</v>
      </c>
      <c r="F25" s="4">
        <f t="shared" si="1"/>
        <v>-6.56</v>
      </c>
      <c r="G25" s="4">
        <f t="shared" si="1"/>
        <v>0</v>
      </c>
      <c r="H25" s="4">
        <f t="shared" si="1"/>
        <v>6.56</v>
      </c>
      <c r="I25" s="4">
        <f t="shared" si="1"/>
        <v>13.12</v>
      </c>
      <c r="J25" s="4">
        <f t="shared" si="1"/>
        <v>19.68</v>
      </c>
      <c r="K25" s="4">
        <f t="shared" si="1"/>
        <v>26.24</v>
      </c>
      <c r="L25" s="4">
        <f t="shared" si="1"/>
        <v>32.8</v>
      </c>
    </row>
    <row r="26">
      <c r="A26" s="9" t="s">
        <v>12</v>
      </c>
      <c r="B26" s="4">
        <f t="shared" ref="B26:L26" si="2">B22*B25</f>
        <v>32800</v>
      </c>
      <c r="C26" s="4">
        <f t="shared" si="2"/>
        <v>20992</v>
      </c>
      <c r="D26" s="4">
        <f t="shared" si="2"/>
        <v>11808</v>
      </c>
      <c r="E26" s="4">
        <f t="shared" si="2"/>
        <v>5248</v>
      </c>
      <c r="F26" s="4">
        <f t="shared" si="2"/>
        <v>1312</v>
      </c>
      <c r="G26" s="4">
        <f t="shared" si="2"/>
        <v>0</v>
      </c>
      <c r="H26" s="4">
        <f t="shared" si="2"/>
        <v>1312</v>
      </c>
      <c r="I26" s="4">
        <f t="shared" si="2"/>
        <v>5248</v>
      </c>
      <c r="J26" s="4">
        <f t="shared" si="2"/>
        <v>11808</v>
      </c>
      <c r="K26" s="4">
        <f t="shared" si="2"/>
        <v>20992</v>
      </c>
      <c r="L26" s="4">
        <f t="shared" si="2"/>
        <v>32800</v>
      </c>
    </row>
    <row r="27">
      <c r="A27" s="9" t="s">
        <v>13</v>
      </c>
      <c r="B27" s="4">
        <f t="shared" ref="B27:L27" si="3">B22*B22</f>
        <v>1000000</v>
      </c>
      <c r="C27" s="4">
        <f t="shared" si="3"/>
        <v>640000</v>
      </c>
      <c r="D27" s="4">
        <f t="shared" si="3"/>
        <v>360000</v>
      </c>
      <c r="E27" s="4">
        <f t="shared" si="3"/>
        <v>160000</v>
      </c>
      <c r="F27" s="4">
        <f t="shared" si="3"/>
        <v>40000</v>
      </c>
      <c r="G27" s="4">
        <f t="shared" si="3"/>
        <v>0</v>
      </c>
      <c r="H27" s="4">
        <f t="shared" si="3"/>
        <v>40000</v>
      </c>
      <c r="I27" s="4">
        <f t="shared" si="3"/>
        <v>160000</v>
      </c>
      <c r="J27" s="4">
        <f t="shared" si="3"/>
        <v>360000</v>
      </c>
      <c r="K27" s="4">
        <f t="shared" si="3"/>
        <v>640000</v>
      </c>
      <c r="L27" s="4">
        <f t="shared" si="3"/>
        <v>1000000</v>
      </c>
    </row>
    <row r="28">
      <c r="A28" s="9" t="s">
        <v>14</v>
      </c>
      <c r="B28" s="4">
        <f>AVERAGE(B26:L26)/AVERAGE(B27:L27)</f>
        <v>0.0328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9" t="s">
        <v>15</v>
      </c>
      <c r="B29" s="4">
        <f>$B$28*$B$35*$B$61/(2*$B$36)</f>
        <v>0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9" t="s">
        <v>16</v>
      </c>
      <c r="B30" s="4">
        <f>$B$28*$B$63+1</f>
        <v>1.032368434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9" t="s">
        <v>17</v>
      </c>
      <c r="B31" s="4">
        <f>$B$61*$B$38*($B$30-1)/($B$37*$B$63)+1</f>
        <v>1.03556337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9" t="s">
        <v>18</v>
      </c>
      <c r="B32" s="4">
        <v>1.00029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10" t="s">
        <v>19</v>
      </c>
      <c r="B33" s="4">
        <f>(ABS(B31-B32)/B32)*100</f>
        <v>3.526314365</v>
      </c>
    </row>
    <row r="34">
      <c r="A34" s="4"/>
      <c r="B34" s="4"/>
    </row>
    <row r="35">
      <c r="A35" s="5" t="s">
        <v>20</v>
      </c>
      <c r="B35" s="4">
        <f>1.38*1E-23</f>
        <v>0</v>
      </c>
    </row>
    <row r="36">
      <c r="A36" s="5" t="s">
        <v>21</v>
      </c>
      <c r="B36" s="4">
        <v>3.14</v>
      </c>
    </row>
    <row r="37">
      <c r="A37" s="5" t="s">
        <v>22</v>
      </c>
      <c r="B37" s="4">
        <v>273.0</v>
      </c>
    </row>
    <row r="38">
      <c r="A38" s="5" t="s">
        <v>23</v>
      </c>
      <c r="B38" s="4">
        <v>1.0</v>
      </c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1" t="s">
        <v>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11" t="s">
        <v>25</v>
      </c>
    </row>
    <row r="46">
      <c r="A46" s="12" t="s">
        <v>26</v>
      </c>
      <c r="B46" s="8">
        <v>1066.0</v>
      </c>
      <c r="C46" s="4">
        <v>931.0</v>
      </c>
      <c r="D46" s="4">
        <v>841.0</v>
      </c>
      <c r="E46" s="4">
        <v>774.0</v>
      </c>
      <c r="F46" s="4">
        <v>715.0</v>
      </c>
      <c r="G46" s="4">
        <v>667.0</v>
      </c>
      <c r="H46" s="4">
        <v>622.0</v>
      </c>
      <c r="I46" s="4">
        <v>589.0</v>
      </c>
      <c r="J46" s="4">
        <v>530.0</v>
      </c>
      <c r="K46" s="4">
        <v>532.0</v>
      </c>
      <c r="L46" s="4">
        <v>513.0</v>
      </c>
      <c r="M46" s="4">
        <v>467.0</v>
      </c>
      <c r="N46" s="4">
        <v>455.0</v>
      </c>
      <c r="O46" s="4">
        <v>448.0</v>
      </c>
      <c r="P46" s="4">
        <v>429.0</v>
      </c>
      <c r="Q46" s="4">
        <v>424.0</v>
      </c>
    </row>
    <row r="47">
      <c r="A47" s="3" t="s">
        <v>27</v>
      </c>
      <c r="B47" s="4">
        <v>0.0</v>
      </c>
      <c r="C47" s="4">
        <v>63.0</v>
      </c>
      <c r="D47" s="4">
        <v>119.0</v>
      </c>
      <c r="E47" s="4">
        <v>178.0</v>
      </c>
      <c r="F47" s="4">
        <v>238.0</v>
      </c>
      <c r="G47" s="4">
        <v>301.0</v>
      </c>
      <c r="H47" s="4">
        <v>372.0</v>
      </c>
      <c r="I47" s="4">
        <v>421.0</v>
      </c>
      <c r="J47" s="4">
        <v>488.0</v>
      </c>
      <c r="K47" s="4">
        <v>552.0</v>
      </c>
      <c r="L47" s="4">
        <v>613.0</v>
      </c>
      <c r="M47" s="4">
        <v>673.0</v>
      </c>
      <c r="N47" s="4">
        <v>741.0</v>
      </c>
      <c r="O47" s="4">
        <v>789.0</v>
      </c>
      <c r="P47" s="4">
        <v>850.0</v>
      </c>
      <c r="Q47" s="4">
        <v>906.0</v>
      </c>
    </row>
    <row r="48">
      <c r="A48" s="1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11" t="s">
        <v>28</v>
      </c>
    </row>
    <row r="50">
      <c r="A50" s="12" t="s">
        <v>26</v>
      </c>
      <c r="B50" s="4">
        <v>1056.0</v>
      </c>
      <c r="C50" s="4">
        <v>925.0</v>
      </c>
      <c r="D50" s="4">
        <v>807.0</v>
      </c>
      <c r="E50" s="4">
        <v>735.0</v>
      </c>
      <c r="F50" s="4">
        <v>679.0</v>
      </c>
      <c r="G50" s="4">
        <v>629.0</v>
      </c>
      <c r="H50" s="4">
        <v>595.0</v>
      </c>
      <c r="I50" s="4">
        <v>560.0</v>
      </c>
      <c r="J50" s="4">
        <v>532.0</v>
      </c>
      <c r="K50" s="4">
        <v>510.0</v>
      </c>
      <c r="L50" s="4">
        <v>496.0</v>
      </c>
      <c r="M50" s="4">
        <v>469.0</v>
      </c>
      <c r="N50" s="4">
        <v>462.0</v>
      </c>
      <c r="O50" s="4">
        <v>455.0</v>
      </c>
      <c r="P50" s="4">
        <v>450.0</v>
      </c>
      <c r="Q50" s="4">
        <v>450.0</v>
      </c>
    </row>
    <row r="51">
      <c r="A51" s="3" t="s">
        <v>27</v>
      </c>
      <c r="B51" s="4">
        <v>0.0</v>
      </c>
      <c r="C51" s="4">
        <v>66.0</v>
      </c>
      <c r="D51" s="4">
        <v>125.0</v>
      </c>
      <c r="E51" s="4">
        <v>185.0</v>
      </c>
      <c r="F51" s="4">
        <v>246.0</v>
      </c>
      <c r="G51" s="4">
        <v>310.0</v>
      </c>
      <c r="H51" s="4">
        <v>360.0</v>
      </c>
      <c r="I51" s="4">
        <v>423.0</v>
      </c>
      <c r="J51" s="4">
        <v>484.0</v>
      </c>
      <c r="K51" s="4">
        <v>544.0</v>
      </c>
      <c r="L51" s="4">
        <v>602.0</v>
      </c>
      <c r="M51" s="4">
        <v>663.0</v>
      </c>
      <c r="N51" s="4">
        <v>720.0</v>
      </c>
      <c r="O51" s="4">
        <v>784.0</v>
      </c>
      <c r="P51" s="4">
        <v>840.0</v>
      </c>
      <c r="Q51" s="4">
        <v>907.0</v>
      </c>
    </row>
    <row r="53">
      <c r="A53" s="9" t="s">
        <v>29</v>
      </c>
      <c r="B53">
        <f>AVERAGE(Q47,Q51)/60</f>
        <v>15.10833333</v>
      </c>
    </row>
    <row r="55">
      <c r="A55" s="9" t="s">
        <v>30</v>
      </c>
      <c r="B55" s="4">
        <f>B30+AVERAGE(B25:L25)</f>
        <v>1.032368434</v>
      </c>
      <c r="C55" s="14" t="s">
        <v>31</v>
      </c>
    </row>
    <row r="56">
      <c r="A56" s="9" t="s">
        <v>32</v>
      </c>
      <c r="B56" s="4">
        <f>$B$61*$B$38*($B$55-1)/($B$37*$B$63)+1</f>
        <v>1.03556337</v>
      </c>
    </row>
    <row r="57">
      <c r="A57" s="9" t="s">
        <v>33</v>
      </c>
      <c r="B57" s="4">
        <v>1.00045</v>
      </c>
    </row>
    <row r="58">
      <c r="A58" s="10" t="s">
        <v>19</v>
      </c>
      <c r="B58" s="4">
        <f>(ABS(B56-B57)/B57)*100</f>
        <v>3.509757605</v>
      </c>
    </row>
    <row r="60">
      <c r="A60" s="15" t="s">
        <v>34</v>
      </c>
      <c r="B60" s="4">
        <v>23.0</v>
      </c>
    </row>
    <row r="61">
      <c r="A61" s="15" t="s">
        <v>35</v>
      </c>
      <c r="B61" s="4">
        <f>273+$B$60</f>
        <v>296</v>
      </c>
    </row>
    <row r="62">
      <c r="A62" s="5" t="s">
        <v>36</v>
      </c>
      <c r="B62" s="4">
        <v>750.0</v>
      </c>
    </row>
    <row r="63">
      <c r="A63" s="5" t="s">
        <v>37</v>
      </c>
      <c r="B63">
        <f>$B$62*0.00131579</f>
        <v>0.9868425</v>
      </c>
    </row>
  </sheetData>
  <drawing r:id="rId1"/>
</worksheet>
</file>