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2d18bf1d83e45f/Desktop/Personal Website/Singh/Assets/"/>
    </mc:Choice>
  </mc:AlternateContent>
  <xr:revisionPtr revIDLastSave="1" documentId="8_{B625E2ED-FCF2-4759-A311-30E959CD4E0C}" xr6:coauthVersionLast="47" xr6:coauthVersionMax="47" xr10:uidLastSave="{CA6F5625-B42F-46D6-947B-AEEF1C04B5BF}"/>
  <bookViews>
    <workbookView xWindow="-108" yWindow="-108" windowWidth="23256" windowHeight="13896" xr2:uid="{06E69E23-C7F3-4D4A-8434-45C31EF57982}"/>
  </bookViews>
  <sheets>
    <sheet name="Model Financial Statements" sheetId="1" r:id="rId1"/>
    <sheet name="Schedule" sheetId="5" r:id="rId2"/>
    <sheet name="Statement of changes in equity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5" l="1"/>
  <c r="C122" i="1"/>
  <c r="E43" i="1"/>
  <c r="D43" i="1"/>
  <c r="C43" i="1"/>
  <c r="B43" i="1"/>
  <c r="E36" i="1"/>
  <c r="D36" i="1"/>
  <c r="C36" i="1"/>
  <c r="B36" i="1"/>
  <c r="E34" i="1"/>
  <c r="E35" i="1"/>
  <c r="E97" i="5"/>
  <c r="E32" i="1"/>
  <c r="D32" i="1"/>
  <c r="C32" i="1"/>
  <c r="B32" i="1"/>
  <c r="E33" i="1"/>
  <c r="D33" i="1"/>
  <c r="C33" i="1"/>
  <c r="B33" i="1"/>
  <c r="D34" i="1"/>
  <c r="C34" i="1"/>
  <c r="B34" i="1"/>
  <c r="D35" i="1"/>
  <c r="C35" i="1"/>
  <c r="B35" i="1"/>
  <c r="E24" i="1"/>
  <c r="D24" i="1"/>
  <c r="C24" i="1"/>
  <c r="B24" i="1"/>
  <c r="E11" i="1"/>
  <c r="D11" i="1"/>
  <c r="C11" i="1"/>
  <c r="B11" i="1"/>
  <c r="E136" i="1"/>
  <c r="D136" i="1"/>
  <c r="C136" i="1"/>
  <c r="B136" i="1"/>
  <c r="E131" i="1"/>
  <c r="D131" i="1"/>
  <c r="C131" i="1"/>
  <c r="B131" i="1"/>
  <c r="B122" i="1"/>
  <c r="B113" i="1"/>
  <c r="B95" i="1"/>
  <c r="E84" i="1"/>
  <c r="D84" i="1"/>
  <c r="C84" i="1"/>
  <c r="B84" i="1"/>
  <c r="E95" i="1"/>
  <c r="D95" i="1"/>
  <c r="C95" i="1"/>
  <c r="E70" i="1"/>
  <c r="D70" i="1"/>
  <c r="C70" i="1"/>
  <c r="B66" i="1"/>
  <c r="E65" i="1"/>
  <c r="D65" i="1"/>
  <c r="B65" i="1"/>
  <c r="E64" i="1"/>
  <c r="D64" i="1"/>
  <c r="C64" i="1"/>
  <c r="B64" i="1"/>
  <c r="E69" i="1"/>
  <c r="D168" i="5"/>
  <c r="D212" i="5" s="1"/>
  <c r="D75" i="1" s="1"/>
  <c r="E212" i="5"/>
  <c r="E75" i="1" s="1"/>
  <c r="C168" i="5"/>
  <c r="C212" i="5" s="1"/>
  <c r="B168" i="5"/>
  <c r="D167" i="5"/>
  <c r="D169" i="5" s="1"/>
  <c r="C167" i="5"/>
  <c r="C169" i="5" s="1"/>
  <c r="B167" i="5"/>
  <c r="B169" i="5" s="1"/>
  <c r="E169" i="5"/>
  <c r="E193" i="5"/>
  <c r="E189" i="5"/>
  <c r="E153" i="5"/>
  <c r="E157" i="5"/>
  <c r="E161" i="5"/>
  <c r="E165" i="5"/>
  <c r="E173" i="5"/>
  <c r="E177" i="5"/>
  <c r="E181" i="5"/>
  <c r="E185" i="5"/>
  <c r="E197" i="5"/>
  <c r="E201" i="5"/>
  <c r="D153" i="5"/>
  <c r="D157" i="5"/>
  <c r="D161" i="5"/>
  <c r="D165" i="5"/>
  <c r="D173" i="5"/>
  <c r="D177" i="5"/>
  <c r="D181" i="5"/>
  <c r="D185" i="5"/>
  <c r="D189" i="5"/>
  <c r="D193" i="5"/>
  <c r="D197" i="5"/>
  <c r="D201" i="5"/>
  <c r="D205" i="5"/>
  <c r="D209" i="5"/>
  <c r="C172" i="5"/>
  <c r="C65" i="1" s="1"/>
  <c r="C151" i="5"/>
  <c r="C153" i="5" s="1"/>
  <c r="C155" i="5"/>
  <c r="C157" i="5" s="1"/>
  <c r="C159" i="5"/>
  <c r="C161" i="5" s="1"/>
  <c r="C163" i="5"/>
  <c r="C165" i="5" s="1"/>
  <c r="B171" i="5"/>
  <c r="B172" i="5"/>
  <c r="B175" i="5"/>
  <c r="B176" i="5"/>
  <c r="C177" i="5"/>
  <c r="B179" i="5"/>
  <c r="B180" i="5"/>
  <c r="B67" i="1" s="1"/>
  <c r="B181" i="5"/>
  <c r="C181" i="5"/>
  <c r="B183" i="5"/>
  <c r="B184" i="5"/>
  <c r="B68" i="1" s="1"/>
  <c r="B185" i="5"/>
  <c r="C185" i="5"/>
  <c r="B187" i="5"/>
  <c r="B188" i="5"/>
  <c r="B69" i="1" s="1"/>
  <c r="C189" i="5"/>
  <c r="C66" i="1"/>
  <c r="C67" i="1"/>
  <c r="D67" i="1"/>
  <c r="E67" i="1"/>
  <c r="C68" i="1"/>
  <c r="E68" i="1"/>
  <c r="E209" i="5"/>
  <c r="C209" i="5"/>
  <c r="E205" i="5"/>
  <c r="C205" i="5"/>
  <c r="C201" i="5"/>
  <c r="C197" i="5"/>
  <c r="C193" i="5"/>
  <c r="E117" i="5"/>
  <c r="E119" i="5" s="1"/>
  <c r="E121" i="5" s="1"/>
  <c r="D117" i="5"/>
  <c r="D119" i="5" s="1"/>
  <c r="D121" i="5" s="1"/>
  <c r="C117" i="5"/>
  <c r="C119" i="5" s="1"/>
  <c r="C121" i="5" s="1"/>
  <c r="D95" i="5"/>
  <c r="D92" i="5"/>
  <c r="E93" i="5"/>
  <c r="D93" i="5"/>
  <c r="D73" i="5"/>
  <c r="C89" i="5"/>
  <c r="D89" i="5"/>
  <c r="E81" i="5"/>
  <c r="D65" i="5"/>
  <c r="E65" i="5"/>
  <c r="E56" i="5"/>
  <c r="E55" i="5"/>
  <c r="E54" i="5"/>
  <c r="E53" i="5"/>
  <c r="E52" i="5"/>
  <c r="C52" i="5"/>
  <c r="D52" i="5"/>
  <c r="D53" i="5"/>
  <c r="D54" i="5"/>
  <c r="D55" i="5"/>
  <c r="D56" i="5"/>
  <c r="C53" i="5"/>
  <c r="C54" i="5"/>
  <c r="C55" i="5"/>
  <c r="C56" i="5"/>
  <c r="B52" i="5"/>
  <c r="B53" i="5"/>
  <c r="B54" i="5"/>
  <c r="B55" i="5"/>
  <c r="B56" i="5"/>
  <c r="E233" i="5"/>
  <c r="E93" i="1" s="1"/>
  <c r="E223" i="5"/>
  <c r="D223" i="5"/>
  <c r="C223" i="5"/>
  <c r="B223" i="5"/>
  <c r="D233" i="5"/>
  <c r="D93" i="1" s="1"/>
  <c r="C233" i="5"/>
  <c r="C93" i="1" s="1"/>
  <c r="B233" i="5"/>
  <c r="B93" i="1" s="1"/>
  <c r="E74" i="1"/>
  <c r="D74" i="1"/>
  <c r="C74" i="1"/>
  <c r="E73" i="1"/>
  <c r="D73" i="1"/>
  <c r="C73" i="1"/>
  <c r="E72" i="1"/>
  <c r="D72" i="1"/>
  <c r="C72" i="1"/>
  <c r="E71" i="1"/>
  <c r="D71" i="1"/>
  <c r="C71" i="1"/>
  <c r="D69" i="1"/>
  <c r="C69" i="1"/>
  <c r="D68" i="1"/>
  <c r="E66" i="1"/>
  <c r="D66" i="1"/>
  <c r="E63" i="1"/>
  <c r="D63" i="1"/>
  <c r="C63" i="1"/>
  <c r="E62" i="1"/>
  <c r="D62" i="1"/>
  <c r="C62" i="1"/>
  <c r="E61" i="1"/>
  <c r="D61" i="1"/>
  <c r="C61" i="1"/>
  <c r="E60" i="1"/>
  <c r="D60" i="1"/>
  <c r="C60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B92" i="1"/>
  <c r="B91" i="1"/>
  <c r="B90" i="1"/>
  <c r="B89" i="1"/>
  <c r="B88" i="1"/>
  <c r="B87" i="1"/>
  <c r="B208" i="5"/>
  <c r="B74" i="1" s="1"/>
  <c r="B207" i="5"/>
  <c r="B204" i="5"/>
  <c r="B73" i="1" s="1"/>
  <c r="B203" i="5"/>
  <c r="B200" i="5"/>
  <c r="B72" i="1" s="1"/>
  <c r="B199" i="5"/>
  <c r="B196" i="5"/>
  <c r="B71" i="1" s="1"/>
  <c r="B195" i="5"/>
  <c r="B192" i="5"/>
  <c r="B70" i="1" s="1"/>
  <c r="B191" i="5"/>
  <c r="B164" i="5"/>
  <c r="B63" i="1" s="1"/>
  <c r="B163" i="5"/>
  <c r="B160" i="5"/>
  <c r="B62" i="1" s="1"/>
  <c r="B159" i="5"/>
  <c r="B156" i="5"/>
  <c r="B61" i="1" s="1"/>
  <c r="B155" i="5"/>
  <c r="B152" i="5"/>
  <c r="B60" i="1" s="1"/>
  <c r="B151" i="5"/>
  <c r="D25" i="5"/>
  <c r="D13" i="1" s="1"/>
  <c r="D33" i="5"/>
  <c r="D15" i="1" s="1"/>
  <c r="A1" i="5"/>
  <c r="C95" i="5"/>
  <c r="D41" i="5"/>
  <c r="D16" i="1" s="1"/>
  <c r="C49" i="5"/>
  <c r="C17" i="1" s="1"/>
  <c r="E96" i="5"/>
  <c r="D96" i="5"/>
  <c r="C96" i="5"/>
  <c r="B96" i="5"/>
  <c r="E95" i="5"/>
  <c r="B95" i="5"/>
  <c r="E94" i="5"/>
  <c r="D94" i="5"/>
  <c r="C94" i="5"/>
  <c r="B94" i="5"/>
  <c r="C93" i="5"/>
  <c r="B93" i="5"/>
  <c r="C92" i="5"/>
  <c r="B92" i="5"/>
  <c r="C105" i="5"/>
  <c r="C107" i="5" s="1"/>
  <c r="C109" i="5" s="1"/>
  <c r="B105" i="5"/>
  <c r="B107" i="5" s="1"/>
  <c r="B109" i="5" s="1"/>
  <c r="E89" i="5"/>
  <c r="B89" i="5"/>
  <c r="D81" i="5"/>
  <c r="C81" i="5"/>
  <c r="B81" i="5"/>
  <c r="E73" i="5"/>
  <c r="C73" i="5"/>
  <c r="B73" i="5"/>
  <c r="C65" i="5"/>
  <c r="B65" i="5"/>
  <c r="E49" i="5"/>
  <c r="E17" i="1" s="1"/>
  <c r="D49" i="5"/>
  <c r="D17" i="1" s="1"/>
  <c r="B49" i="5"/>
  <c r="B17" i="1" s="1"/>
  <c r="E41" i="5"/>
  <c r="E16" i="1" s="1"/>
  <c r="C41" i="5"/>
  <c r="C16" i="1" s="1"/>
  <c r="B41" i="5"/>
  <c r="B16" i="1" s="1"/>
  <c r="E33" i="5"/>
  <c r="E15" i="1" s="1"/>
  <c r="C33" i="5"/>
  <c r="C15" i="1" s="1"/>
  <c r="B33" i="5"/>
  <c r="B15" i="1" s="1"/>
  <c r="E17" i="5"/>
  <c r="E6" i="1" s="1"/>
  <c r="D17" i="5"/>
  <c r="D6" i="1" s="1"/>
  <c r="C17" i="5"/>
  <c r="C6" i="1" s="1"/>
  <c r="B17" i="5"/>
  <c r="B6" i="1" s="1"/>
  <c r="E25" i="5"/>
  <c r="E13" i="1" s="1"/>
  <c r="C25" i="5"/>
  <c r="C13" i="1" s="1"/>
  <c r="E9" i="5"/>
  <c r="E4" i="1" s="1"/>
  <c r="D9" i="5"/>
  <c r="D4" i="1" s="1"/>
  <c r="C9" i="5"/>
  <c r="C4" i="1" s="1"/>
  <c r="B9" i="5"/>
  <c r="B25" i="5"/>
  <c r="B13" i="1" s="1"/>
  <c r="B212" i="5" l="1"/>
  <c r="B189" i="5"/>
  <c r="D18" i="1"/>
  <c r="C57" i="5"/>
  <c r="C20" i="1" s="1"/>
  <c r="B177" i="5"/>
  <c r="C75" i="1"/>
  <c r="E18" i="1"/>
  <c r="C173" i="5"/>
  <c r="C213" i="5" s="1"/>
  <c r="B173" i="5"/>
  <c r="B18" i="1"/>
  <c r="C18" i="1"/>
  <c r="D57" i="5"/>
  <c r="D20" i="1" s="1"/>
  <c r="B57" i="5"/>
  <c r="B20" i="1" s="1"/>
  <c r="E57" i="5"/>
  <c r="E20" i="1" s="1"/>
  <c r="C97" i="5"/>
  <c r="B161" i="5"/>
  <c r="B75" i="1"/>
  <c r="B197" i="5"/>
  <c r="B157" i="5"/>
  <c r="B193" i="5"/>
  <c r="B165" i="5"/>
  <c r="B209" i="5"/>
  <c r="B153" i="5"/>
  <c r="B205" i="5"/>
  <c r="B201" i="5"/>
  <c r="D97" i="5"/>
  <c r="B97" i="5"/>
  <c r="B213" i="5" l="1"/>
</calcChain>
</file>

<file path=xl/sharedStrings.xml><?xml version="1.0" encoding="utf-8"?>
<sst xmlns="http://schemas.openxmlformats.org/spreadsheetml/2006/main" count="450" uniqueCount="210">
  <si>
    <t>2022A</t>
  </si>
  <si>
    <t>2023A</t>
  </si>
  <si>
    <t>2021 A</t>
  </si>
  <si>
    <t>2024A</t>
  </si>
  <si>
    <t>Gross premiums written</t>
  </si>
  <si>
    <t>Written premiums ceded to reinsurers</t>
  </si>
  <si>
    <t>Net premiums written</t>
  </si>
  <si>
    <t>Change in gross provision for unearned premiums</t>
  </si>
  <si>
    <t>Reinsurers’ share of change in the provision for unearned premiums</t>
  </si>
  <si>
    <t>Change in net provision for unearned premiums</t>
  </si>
  <si>
    <t>Net earned premiums</t>
  </si>
  <si>
    <t>Net investment income</t>
  </si>
  <si>
    <t>Other income</t>
  </si>
  <si>
    <t>Gain from sale of business</t>
  </si>
  <si>
    <t>Revenue</t>
  </si>
  <si>
    <t>Insurance claims</t>
  </si>
  <si>
    <t>Insurance claims recoverable from reinsurers</t>
  </si>
  <si>
    <t>Net insurance claims</t>
  </si>
  <si>
    <t>Expenses for the acquisition of insurance contracts</t>
  </si>
  <si>
    <t>Administrative expenses</t>
  </si>
  <si>
    <t>Foreign exchange loss/(gain)</t>
  </si>
  <si>
    <t>Expenses</t>
  </si>
  <si>
    <t>Results of operating activities</t>
  </si>
  <si>
    <t>Finance costs</t>
  </si>
  <si>
    <t>Profit/(loss) before income tax</t>
  </si>
  <si>
    <t>Earnings/(loss) per share (cents per share):</t>
  </si>
  <si>
    <t>Earnings/(loss) per share (pence per share):</t>
  </si>
  <si>
    <t>Basic</t>
  </si>
  <si>
    <t>Diluted</t>
  </si>
  <si>
    <t>Consolidated statement of profit or loss</t>
  </si>
  <si>
    <t>Income Statement (In Millions)</t>
  </si>
  <si>
    <t>Item</t>
  </si>
  <si>
    <t>Group</t>
  </si>
  <si>
    <t>Company</t>
  </si>
  <si>
    <t xml:space="preserve">Statement of changes in equity  </t>
  </si>
  <si>
    <t>Total comprehensive</t>
  </si>
  <si>
    <t>income/(loss) recognised</t>
  </si>
  <si>
    <t>Dividends paid</t>
  </si>
  <si>
    <t>Issue of shares</t>
  </si>
  <si>
    <r>
      <t>Equity raise</t>
    </r>
    <r>
      <rPr>
        <sz val="5"/>
        <color rgb="FF1E1E1D"/>
        <rFont val="Helvetica"/>
        <family val="2"/>
      </rPr>
      <t>1</t>
    </r>
  </si>
  <si>
    <t>Equity settled share based payments</t>
  </si>
  <si>
    <t>Acquisition of own shares in trust</t>
  </si>
  <si>
    <t>Tax on share option vestings</t>
  </si>
  <si>
    <t>Transfer of shares to employees</t>
  </si>
  <si>
    <t>Balance at 31 December 2020</t>
  </si>
  <si>
    <t>Income tax (expense)/credit </t>
  </si>
  <si>
    <t>Profit/(loss) for the year attributable to equity shareholders </t>
  </si>
  <si>
    <t>308.7 </t>
  </si>
  <si>
    <t>Intangible assets </t>
  </si>
  <si>
    <t>Plant and equipment</t>
  </si>
  <si>
    <t>Right of use assets</t>
  </si>
  <si>
    <t>Deferred tax asset</t>
  </si>
  <si>
    <t>Investment in subsidiaries</t>
  </si>
  <si>
    <t>Investment in associates</t>
  </si>
  <si>
    <t>Deferred acquisition costs</t>
  </si>
  <si>
    <t>Retirement benefit asset</t>
  </si>
  <si>
    <t>Reinsurance assets</t>
  </si>
  <si>
    <t>Financial assets at fair value</t>
  </si>
  <si>
    <t>Insurance receivables </t>
  </si>
  <si>
    <t>Other receivables </t>
  </si>
  <si>
    <t>Current income tax asset </t>
  </si>
  <si>
    <t>Cash and cash equivalents</t>
  </si>
  <si>
    <t>Total assets </t>
  </si>
  <si>
    <t>(Company)Plant and equipment</t>
  </si>
  <si>
    <t>(Group)Plant and equipment</t>
  </si>
  <si>
    <t>2021A</t>
  </si>
  <si>
    <t>(Company)Intangible assets</t>
  </si>
  <si>
    <t>(Group)Intangible assets</t>
  </si>
  <si>
    <t>Sum - Intangible assets</t>
  </si>
  <si>
    <t>Sum - Plant and equipment</t>
  </si>
  <si>
    <t>(Company)Deferred tax asset</t>
  </si>
  <si>
    <t>(Group)Deferred tax asset</t>
  </si>
  <si>
    <t>Sum - Deferred tax asset</t>
  </si>
  <si>
    <t>(Company)Investment in subsidiaries</t>
  </si>
  <si>
    <t>(Group)Investment in subsidiaries</t>
  </si>
  <si>
    <t>Sum - Investment in subsidiaries</t>
  </si>
  <si>
    <t>(Company)Investment in associates</t>
  </si>
  <si>
    <t>(Group)Investment in associates</t>
  </si>
  <si>
    <t>Sum - Investment in associates</t>
  </si>
  <si>
    <t>(Company)Deferred acquisition costs</t>
  </si>
  <si>
    <t>(Group)Deferred acquisition costs</t>
  </si>
  <si>
    <t>Sum - Deferred acquisition costs</t>
  </si>
  <si>
    <t>(Company)Retirement benefit asset</t>
  </si>
  <si>
    <t>(Group)Retirement benefit asset</t>
  </si>
  <si>
    <t>Sum - Retirement benefit asset</t>
  </si>
  <si>
    <t>(Company)Reinsurance assets</t>
  </si>
  <si>
    <t>(Group)Reinsurance assets</t>
  </si>
  <si>
    <t>Sum - Reinsurance assets</t>
  </si>
  <si>
    <t>(Company)Financial assets at fair value</t>
  </si>
  <si>
    <t>(Group)Financial assets at fair value</t>
  </si>
  <si>
    <t>Sum - Financial assets at fair value</t>
  </si>
  <si>
    <t>(Company)Insurance receivables</t>
  </si>
  <si>
    <t>(Group)Insurance receivables</t>
  </si>
  <si>
    <t>Sum - Insurance receivables</t>
  </si>
  <si>
    <t>(Company)Other receivables</t>
  </si>
  <si>
    <t>(Group)Other receivables</t>
  </si>
  <si>
    <t>Sum - Other receivables</t>
  </si>
  <si>
    <t>(Company)Current income tax asset</t>
  </si>
  <si>
    <t>(Group)Current income tax asset</t>
  </si>
  <si>
    <t>Sum - Current income tax asset</t>
  </si>
  <si>
    <t>(Company)Cash and cash equivalents</t>
  </si>
  <si>
    <t>(Group)Cash and cash equivalents</t>
  </si>
  <si>
    <t>Sum - Cash and cash equivalents</t>
  </si>
  <si>
    <t>(Company)Right of use assets</t>
  </si>
  <si>
    <t>(Group)Right of use assets</t>
  </si>
  <si>
    <t>Sum - Right of use assets</t>
  </si>
  <si>
    <t>Net operating expenses</t>
  </si>
  <si>
    <t>Operating Expenses</t>
  </si>
  <si>
    <t>Net insurance claims (Total over all Insurances)</t>
  </si>
  <si>
    <t xml:space="preserve"> Expenses for the acquisition of insurance contracts (Total over all Insurances)</t>
  </si>
  <si>
    <t>Foreign exchange loss </t>
  </si>
  <si>
    <t>Interest expense on financial liabilities</t>
  </si>
  <si>
    <t>Interest expense on lease liabilities </t>
  </si>
  <si>
    <t>Total</t>
  </si>
  <si>
    <t xml:space="preserve">Gross premiums written </t>
  </si>
  <si>
    <t>Net Rev</t>
  </si>
  <si>
    <t>2022 A</t>
  </si>
  <si>
    <t>Net Expenses</t>
  </si>
  <si>
    <t>Profit before income tax</t>
  </si>
  <si>
    <t>Income tax expense</t>
  </si>
  <si>
    <t>Profit for the year attributable to equity shareholders</t>
  </si>
  <si>
    <t>Cyber Risks</t>
  </si>
  <si>
    <t xml:space="preserve">Digital </t>
  </si>
  <si>
    <t>MAP Risks</t>
  </si>
  <si>
    <t>Property Risks</t>
  </si>
  <si>
    <t>Specialty Risks</t>
  </si>
  <si>
    <t xml:space="preserve"> Claims ratio ( In format for 2022-24)</t>
  </si>
  <si>
    <t>Expense ratio ( In format for 2022-24)</t>
  </si>
  <si>
    <t xml:space="preserve"> Combined ratio ( In format for 2022-24)</t>
  </si>
  <si>
    <t>Income break down by category</t>
  </si>
  <si>
    <t xml:space="preserve">Total Segment Result </t>
  </si>
  <si>
    <t>Note: Figures reported as 'Insurance written premiums' after 2022, under IFRS 17, equivalent to 'Gross premiums written' under IFRS 4.</t>
  </si>
  <si>
    <t>Assets (Group)</t>
  </si>
  <si>
    <t>Total Assets (Combined)</t>
  </si>
  <si>
    <t>Share capital</t>
  </si>
  <si>
    <t>Share premium</t>
  </si>
  <si>
    <t>Merger reserve</t>
  </si>
  <si>
    <t>Foreign currency translation reserve</t>
  </si>
  <si>
    <t>Other reserves</t>
  </si>
  <si>
    <t>Retained earnings</t>
  </si>
  <si>
    <t>Equity(Group)</t>
  </si>
  <si>
    <t>Total equity</t>
  </si>
  <si>
    <t>Sum- Total  Assets(Group)</t>
  </si>
  <si>
    <t>Balance Sheet(Group)</t>
  </si>
  <si>
    <t>Cash Flow Statement(Group)</t>
  </si>
  <si>
    <t xml:space="preserve">Insurance liabilities  </t>
  </si>
  <si>
    <t xml:space="preserve">Financial liabilities  </t>
  </si>
  <si>
    <t xml:space="preserve">Lease liabilities  </t>
  </si>
  <si>
    <t xml:space="preserve">Deferred tax liability  </t>
  </si>
  <si>
    <t xml:space="preserve">Current income tax liability  </t>
  </si>
  <si>
    <t xml:space="preserve">Other payables  </t>
  </si>
  <si>
    <t xml:space="preserve">Total liabilities  </t>
  </si>
  <si>
    <t>Liabilities(group)</t>
  </si>
  <si>
    <t>Total equity and liabilities  (group)</t>
  </si>
  <si>
    <t xml:space="preserve">Liabilities (Company)  </t>
  </si>
  <si>
    <t xml:space="preserve">Liabilities (Group)  </t>
  </si>
  <si>
    <t xml:space="preserve">Total equity and liabilities (Company)  </t>
  </si>
  <si>
    <t>Total equity and liabilities (Group)</t>
  </si>
  <si>
    <t xml:space="preserve">Liabilities Segregated by Company and Group </t>
  </si>
  <si>
    <t xml:space="preserve">Cash flow from operating activities  </t>
  </si>
  <si>
    <t xml:space="preserve">Profit/(loss) before income tax  </t>
  </si>
  <si>
    <t xml:space="preserve">Amortisation of intangibles  </t>
  </si>
  <si>
    <t xml:space="preserve">Equity settled share based compensation  </t>
  </si>
  <si>
    <t xml:space="preserve">Net fair value gain on financial assets  </t>
  </si>
  <si>
    <t xml:space="preserve">Depreciation of plant and equipment  </t>
  </si>
  <si>
    <t xml:space="preserve">Depreciation of right of use assets  </t>
  </si>
  <si>
    <t xml:space="preserve">(Write back)/impairment of reinsurance assets recognised  </t>
  </si>
  <si>
    <t xml:space="preserve">Increase/(decrease) in insurance and other payables  </t>
  </si>
  <si>
    <t xml:space="preserve">(Increase) in insurance, reinsurance and other receivables  </t>
  </si>
  <si>
    <t xml:space="preserve">(Increase) in deferred acquisition costs  </t>
  </si>
  <si>
    <t xml:space="preserve">Financial income  </t>
  </si>
  <si>
    <t xml:space="preserve">Financial expense  </t>
  </si>
  <si>
    <t xml:space="preserve">Income tax paid  </t>
  </si>
  <si>
    <t xml:space="preserve">Net cash from/(used in) operating activities  </t>
  </si>
  <si>
    <t xml:space="preserve">Cash flow from investing activities  </t>
  </si>
  <si>
    <t xml:space="preserve">Purchase of plant and equipment  </t>
  </si>
  <si>
    <t xml:space="preserve">Expenditure on software development  </t>
  </si>
  <si>
    <t xml:space="preserve">Purchase of investments  </t>
  </si>
  <si>
    <t xml:space="preserve">Proceeds from sale of investments  </t>
  </si>
  <si>
    <t xml:space="preserve">Proceeds from sale of business  </t>
  </si>
  <si>
    <t xml:space="preserve">Interest and dividends received  </t>
  </si>
  <si>
    <t xml:space="preserve">Net cash (used in)/from investing activities  </t>
  </si>
  <si>
    <t xml:space="preserve">Cash flow from financing activities  </t>
  </si>
  <si>
    <t xml:space="preserve">Acquisition of own shares in trust  </t>
  </si>
  <si>
    <t xml:space="preserve">Payment of lease liabilities  </t>
  </si>
  <si>
    <t xml:space="preserve">Equity raise  </t>
  </si>
  <si>
    <t xml:space="preserve">Finance costs  </t>
  </si>
  <si>
    <t xml:space="preserve">Issuance of shares  </t>
  </si>
  <si>
    <t xml:space="preserve">Dividend paid  </t>
  </si>
  <si>
    <t xml:space="preserve">Net cash (used in)/from financing activities  </t>
  </si>
  <si>
    <t xml:space="preserve">Net increase/(decrease) in cash and cash equivalents  </t>
  </si>
  <si>
    <t xml:space="preserve">Cash and cash equivalents at beginning of year  </t>
  </si>
  <si>
    <t xml:space="preserve">Effect of exchange rate changes on cash and cash equivalents  </t>
  </si>
  <si>
    <t>Cash and cash equivalents at end of year</t>
  </si>
  <si>
    <t>Reinsurance contract liabilities</t>
  </si>
  <si>
    <t>These figures represent the insurance revenue as defined under IFRS 17, which is a direct replacement for "net earned premiums" under the old accounting standards</t>
  </si>
  <si>
    <t>Segment result 2021-2022 format</t>
  </si>
  <si>
    <t>N/A</t>
  </si>
  <si>
    <t>Segment result restated in 2023-2024 format</t>
  </si>
  <si>
    <t>Profit after tax</t>
  </si>
  <si>
    <t xml:space="preserve"> Tax expense</t>
  </si>
  <si>
    <t>Profit  before tax</t>
  </si>
  <si>
    <r>
      <t xml:space="preserve">Revenue </t>
    </r>
    <r>
      <rPr>
        <b/>
        <sz val="9"/>
        <color rgb="FF1E1E1D"/>
        <rFont val="Helvetica"/>
      </rPr>
      <t>Total revenue = insurance revenue + investment income + other income</t>
    </r>
  </si>
  <si>
    <t>Assets Segregated Between Company and Group ( 2023 -2024 Just group)</t>
  </si>
  <si>
    <t>(Company)Insurance contract assets</t>
  </si>
  <si>
    <t>(Group)Insurance contract assets</t>
  </si>
  <si>
    <t>Sum - Insurance contract assets</t>
  </si>
  <si>
    <t>Insurance contract assets</t>
  </si>
  <si>
    <t>Interest and charges related to letters of credit</t>
  </si>
  <si>
    <t>Equity raise costs not charged to 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</si>
</sst>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0.00_);\(0.00\)"/>
  </numFmts>
  <fonts count="4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8"/>
      <color theme="1"/>
      <name val="Aptos Narrow (Body)"/>
    </font>
    <font>
      <b/>
      <sz val="12"/>
      <color theme="1"/>
      <name val="Aptos Narrow"/>
      <family val="2"/>
      <scheme val="minor"/>
    </font>
    <font>
      <sz val="9"/>
      <color rgb="FF1E1E1D"/>
      <name val="Helvetica"/>
      <family val="2"/>
    </font>
    <font>
      <b/>
      <sz val="9"/>
      <color rgb="FF1E1E1D"/>
      <name val="Helvetica"/>
      <family val="2"/>
    </font>
    <font>
      <sz val="12"/>
      <color theme="1"/>
      <name val="Aptos Narrow"/>
      <scheme val="minor"/>
    </font>
    <font>
      <sz val="5"/>
      <color rgb="FF1E1E1D"/>
      <name val="Helvetica"/>
      <family val="2"/>
    </font>
    <font>
      <sz val="9"/>
      <color rgb="FFC1006C"/>
      <name val="Helvetica"/>
      <family val="2"/>
    </font>
    <font>
      <sz val="12"/>
      <color rgb="FF000000"/>
      <name val="Aptos Narrow"/>
      <family val="2"/>
      <scheme val="minor"/>
    </font>
    <font>
      <sz val="9"/>
      <color theme="1"/>
      <name val="Helvetica"/>
      <family val="2"/>
    </font>
    <font>
      <b/>
      <sz val="14"/>
      <color theme="1"/>
      <name val="Helvetica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Helvetica"/>
      <family val="2"/>
    </font>
    <font>
      <b/>
      <sz val="16"/>
      <color theme="1"/>
      <name val="Aptos Narrow"/>
      <family val="2"/>
      <scheme val="minor"/>
    </font>
    <font>
      <b/>
      <sz val="14"/>
      <color rgb="FF1E1E1D"/>
      <name val="Helvetica"/>
      <family val="2"/>
    </font>
    <font>
      <sz val="9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rgb="FFFFFFFF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8"/>
      <color theme="1"/>
      <name val="Aptos Narrow (Body)"/>
    </font>
    <font>
      <sz val="12"/>
      <color rgb="FFFF000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1E1E1D"/>
      <name val="Aptos Narrow"/>
      <family val="2"/>
      <scheme val="minor"/>
    </font>
    <font>
      <b/>
      <sz val="12"/>
      <color rgb="FF1E1E1D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name val="Helvetica"/>
      <family val="2"/>
    </font>
    <font>
      <b/>
      <sz val="14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Helvetica"/>
      <family val="2"/>
    </font>
    <font>
      <b/>
      <sz val="9"/>
      <color rgb="FF1E1E1D"/>
      <name val="Helvetica"/>
    </font>
    <font>
      <b/>
      <sz val="16"/>
      <name val="Aptos Narrow"/>
      <family val="2"/>
      <scheme val="minor"/>
    </font>
    <font>
      <b/>
      <sz val="12"/>
      <name val="Aptos Narrow"/>
      <scheme val="minor"/>
    </font>
    <font>
      <b/>
      <sz val="14"/>
      <name val="Aptos Narrow"/>
      <scheme val="minor"/>
    </font>
    <font>
      <sz val="1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0" fontId="23" fillId="3" borderId="0"/>
    <xf numFmtId="0" fontId="15" fillId="4" borderId="1" applyFont="0"/>
    <xf numFmtId="0" fontId="7" fillId="0" borderId="0" applyFont="0" applyAlignment="0"/>
    <xf numFmtId="0" fontId="7" fillId="0" borderId="0"/>
    <xf numFmtId="41" fontId="25" fillId="0" borderId="0"/>
    <xf numFmtId="164" fontId="18" fillId="0" borderId="2"/>
  </cellStyleXfs>
  <cellXfs count="14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0" fillId="0" borderId="1" xfId="0" applyBorder="1"/>
    <xf numFmtId="0" fontId="8" fillId="0" borderId="0" xfId="0" applyFont="1"/>
    <xf numFmtId="0" fontId="6" fillId="0" borderId="1" xfId="0" applyFont="1" applyBorder="1"/>
    <xf numFmtId="0" fontId="8" fillId="0" borderId="3" xfId="0" applyFont="1" applyBorder="1"/>
    <xf numFmtId="0" fontId="0" fillId="0" borderId="3" xfId="0" applyBorder="1"/>
    <xf numFmtId="44" fontId="0" fillId="0" borderId="0" xfId="0" applyNumberFormat="1"/>
    <xf numFmtId="44" fontId="3" fillId="0" borderId="2" xfId="0" applyNumberFormat="1" applyFont="1" applyBorder="1"/>
    <xf numFmtId="44" fontId="4" fillId="0" borderId="2" xfId="0" applyNumberFormat="1" applyFont="1" applyBorder="1"/>
    <xf numFmtId="44" fontId="0" fillId="0" borderId="1" xfId="0" applyNumberFormat="1" applyBorder="1"/>
    <xf numFmtId="44" fontId="0" fillId="0" borderId="2" xfId="0" applyNumberFormat="1" applyBorder="1"/>
    <xf numFmtId="0" fontId="13" fillId="0" borderId="0" xfId="0" applyFont="1"/>
    <xf numFmtId="44" fontId="3" fillId="0" borderId="0" xfId="0" applyNumberFormat="1" applyFont="1"/>
    <xf numFmtId="44" fontId="3" fillId="0" borderId="1" xfId="0" applyNumberFormat="1" applyFont="1" applyBorder="1"/>
    <xf numFmtId="44" fontId="7" fillId="0" borderId="1" xfId="0" applyNumberFormat="1" applyFont="1" applyBorder="1"/>
    <xf numFmtId="44" fontId="7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0" fontId="17" fillId="0" borderId="2" xfId="0" applyFont="1" applyBorder="1"/>
    <xf numFmtId="0" fontId="7" fillId="0" borderId="2" xfId="0" applyFont="1" applyBorder="1"/>
    <xf numFmtId="0" fontId="0" fillId="0" borderId="2" xfId="0" applyBorder="1"/>
    <xf numFmtId="0" fontId="16" fillId="0" borderId="2" xfId="0" applyFont="1" applyBorder="1"/>
    <xf numFmtId="0" fontId="14" fillId="0" borderId="2" xfId="0" applyFont="1" applyBorder="1"/>
    <xf numFmtId="0" fontId="20" fillId="0" borderId="2" xfId="0" applyFont="1" applyBorder="1"/>
    <xf numFmtId="0" fontId="18" fillId="0" borderId="2" xfId="0" applyFont="1" applyBorder="1"/>
    <xf numFmtId="0" fontId="21" fillId="2" borderId="0" xfId="0" applyFont="1" applyFill="1"/>
    <xf numFmtId="9" fontId="0" fillId="0" borderId="0" xfId="0" applyNumberFormat="1"/>
    <xf numFmtId="9" fontId="16" fillId="0" borderId="2" xfId="0" applyNumberFormat="1" applyFont="1" applyBorder="1"/>
    <xf numFmtId="10" fontId="0" fillId="0" borderId="0" xfId="0" applyNumberFormat="1"/>
    <xf numFmtId="10" fontId="16" fillId="0" borderId="2" xfId="0" applyNumberFormat="1" applyFont="1" applyBorder="1"/>
    <xf numFmtId="9" fontId="16" fillId="0" borderId="0" xfId="0" applyNumberFormat="1" applyFont="1"/>
    <xf numFmtId="0" fontId="23" fillId="3" borderId="0" xfId="2"/>
    <xf numFmtId="0" fontId="15" fillId="4" borderId="1" xfId="0" applyFont="1" applyFill="1" applyBorder="1"/>
    <xf numFmtId="0" fontId="16" fillId="4" borderId="1" xfId="0" applyFont="1" applyFill="1" applyBorder="1"/>
    <xf numFmtId="0" fontId="16" fillId="4" borderId="1" xfId="3" applyFont="1"/>
    <xf numFmtId="0" fontId="19" fillId="4" borderId="1" xfId="3" applyFont="1"/>
    <xf numFmtId="0" fontId="22" fillId="0" borderId="0" xfId="1"/>
    <xf numFmtId="4" fontId="0" fillId="0" borderId="0" xfId="0" applyNumberFormat="1"/>
    <xf numFmtId="4" fontId="7" fillId="0" borderId="2" xfId="0" applyNumberFormat="1" applyFont="1" applyBorder="1"/>
    <xf numFmtId="0" fontId="24" fillId="4" borderId="1" xfId="0" applyFont="1" applyFill="1" applyBorder="1"/>
    <xf numFmtId="0" fontId="4" fillId="0" borderId="2" xfId="0" applyFont="1" applyBorder="1"/>
    <xf numFmtId="0" fontId="7" fillId="0" borderId="0" xfId="5"/>
    <xf numFmtId="0" fontId="7" fillId="0" borderId="1" xfId="5" applyBorder="1"/>
    <xf numFmtId="0" fontId="2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23" fillId="3" borderId="0" xfId="2" applyNumberFormat="1"/>
    <xf numFmtId="2" fontId="3" fillId="0" borderId="2" xfId="0" applyNumberFormat="1" applyFont="1" applyBorder="1"/>
    <xf numFmtId="2" fontId="4" fillId="0" borderId="2" xfId="0" applyNumberFormat="1" applyFont="1" applyBorder="1"/>
    <xf numFmtId="2" fontId="0" fillId="0" borderId="2" xfId="0" applyNumberFormat="1" applyBorder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2" fontId="7" fillId="0" borderId="1" xfId="0" applyNumberFormat="1" applyFont="1" applyBorder="1"/>
    <xf numFmtId="2" fontId="7" fillId="0" borderId="0" xfId="0" applyNumberFormat="1" applyFont="1"/>
    <xf numFmtId="2" fontId="7" fillId="0" borderId="1" xfId="5" applyNumberFormat="1" applyBorder="1"/>
    <xf numFmtId="2" fontId="7" fillId="0" borderId="2" xfId="0" applyNumberFormat="1" applyFont="1" applyBorder="1"/>
    <xf numFmtId="2" fontId="7" fillId="0" borderId="2" xfId="5" applyNumberFormat="1" applyBorder="1"/>
    <xf numFmtId="2" fontId="18" fillId="0" borderId="2" xfId="5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23" fillId="3" borderId="0" xfId="2" applyNumberFormat="1"/>
    <xf numFmtId="164" fontId="5" fillId="0" borderId="2" xfId="0" applyNumberFormat="1" applyFont="1" applyBorder="1"/>
    <xf numFmtId="164" fontId="1" fillId="0" borderId="0" xfId="0" applyNumberFormat="1" applyFont="1" applyAlignment="1">
      <alignment horizontal="center" vertical="center"/>
    </xf>
    <xf numFmtId="164" fontId="3" fillId="0" borderId="2" xfId="0" applyNumberFormat="1" applyFont="1" applyBorder="1"/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/>
    <xf numFmtId="164" fontId="12" fillId="0" borderId="0" xfId="0" applyNumberFormat="1" applyFont="1" applyAlignment="1">
      <alignment horizontal="center" vertic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/>
    <xf numFmtId="164" fontId="10" fillId="0" borderId="0" xfId="0" applyNumberFormat="1" applyFont="1"/>
    <xf numFmtId="164" fontId="3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164" fontId="8" fillId="0" borderId="1" xfId="0" applyNumberFormat="1" applyFont="1" applyBorder="1"/>
    <xf numFmtId="164" fontId="0" fillId="0" borderId="1" xfId="0" applyNumberFormat="1" applyBorder="1"/>
    <xf numFmtId="164" fontId="9" fillId="0" borderId="1" xfId="0" applyNumberFormat="1" applyFont="1" applyBorder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/>
    <xf numFmtId="164" fontId="9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164" fontId="0" fillId="0" borderId="0" xfId="0" applyNumberFormat="1" applyAlignment="1">
      <alignment horizontal="right" vertical="center"/>
    </xf>
    <xf numFmtId="164" fontId="7" fillId="0" borderId="2" xfId="0" applyNumberFormat="1" applyFont="1" applyBorder="1" applyAlignment="1">
      <alignment horizontal="right" vertical="center"/>
    </xf>
    <xf numFmtId="164" fontId="7" fillId="0" borderId="1" xfId="5" applyNumberFormat="1" applyBorder="1"/>
    <xf numFmtId="164" fontId="7" fillId="0" borderId="2" xfId="0" applyNumberFormat="1" applyFont="1" applyBorder="1"/>
    <xf numFmtId="164" fontId="0" fillId="0" borderId="0" xfId="0" applyNumberFormat="1" applyAlignment="1">
      <alignment horizontal="right"/>
    </xf>
    <xf numFmtId="164" fontId="7" fillId="0" borderId="1" xfId="5" applyNumberFormat="1" applyBorder="1" applyAlignment="1">
      <alignment horizontal="right"/>
    </xf>
    <xf numFmtId="164" fontId="7" fillId="0" borderId="2" xfId="5" applyNumberFormat="1" applyBorder="1"/>
    <xf numFmtId="164" fontId="7" fillId="0" borderId="2" xfId="5" applyNumberFormat="1" applyBorder="1" applyAlignment="1">
      <alignment horizontal="right"/>
    </xf>
    <xf numFmtId="164" fontId="18" fillId="0" borderId="2" xfId="5" applyNumberFormat="1" applyFont="1" applyBorder="1"/>
    <xf numFmtId="164" fontId="18" fillId="0" borderId="2" xfId="5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/>
    </xf>
    <xf numFmtId="44" fontId="23" fillId="3" borderId="0" xfId="2" applyNumberFormat="1"/>
    <xf numFmtId="44" fontId="7" fillId="0" borderId="2" xfId="0" applyNumberFormat="1" applyFont="1" applyBorder="1"/>
    <xf numFmtId="44" fontId="7" fillId="0" borderId="1" xfId="5" applyNumberFormat="1" applyBorder="1"/>
    <xf numFmtId="44" fontId="7" fillId="0" borderId="2" xfId="5" applyNumberFormat="1" applyBorder="1"/>
    <xf numFmtId="44" fontId="27" fillId="3" borderId="0" xfId="2" applyNumberFormat="1" applyFont="1"/>
    <xf numFmtId="164" fontId="28" fillId="0" borderId="0" xfId="0" applyNumberFormat="1" applyFont="1"/>
    <xf numFmtId="164" fontId="29" fillId="0" borderId="2" xfId="0" applyNumberFormat="1" applyFont="1" applyBorder="1"/>
    <xf numFmtId="4" fontId="7" fillId="0" borderId="1" xfId="5" applyNumberFormat="1" applyBorder="1"/>
    <xf numFmtId="4" fontId="7" fillId="0" borderId="0" xfId="5" applyNumberFormat="1"/>
    <xf numFmtId="4" fontId="7" fillId="0" borderId="0" xfId="0" applyNumberFormat="1" applyFont="1"/>
    <xf numFmtId="4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0" fillId="0" borderId="2" xfId="0" applyFont="1" applyBorder="1"/>
    <xf numFmtId="0" fontId="31" fillId="4" borderId="1" xfId="3" applyFont="1"/>
    <xf numFmtId="0" fontId="32" fillId="4" borderId="1" xfId="3" applyFont="1"/>
    <xf numFmtId="0" fontId="33" fillId="0" borderId="0" xfId="0" applyFont="1"/>
    <xf numFmtId="0" fontId="34" fillId="0" borderId="2" xfId="0" applyFont="1" applyBorder="1"/>
    <xf numFmtId="0" fontId="33" fillId="0" borderId="1" xfId="0" applyFont="1" applyBorder="1"/>
    <xf numFmtId="0" fontId="16" fillId="0" borderId="0" xfId="0" applyFont="1"/>
    <xf numFmtId="0" fontId="18" fillId="0" borderId="0" xfId="0" applyFont="1"/>
    <xf numFmtId="164" fontId="16" fillId="0" borderId="0" xfId="0" applyNumberFormat="1" applyFont="1"/>
    <xf numFmtId="44" fontId="16" fillId="0" borderId="0" xfId="0" applyNumberFormat="1" applyFont="1"/>
    <xf numFmtId="2" fontId="16" fillId="0" borderId="0" xfId="0" applyNumberFormat="1" applyFont="1"/>
    <xf numFmtId="164" fontId="18" fillId="0" borderId="2" xfId="7"/>
    <xf numFmtId="164" fontId="18" fillId="0" borderId="1" xfId="7" applyBorder="1"/>
    <xf numFmtId="0" fontId="36" fillId="3" borderId="0" xfId="2" applyFont="1"/>
    <xf numFmtId="0" fontId="33" fillId="0" borderId="0" xfId="0" applyFont="1" applyAlignment="1">
      <alignment horizontal="center" vertical="center"/>
    </xf>
    <xf numFmtId="0" fontId="37" fillId="0" borderId="2" xfId="0" applyFont="1" applyBorder="1"/>
    <xf numFmtId="0" fontId="37" fillId="0" borderId="0" xfId="0" applyFont="1"/>
    <xf numFmtId="4" fontId="33" fillId="0" borderId="0" xfId="0" applyNumberFormat="1" applyFont="1"/>
    <xf numFmtId="0" fontId="30" fillId="0" borderId="0" xfId="0" applyFont="1"/>
    <xf numFmtId="0" fontId="30" fillId="0" borderId="1" xfId="0" applyFont="1" applyBorder="1"/>
    <xf numFmtId="0" fontId="32" fillId="0" borderId="2" xfId="0" applyFont="1" applyBorder="1"/>
    <xf numFmtId="0" fontId="38" fillId="0" borderId="2" xfId="0" applyFont="1" applyBorder="1"/>
    <xf numFmtId="0" fontId="21" fillId="3" borderId="0" xfId="2" applyFont="1"/>
    <xf numFmtId="0" fontId="39" fillId="0" borderId="0" xfId="0" applyFont="1"/>
    <xf numFmtId="2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44" fontId="4" fillId="0" borderId="0" xfId="0" applyNumberFormat="1" applyFont="1"/>
    <xf numFmtId="2" fontId="4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</cellXfs>
  <cellStyles count="8">
    <cellStyle name="Heading for Main" xfId="6" xr:uid="{D74607A8-9152-4D2B-8191-804F9581171C}"/>
    <cellStyle name="Hyperlink" xfId="1" builtinId="8"/>
    <cellStyle name="Normal" xfId="0" builtinId="0"/>
    <cellStyle name="Purple Heading" xfId="2" xr:uid="{D3154FEA-59DD-4AB8-B030-3F5A98BCB8EA}"/>
    <cellStyle name="sub head" xfId="5" xr:uid="{3DF4591E-BC95-4FC3-B7FD-E8D722DAE7DD}"/>
    <cellStyle name="Sub heading" xfId="3" xr:uid="{49050823-F499-493E-9CB3-312D33FFEDCC}"/>
    <cellStyle name="sub heading for income" xfId="7" xr:uid="{496CC38C-2DCE-4490-9281-D510760162E2}"/>
    <cellStyle name="Sub heading Main Statements" xfId="4" xr:uid="{F8E07F16-4386-43E3-BAFA-75022F417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D564-D1E6-1B4B-B221-B1A3C2697E2D}">
  <dimension ref="A1:P136"/>
  <sheetViews>
    <sheetView showGridLines="0" tabSelected="1" topLeftCell="A90" zoomScale="70" zoomScaleNormal="115" workbookViewId="0">
      <selection activeCell="D147" sqref="D147"/>
    </sheetView>
  </sheetViews>
  <sheetFormatPr defaultColWidth="11.19921875" defaultRowHeight="15.6"/>
  <cols>
    <col min="1" max="1" width="57" style="47" customWidth="1"/>
    <col min="2" max="2" width="12.19921875" style="48" customWidth="1"/>
    <col min="3" max="5" width="12.59765625" style="47" bestFit="1" customWidth="1"/>
    <col min="6" max="6" width="11.19921875" style="47"/>
    <col min="7" max="7" width="11.19921875" style="9"/>
    <col min="8" max="16384" width="11.19921875" style="47"/>
  </cols>
  <sheetData>
    <row r="1" spans="1:16">
      <c r="A1" s="62" t="s">
        <v>31</v>
      </c>
      <c r="B1" s="63" t="s">
        <v>2</v>
      </c>
      <c r="C1" s="62" t="s">
        <v>0</v>
      </c>
      <c r="D1" s="62" t="s">
        <v>1</v>
      </c>
      <c r="E1" s="62" t="s">
        <v>3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s="49" customFormat="1" ht="21">
      <c r="A2" s="64" t="s">
        <v>30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21">
      <c r="A3" s="65" t="s">
        <v>29</v>
      </c>
      <c r="B3" s="140"/>
      <c r="C3" s="141"/>
      <c r="D3" s="141"/>
      <c r="E3" s="140"/>
      <c r="F3" s="141"/>
      <c r="G3" s="141"/>
      <c r="H3" s="141"/>
      <c r="I3" s="140"/>
      <c r="J3" s="141"/>
      <c r="K3" s="141"/>
      <c r="L3" s="141"/>
      <c r="M3" s="140"/>
      <c r="N3" s="141"/>
      <c r="O3" s="141"/>
      <c r="P3" s="141"/>
    </row>
    <row r="4" spans="1:16">
      <c r="A4" s="62" t="s">
        <v>4</v>
      </c>
      <c r="B4" s="66">
        <v>4618.8999999999996</v>
      </c>
      <c r="C4" s="62">
        <f>Schedule!C9</f>
        <v>5268.7000000000007</v>
      </c>
      <c r="D4" s="62">
        <f>Schedule!D9</f>
        <v>5601.4</v>
      </c>
      <c r="E4" s="62">
        <f>Schedule!E9</f>
        <v>6164.1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5" spans="1:16">
      <c r="A5" s="62" t="s">
        <v>5</v>
      </c>
      <c r="B5" s="63">
        <v>-1106.5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6" s="51" customFormat="1" ht="18">
      <c r="A6" s="67" t="s">
        <v>6</v>
      </c>
      <c r="B6" s="68">
        <f>Schedule!B17</f>
        <v>3512.3999999999996</v>
      </c>
      <c r="C6" s="68">
        <f>Schedule!C17</f>
        <v>3876.2</v>
      </c>
      <c r="D6" s="68">
        <f>Schedule!D17</f>
        <v>4696.2</v>
      </c>
      <c r="E6" s="68">
        <f>Schedule!E17</f>
        <v>5152.2999999999993</v>
      </c>
      <c r="F6" s="69"/>
      <c r="G6" s="11"/>
      <c r="H6" s="69"/>
      <c r="I6" s="69"/>
      <c r="J6" s="69"/>
      <c r="K6" s="69"/>
      <c r="L6" s="69"/>
      <c r="M6" s="69"/>
      <c r="N6" s="69"/>
      <c r="O6" s="69"/>
      <c r="P6" s="69"/>
    </row>
    <row r="7" spans="1:16" s="139" customFormat="1" ht="18">
      <c r="A7" s="74"/>
      <c r="B7" s="136"/>
      <c r="C7" s="136"/>
      <c r="D7" s="136"/>
      <c r="E7" s="136"/>
      <c r="F7" s="137"/>
      <c r="G7" s="138"/>
      <c r="H7" s="137"/>
      <c r="I7" s="137"/>
      <c r="J7" s="137"/>
      <c r="K7" s="137"/>
      <c r="L7" s="137"/>
      <c r="M7" s="137"/>
      <c r="N7" s="137"/>
      <c r="O7" s="137"/>
      <c r="P7" s="137"/>
    </row>
    <row r="8" spans="1:16">
      <c r="A8" s="87"/>
      <c r="B8" s="63"/>
      <c r="C8" s="62"/>
      <c r="D8" s="62"/>
      <c r="E8" s="62"/>
      <c r="F8" s="62"/>
      <c r="H8" s="62"/>
      <c r="I8" s="62"/>
      <c r="J8" s="62"/>
      <c r="K8" s="62"/>
      <c r="L8" s="62"/>
      <c r="M8" s="62"/>
      <c r="N8" s="62"/>
      <c r="O8" s="62"/>
      <c r="P8" s="62"/>
    </row>
    <row r="9" spans="1:16">
      <c r="A9" s="62" t="s">
        <v>7</v>
      </c>
      <c r="B9" s="63">
        <v>-545</v>
      </c>
      <c r="C9" s="62">
        <v>-507.3</v>
      </c>
      <c r="D9" s="62" t="s">
        <v>197</v>
      </c>
      <c r="E9" t="s">
        <v>197</v>
      </c>
      <c r="F9" s="62"/>
      <c r="H9" s="62"/>
      <c r="I9" s="62"/>
      <c r="J9" s="62"/>
      <c r="K9" s="62"/>
      <c r="L9" s="62"/>
      <c r="M9" s="62"/>
      <c r="N9" s="62"/>
      <c r="O9" s="62"/>
      <c r="P9" s="62"/>
    </row>
    <row r="10" spans="1:16">
      <c r="A10" s="62" t="s">
        <v>8</v>
      </c>
      <c r="B10" s="63">
        <v>179.9</v>
      </c>
      <c r="C10">
        <v>245.3</v>
      </c>
      <c r="D10" s="62" t="s">
        <v>197</v>
      </c>
      <c r="E10" s="62" t="s">
        <v>197</v>
      </c>
      <c r="F10" s="62"/>
      <c r="H10" s="62"/>
      <c r="I10" s="62"/>
      <c r="J10" s="62"/>
      <c r="K10" s="62"/>
      <c r="L10" s="62"/>
      <c r="M10" s="62"/>
      <c r="N10" s="62"/>
      <c r="O10" s="62"/>
      <c r="P10" s="62"/>
    </row>
    <row r="11" spans="1:16" s="51" customFormat="1" ht="18">
      <c r="A11" s="67" t="s">
        <v>9</v>
      </c>
      <c r="B11" s="68">
        <f>SUM(B9:B10)</f>
        <v>-365.1</v>
      </c>
      <c r="C11" s="68">
        <f t="shared" ref="C11:E11" si="0">SUM(C9:C10)</f>
        <v>-262</v>
      </c>
      <c r="D11" s="68">
        <f t="shared" si="0"/>
        <v>0</v>
      </c>
      <c r="E11" s="68">
        <f t="shared" si="0"/>
        <v>0</v>
      </c>
      <c r="F11" s="69"/>
      <c r="G11" s="11"/>
      <c r="H11" s="69"/>
      <c r="I11" s="69"/>
      <c r="J11" s="69"/>
      <c r="K11" s="69"/>
      <c r="L11" s="69"/>
      <c r="M11" s="69"/>
      <c r="N11" s="69"/>
      <c r="O11" s="69"/>
      <c r="P11" s="69"/>
    </row>
    <row r="12" spans="1:16">
      <c r="A12" s="62"/>
      <c r="B12" s="63"/>
      <c r="C12" s="62"/>
      <c r="D12" s="62"/>
      <c r="E12" s="62"/>
      <c r="F12" s="62"/>
      <c r="H12" s="62"/>
      <c r="I12" s="62"/>
      <c r="J12" s="62"/>
      <c r="K12" s="62"/>
      <c r="L12" s="62"/>
      <c r="M12" s="62"/>
      <c r="N12" s="62"/>
      <c r="O12" s="62"/>
      <c r="P12" s="62"/>
    </row>
    <row r="13" spans="1:16" s="121" customFormat="1" ht="18">
      <c r="A13" s="119" t="s">
        <v>10</v>
      </c>
      <c r="B13" s="86">
        <f>Schedule!B25</f>
        <v>3147.3</v>
      </c>
      <c r="C13" s="86">
        <f>Schedule!C25</f>
        <v>3614.2</v>
      </c>
      <c r="D13" s="86">
        <f>Schedule!D25</f>
        <v>5442.4</v>
      </c>
      <c r="E13" s="86">
        <f>Schedule!E25</f>
        <v>5678.1</v>
      </c>
      <c r="F13" s="119"/>
      <c r="G13" s="120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1:16">
      <c r="A14" s="62"/>
      <c r="B14" s="70"/>
      <c r="C14" s="62"/>
      <c r="D14" s="62"/>
      <c r="E14" s="62"/>
      <c r="F14" s="62"/>
      <c r="H14" s="62"/>
      <c r="I14" s="62"/>
      <c r="J14" s="62"/>
      <c r="K14" s="62"/>
      <c r="L14" s="62"/>
      <c r="M14" s="62"/>
      <c r="N14" s="62"/>
      <c r="O14" s="62"/>
      <c r="P14" s="62"/>
    </row>
    <row r="15" spans="1:16">
      <c r="A15" s="62" t="s">
        <v>11</v>
      </c>
      <c r="B15" s="63">
        <f>Schedule!B33</f>
        <v>116.4</v>
      </c>
      <c r="C15" s="63">
        <f>Schedule!C33</f>
        <v>-179.70000000000002</v>
      </c>
      <c r="D15" s="63">
        <f>Schedule!D33</f>
        <v>480.19999999999993</v>
      </c>
      <c r="E15" s="63">
        <f>Schedule!E33</f>
        <v>574.4</v>
      </c>
      <c r="F15" s="62"/>
      <c r="H15" s="62"/>
      <c r="I15" s="62"/>
      <c r="J15" s="62"/>
      <c r="K15" s="62"/>
      <c r="L15" s="62"/>
      <c r="M15" s="62"/>
      <c r="N15" s="62"/>
      <c r="O15" s="62"/>
      <c r="P15" s="62"/>
    </row>
    <row r="16" spans="1:16">
      <c r="A16" s="62" t="s">
        <v>12</v>
      </c>
      <c r="B16" s="63">
        <f>Schedule!B41</f>
        <v>28.2</v>
      </c>
      <c r="C16" s="63">
        <f>Schedule!C41</f>
        <v>32.1</v>
      </c>
      <c r="D16" s="63">
        <f>Schedule!D41</f>
        <v>78.5</v>
      </c>
      <c r="E16" s="63">
        <f>Schedule!E41</f>
        <v>106</v>
      </c>
      <c r="F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62" t="s">
        <v>13</v>
      </c>
      <c r="B17" s="63">
        <f>Schedule!B49</f>
        <v>54.4</v>
      </c>
      <c r="C17" s="63">
        <f>Schedule!C49</f>
        <v>0</v>
      </c>
      <c r="D17" s="63">
        <f>Schedule!D49</f>
        <v>0</v>
      </c>
      <c r="E17" s="63">
        <f>Schedule!E49</f>
        <v>0</v>
      </c>
      <c r="F17" s="62"/>
      <c r="H17" s="62"/>
      <c r="I17" s="62"/>
      <c r="J17" s="62"/>
      <c r="K17" s="62"/>
      <c r="L17" s="62"/>
      <c r="M17" s="62"/>
      <c r="N17" s="62"/>
      <c r="O17" s="62"/>
      <c r="P17" s="62"/>
    </row>
    <row r="18" spans="1:16" s="52" customFormat="1">
      <c r="A18" s="71"/>
      <c r="B18" s="72">
        <f>SUM(B15:B17)</f>
        <v>199</v>
      </c>
      <c r="C18" s="72">
        <f t="shared" ref="C18:E18" si="1">SUM(C15:C17)</f>
        <v>-147.60000000000002</v>
      </c>
      <c r="D18" s="72">
        <f t="shared" si="1"/>
        <v>558.69999999999993</v>
      </c>
      <c r="E18" s="72">
        <f t="shared" si="1"/>
        <v>680.4</v>
      </c>
      <c r="F18" s="71"/>
      <c r="G18" s="13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62"/>
      <c r="B19" s="63"/>
      <c r="C19" s="62"/>
      <c r="D19" s="62"/>
      <c r="E19" s="62"/>
      <c r="F19" s="62"/>
      <c r="H19" s="62"/>
      <c r="I19" s="62"/>
      <c r="J19" s="62"/>
      <c r="K19" s="62"/>
      <c r="L19" s="62"/>
      <c r="M19" s="62"/>
      <c r="N19" s="62"/>
      <c r="O19" s="62"/>
      <c r="P19" s="62"/>
    </row>
    <row r="20" spans="1:16" s="122" customFormat="1" ht="21">
      <c r="A20" s="122" t="s">
        <v>14</v>
      </c>
      <c r="B20" s="122">
        <f>Schedule!B57</f>
        <v>3346.3</v>
      </c>
      <c r="C20" s="122">
        <f>Schedule!C57</f>
        <v>3466.6</v>
      </c>
      <c r="D20" s="122">
        <f>Schedule!D57</f>
        <v>6001.1</v>
      </c>
      <c r="E20" s="122">
        <f>Schedule!E57</f>
        <v>6358.4999999999991</v>
      </c>
    </row>
    <row r="21" spans="1:16">
      <c r="A21" s="62"/>
      <c r="B21" s="63"/>
      <c r="C21" s="62"/>
      <c r="D21" s="62"/>
      <c r="E21" s="62"/>
      <c r="F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16">
      <c r="A22" s="62" t="s">
        <v>15</v>
      </c>
      <c r="B22" s="63">
        <v>2734.3</v>
      </c>
      <c r="C22" s="62">
        <v>3046.3</v>
      </c>
      <c r="D22" s="62" t="s">
        <v>197</v>
      </c>
      <c r="E22" t="s">
        <v>197</v>
      </c>
      <c r="F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16">
      <c r="A23" s="62" t="s">
        <v>16</v>
      </c>
      <c r="B23" s="63">
        <v>-908.1</v>
      </c>
      <c r="C23" s="62">
        <v>-1089.9000000000001</v>
      </c>
      <c r="D23" s="62" t="s">
        <v>197</v>
      </c>
      <c r="E23" s="62" t="s">
        <v>197</v>
      </c>
      <c r="F23" s="62"/>
      <c r="H23" s="62"/>
      <c r="I23" s="62"/>
      <c r="J23" s="62"/>
      <c r="K23" s="62"/>
      <c r="L23" s="62"/>
      <c r="M23" s="62"/>
      <c r="N23" s="62"/>
      <c r="O23" s="62"/>
      <c r="P23" s="62"/>
    </row>
    <row r="24" spans="1:16" s="50" customFormat="1">
      <c r="A24" s="67" t="s">
        <v>17</v>
      </c>
      <c r="B24" s="73">
        <f>Schedule!B65</f>
        <v>1826.1999999999998</v>
      </c>
      <c r="C24" s="73">
        <f>Schedule!C65</f>
        <v>1956.4</v>
      </c>
      <c r="D24" s="73">
        <f>Schedule!D65</f>
        <v>1689.1000000000001</v>
      </c>
      <c r="E24" s="73">
        <f>Schedule!E65</f>
        <v>2128.6</v>
      </c>
      <c r="F24" s="67"/>
      <c r="G24" s="10"/>
      <c r="H24" s="67"/>
      <c r="I24" s="67"/>
      <c r="J24" s="67"/>
      <c r="K24" s="67"/>
      <c r="L24" s="67"/>
      <c r="M24" s="67"/>
      <c r="N24" s="67"/>
      <c r="O24" s="67"/>
      <c r="P24" s="67"/>
    </row>
    <row r="25" spans="1:16" s="53" customFormat="1">
      <c r="A25" s="74"/>
      <c r="B25" s="75"/>
      <c r="C25" s="74"/>
      <c r="D25" s="74"/>
      <c r="E25" s="74"/>
      <c r="F25" s="74"/>
      <c r="G25" s="15"/>
      <c r="H25" s="74"/>
      <c r="I25" s="74"/>
      <c r="J25" s="74"/>
      <c r="K25" s="74"/>
      <c r="L25" s="74"/>
      <c r="M25" s="74"/>
      <c r="N25" s="74"/>
      <c r="O25" s="74"/>
      <c r="P25" s="74"/>
    </row>
    <row r="26" spans="1:16" s="123" customFormat="1" ht="21">
      <c r="A26" s="123" t="s">
        <v>107</v>
      </c>
    </row>
    <row r="27" spans="1:16">
      <c r="A27" s="62" t="s">
        <v>18</v>
      </c>
      <c r="B27" s="63">
        <v>821.8</v>
      </c>
      <c r="C27" s="62"/>
      <c r="D27" s="62"/>
      <c r="E27" s="62"/>
      <c r="F27" s="62"/>
      <c r="H27" s="62"/>
      <c r="I27" s="62"/>
      <c r="J27" s="62"/>
      <c r="K27" s="62"/>
      <c r="L27" s="62"/>
      <c r="M27" s="62"/>
      <c r="N27" s="62"/>
      <c r="O27" s="62"/>
      <c r="P27" s="62"/>
    </row>
    <row r="28" spans="1:16">
      <c r="A28" s="62" t="s">
        <v>19</v>
      </c>
      <c r="B28" s="63">
        <v>283</v>
      </c>
      <c r="C28" s="62"/>
      <c r="D28" s="62"/>
      <c r="E28" s="62"/>
      <c r="F28" s="62"/>
      <c r="H28" s="62"/>
      <c r="I28" s="62"/>
      <c r="J28" s="62"/>
      <c r="K28" s="62"/>
      <c r="L28" s="62"/>
      <c r="M28" s="62"/>
      <c r="N28" s="62"/>
      <c r="O28" s="62"/>
      <c r="P28" s="62"/>
    </row>
    <row r="29" spans="1:16">
      <c r="A29" s="62" t="s">
        <v>20</v>
      </c>
      <c r="B29" s="63">
        <v>7.2</v>
      </c>
      <c r="C29" s="62"/>
      <c r="D29" s="62"/>
      <c r="E29" s="62"/>
      <c r="F29" s="62"/>
      <c r="H29" s="62"/>
      <c r="I29" s="62"/>
      <c r="J29" s="62"/>
      <c r="K29" s="62"/>
      <c r="L29" s="62"/>
      <c r="M29" s="62"/>
      <c r="N29" s="62"/>
      <c r="O29" s="62"/>
      <c r="P29" s="62"/>
    </row>
    <row r="30" spans="1:16" s="50" customFormat="1">
      <c r="A30" s="67" t="s">
        <v>106</v>
      </c>
      <c r="B30" s="73">
        <v>1112</v>
      </c>
      <c r="C30" s="67"/>
      <c r="D30" s="67"/>
      <c r="E30" s="67"/>
      <c r="F30" s="67"/>
      <c r="G30" s="10"/>
      <c r="H30" s="67"/>
      <c r="I30" s="67"/>
      <c r="J30" s="67"/>
      <c r="K30" s="67"/>
      <c r="L30" s="67"/>
      <c r="M30" s="67"/>
      <c r="N30" s="67"/>
      <c r="O30" s="67"/>
      <c r="P30" s="67"/>
    </row>
    <row r="31" spans="1:16" s="53" customFormat="1">
      <c r="A31" s="74"/>
      <c r="B31" s="75"/>
      <c r="C31" s="74"/>
      <c r="D31" s="74"/>
      <c r="E31" s="74"/>
      <c r="F31" s="74"/>
      <c r="G31" s="15"/>
      <c r="H31" s="74"/>
      <c r="I31" s="74"/>
      <c r="J31" s="74"/>
      <c r="K31" s="74"/>
      <c r="L31" s="74"/>
      <c r="M31" s="74"/>
      <c r="N31" s="74"/>
      <c r="O31" s="74"/>
      <c r="P31" s="74"/>
    </row>
    <row r="32" spans="1:16" s="53" customFormat="1">
      <c r="A32" s="76" t="s">
        <v>108</v>
      </c>
      <c r="B32" s="63">
        <f>Schedule!B65</f>
        <v>1826.1999999999998</v>
      </c>
      <c r="C32" s="63">
        <f>Schedule!C65</f>
        <v>1956.4</v>
      </c>
      <c r="D32" s="63">
        <f>Schedule!D65</f>
        <v>1689.1000000000001</v>
      </c>
      <c r="E32" s="63">
        <f>Schedule!E65</f>
        <v>2128.6</v>
      </c>
      <c r="F32" s="74"/>
      <c r="G32" s="15"/>
      <c r="H32" s="74"/>
      <c r="I32" s="74"/>
      <c r="J32" s="74"/>
      <c r="K32" s="74"/>
      <c r="L32" s="74"/>
      <c r="M32" s="74"/>
      <c r="N32" s="74"/>
      <c r="O32" s="74"/>
      <c r="P32" s="74"/>
    </row>
    <row r="33" spans="1:16" s="53" customFormat="1">
      <c r="A33" s="76" t="s">
        <v>109</v>
      </c>
      <c r="B33" s="63">
        <f>Schedule!B73</f>
        <v>821.8</v>
      </c>
      <c r="C33" s="63">
        <f>Schedule!C73</f>
        <v>952.1</v>
      </c>
      <c r="D33" s="63">
        <f>Schedule!D73</f>
        <v>1359</v>
      </c>
      <c r="E33" s="63">
        <f>Schedule!E73</f>
        <v>1553.7</v>
      </c>
      <c r="F33" s="74"/>
      <c r="G33" s="15"/>
      <c r="H33" s="74"/>
      <c r="I33" s="74"/>
      <c r="J33" s="74"/>
      <c r="K33" s="74"/>
      <c r="L33" s="74"/>
      <c r="M33" s="74"/>
      <c r="N33" s="74"/>
      <c r="O33" s="74"/>
      <c r="P33" s="74"/>
    </row>
    <row r="34" spans="1:16">
      <c r="A34" s="76" t="s">
        <v>19</v>
      </c>
      <c r="B34" s="63">
        <f>Schedule!B81</f>
        <v>283</v>
      </c>
      <c r="C34" s="63">
        <f>Schedule!C81</f>
        <v>303.7</v>
      </c>
      <c r="D34" s="63">
        <f>Schedule!D81</f>
        <v>365.79999999999995</v>
      </c>
      <c r="E34" s="63">
        <f>Schedule!E81</f>
        <v>388.6</v>
      </c>
      <c r="F34" s="62"/>
      <c r="H34" s="62"/>
      <c r="I34" s="62"/>
      <c r="J34" s="62"/>
      <c r="K34" s="62"/>
      <c r="L34" s="62"/>
      <c r="M34" s="62"/>
      <c r="N34" s="62"/>
      <c r="O34" s="62"/>
      <c r="P34" s="62"/>
    </row>
    <row r="35" spans="1:16">
      <c r="A35" s="76" t="s">
        <v>110</v>
      </c>
      <c r="B35" s="63">
        <f>Schedule!B89</f>
        <v>7.2</v>
      </c>
      <c r="C35" s="63">
        <f>Schedule!C89</f>
        <v>24</v>
      </c>
      <c r="D35" s="63">
        <f>Schedule!D89</f>
        <v>4.5</v>
      </c>
      <c r="E35" s="63">
        <f>Schedule!E89</f>
        <v>9.1</v>
      </c>
      <c r="F35" s="62"/>
      <c r="H35" s="62"/>
      <c r="I35" s="62"/>
      <c r="J35" s="62"/>
      <c r="K35" s="62"/>
      <c r="L35" s="62"/>
      <c r="M35" s="62"/>
      <c r="N35" s="62"/>
      <c r="O35" s="62"/>
      <c r="P35" s="62"/>
    </row>
    <row r="36" spans="1:16" s="50" customFormat="1">
      <c r="A36" s="67" t="s">
        <v>21</v>
      </c>
      <c r="B36" s="73">
        <f>Schedule!B97</f>
        <v>2938.2</v>
      </c>
      <c r="C36" s="73">
        <f>Schedule!C97</f>
        <v>3236.2</v>
      </c>
      <c r="D36" s="73">
        <f>Schedule!D97</f>
        <v>3417.7</v>
      </c>
      <c r="E36" s="73">
        <f>Schedule!E97</f>
        <v>3969.5</v>
      </c>
      <c r="F36" s="67"/>
      <c r="G36" s="10"/>
      <c r="H36" s="67"/>
      <c r="I36" s="67"/>
      <c r="J36" s="67"/>
      <c r="K36" s="67"/>
      <c r="L36" s="67"/>
      <c r="M36" s="67"/>
      <c r="N36" s="67"/>
      <c r="O36" s="67"/>
      <c r="P36" s="67"/>
    </row>
    <row r="37" spans="1:16" s="50" customFormat="1">
      <c r="A37" s="91" t="s">
        <v>22</v>
      </c>
      <c r="B37" s="73">
        <v>408.1</v>
      </c>
      <c r="C37" s="67">
        <v>230.4</v>
      </c>
      <c r="D37" s="67">
        <v>1295</v>
      </c>
      <c r="E37" s="67">
        <v>1462.8</v>
      </c>
      <c r="F37" s="67"/>
      <c r="G37" s="10"/>
      <c r="H37" s="67"/>
      <c r="I37" s="67"/>
      <c r="J37" s="67"/>
      <c r="K37" s="67"/>
      <c r="L37" s="67"/>
      <c r="M37" s="67"/>
      <c r="N37" s="67"/>
      <c r="O37" s="67"/>
      <c r="P37" s="67"/>
    </row>
    <row r="38" spans="1:16" s="53" customFormat="1">
      <c r="A38" s="74"/>
      <c r="B38" s="75"/>
      <c r="C38" s="74"/>
      <c r="D38" s="74"/>
      <c r="E38" s="74"/>
      <c r="F38" s="74"/>
      <c r="G38" s="15"/>
      <c r="H38" s="74"/>
      <c r="I38" s="74"/>
      <c r="J38" s="74"/>
      <c r="K38" s="74"/>
      <c r="L38" s="74"/>
      <c r="M38" s="74"/>
      <c r="N38" s="74"/>
      <c r="O38" s="74"/>
      <c r="P38" s="74"/>
    </row>
    <row r="39" spans="1:16" s="53" customFormat="1">
      <c r="A39" s="76" t="s">
        <v>111</v>
      </c>
      <c r="B39" s="75">
        <v>35.200000000000003</v>
      </c>
      <c r="C39" s="74">
        <v>35.6</v>
      </c>
      <c r="D39" s="74">
        <v>31.6</v>
      </c>
      <c r="E39" s="74">
        <v>31.6</v>
      </c>
      <c r="F39" s="74"/>
      <c r="G39" s="15"/>
      <c r="H39" s="74"/>
      <c r="I39" s="74"/>
      <c r="J39" s="74"/>
      <c r="K39" s="74"/>
      <c r="L39" s="74"/>
      <c r="M39" s="74"/>
      <c r="N39" s="74"/>
      <c r="O39" s="74"/>
      <c r="P39" s="74"/>
    </row>
    <row r="40" spans="1:16" s="53" customFormat="1">
      <c r="A40" s="77" t="s">
        <v>112</v>
      </c>
      <c r="B40" s="75">
        <v>3.7</v>
      </c>
      <c r="C40" s="74">
        <v>3.1</v>
      </c>
      <c r="D40" s="74">
        <v>3.1</v>
      </c>
      <c r="E40" s="74">
        <v>2.9</v>
      </c>
      <c r="F40" s="74"/>
      <c r="G40" s="15"/>
      <c r="H40" s="74"/>
      <c r="I40" s="74"/>
      <c r="J40" s="74"/>
      <c r="K40" s="74"/>
      <c r="L40" s="74"/>
      <c r="M40" s="74"/>
      <c r="N40" s="74"/>
      <c r="O40" s="74"/>
      <c r="P40" s="74"/>
    </row>
    <row r="41" spans="1:16" s="53" customFormat="1">
      <c r="A41" s="77" t="s">
        <v>208</v>
      </c>
      <c r="B41" s="75">
        <v>0</v>
      </c>
      <c r="C41" s="74">
        <v>0</v>
      </c>
      <c r="D41" s="74">
        <v>5.9</v>
      </c>
      <c r="E41" s="74">
        <v>4.8</v>
      </c>
      <c r="F41" s="74"/>
      <c r="G41" s="15"/>
      <c r="H41" s="74"/>
      <c r="I41" s="74"/>
      <c r="J41" s="74"/>
      <c r="K41" s="74"/>
      <c r="L41" s="74"/>
      <c r="M41" s="74"/>
      <c r="N41" s="74"/>
      <c r="O41" s="74"/>
      <c r="P41" s="74"/>
    </row>
    <row r="42" spans="1:16" s="53" customFormat="1">
      <c r="A42" t="s">
        <v>209</v>
      </c>
      <c r="B42" s="75">
        <v>0</v>
      </c>
      <c r="C42" s="74">
        <v>0.7</v>
      </c>
      <c r="D42" s="74">
        <v>0</v>
      </c>
      <c r="E42" s="74">
        <v>0</v>
      </c>
      <c r="F42" s="74"/>
      <c r="G42" s="15"/>
      <c r="H42" s="74"/>
      <c r="I42" s="74"/>
      <c r="J42" s="74"/>
      <c r="K42" s="74"/>
      <c r="L42" s="74"/>
      <c r="M42" s="74"/>
      <c r="N42" s="74"/>
      <c r="O42" s="74"/>
      <c r="P42" s="74"/>
    </row>
    <row r="43" spans="1:16" s="50" customFormat="1">
      <c r="A43" s="67" t="s">
        <v>23</v>
      </c>
      <c r="B43" s="73">
        <f>SUM(B39,B40:B42)</f>
        <v>38.900000000000006</v>
      </c>
      <c r="C43" s="73">
        <f t="shared" ref="C43:E43" si="2">SUM(C39,C40:C42)</f>
        <v>39.400000000000006</v>
      </c>
      <c r="D43" s="73">
        <f t="shared" si="2"/>
        <v>40.6</v>
      </c>
      <c r="E43" s="73">
        <f t="shared" si="2"/>
        <v>39.299999999999997</v>
      </c>
      <c r="F43" s="67"/>
      <c r="G43" s="10"/>
      <c r="H43" s="67"/>
      <c r="I43" s="67"/>
      <c r="J43" s="67"/>
      <c r="K43" s="67"/>
      <c r="L43" s="67"/>
      <c r="M43" s="67"/>
      <c r="N43" s="67"/>
      <c r="O43" s="67"/>
      <c r="P43" s="67"/>
    </row>
    <row r="44" spans="1:16">
      <c r="A44" s="62"/>
      <c r="B44" s="63"/>
      <c r="C44" s="62"/>
      <c r="D44" s="62"/>
      <c r="E44" s="62"/>
      <c r="F44" s="62"/>
      <c r="H44" s="62"/>
      <c r="I44" s="62"/>
      <c r="J44" s="62"/>
      <c r="K44" s="62"/>
      <c r="L44" s="62"/>
      <c r="M44" s="62"/>
      <c r="N44" s="62"/>
      <c r="O44" s="62"/>
      <c r="P44" s="62"/>
    </row>
    <row r="45" spans="1:16" s="54" customFormat="1">
      <c r="A45" s="78" t="s">
        <v>24</v>
      </c>
      <c r="B45" s="83">
        <v>369.2</v>
      </c>
      <c r="C45" s="78">
        <v>191</v>
      </c>
      <c r="D45" s="78">
        <v>1254.4000000000001</v>
      </c>
      <c r="E45" s="78">
        <v>1423.5</v>
      </c>
      <c r="F45" s="78"/>
      <c r="G45" s="16"/>
      <c r="H45" s="78"/>
      <c r="I45" s="78"/>
      <c r="J45" s="78"/>
      <c r="K45" s="78"/>
      <c r="L45" s="78"/>
      <c r="M45" s="78"/>
      <c r="N45" s="78"/>
      <c r="O45" s="78"/>
      <c r="P45" s="78"/>
    </row>
    <row r="46" spans="1:16">
      <c r="A46" s="62"/>
      <c r="B46" s="63"/>
      <c r="C46" s="62"/>
      <c r="D46" s="62"/>
      <c r="E46" s="62"/>
      <c r="F46" s="62"/>
      <c r="H46" s="62"/>
      <c r="I46" s="62"/>
      <c r="J46" s="62"/>
      <c r="K46" s="62"/>
      <c r="L46" s="62"/>
      <c r="M46" s="62"/>
      <c r="N46" s="62"/>
      <c r="O46" s="62"/>
      <c r="P46" s="62"/>
    </row>
    <row r="47" spans="1:16" s="55" customFormat="1">
      <c r="A47" s="80" t="s">
        <v>45</v>
      </c>
      <c r="B47" s="79">
        <v>-60.5</v>
      </c>
      <c r="C47" s="81">
        <v>-30.2</v>
      </c>
      <c r="D47" s="81">
        <v>-227.6</v>
      </c>
      <c r="E47" s="81">
        <v>-293.2</v>
      </c>
      <c r="F47" s="81"/>
      <c r="G47" s="12"/>
      <c r="H47" s="81"/>
      <c r="I47" s="81"/>
      <c r="J47" s="81"/>
      <c r="K47" s="81"/>
      <c r="L47" s="81"/>
      <c r="M47" s="81"/>
      <c r="N47" s="81"/>
      <c r="O47" s="81"/>
      <c r="P47" s="81"/>
    </row>
    <row r="48" spans="1:16" s="56" customFormat="1">
      <c r="A48" s="82" t="s">
        <v>46</v>
      </c>
      <c r="B48" s="83" t="s">
        <v>47</v>
      </c>
      <c r="C48" s="84">
        <v>160.80000000000001</v>
      </c>
      <c r="D48" s="84">
        <v>1026.8</v>
      </c>
      <c r="E48" s="84">
        <v>1130.3</v>
      </c>
      <c r="F48" s="84"/>
      <c r="G48" s="17"/>
      <c r="H48" s="84"/>
      <c r="I48" s="84"/>
      <c r="J48" s="84"/>
      <c r="K48" s="84"/>
      <c r="L48" s="84"/>
      <c r="M48" s="84"/>
      <c r="N48" s="84"/>
      <c r="O48" s="84"/>
      <c r="P48" s="84"/>
    </row>
    <row r="49" spans="1:16" s="57" customFormat="1">
      <c r="A49" s="85"/>
      <c r="B49" s="86"/>
      <c r="C49" s="87"/>
      <c r="D49" s="87"/>
      <c r="E49" s="87"/>
      <c r="F49" s="87"/>
      <c r="G49" s="18"/>
      <c r="H49" s="87"/>
      <c r="I49" s="87"/>
      <c r="J49" s="87"/>
      <c r="K49" s="87"/>
      <c r="L49" s="87"/>
      <c r="M49" s="87"/>
      <c r="N49" s="87"/>
      <c r="O49" s="87"/>
      <c r="P49" s="87"/>
    </row>
    <row r="50" spans="1:16">
      <c r="A50" s="74" t="s">
        <v>25</v>
      </c>
      <c r="B50" s="63"/>
      <c r="C50" s="62"/>
      <c r="D50" s="62"/>
      <c r="E50" s="62"/>
      <c r="F50" s="62"/>
      <c r="H50" s="62"/>
      <c r="I50" s="62"/>
      <c r="J50" s="62"/>
      <c r="K50" s="62"/>
      <c r="L50" s="62"/>
      <c r="M50" s="62"/>
      <c r="N50" s="62"/>
      <c r="O50" s="62"/>
      <c r="P50" s="62"/>
    </row>
    <row r="51" spans="1:16">
      <c r="A51" s="62" t="s">
        <v>27</v>
      </c>
      <c r="B51" s="63">
        <v>50.9</v>
      </c>
      <c r="C51" s="62">
        <v>26.3</v>
      </c>
      <c r="D51" s="62">
        <v>154.69999999999999</v>
      </c>
      <c r="E51" s="62">
        <v>175.1</v>
      </c>
      <c r="F51" s="62"/>
      <c r="H51" s="62"/>
      <c r="I51" s="62"/>
      <c r="J51" s="62"/>
      <c r="K51" s="62"/>
      <c r="L51" s="62"/>
      <c r="M51" s="62"/>
      <c r="N51" s="62"/>
      <c r="O51" s="62"/>
      <c r="P51" s="62"/>
    </row>
    <row r="52" spans="1:16">
      <c r="A52" s="62" t="s">
        <v>28</v>
      </c>
      <c r="B52" s="63">
        <v>50.3</v>
      </c>
      <c r="C52" s="62">
        <v>25.9</v>
      </c>
      <c r="D52" s="62">
        <v>151.4</v>
      </c>
      <c r="E52" s="62">
        <v>170.4</v>
      </c>
      <c r="F52" s="62"/>
      <c r="H52" s="62"/>
      <c r="I52" s="62"/>
      <c r="J52" s="62"/>
      <c r="K52" s="62"/>
      <c r="L52" s="62"/>
      <c r="M52" s="62"/>
      <c r="N52" s="62"/>
      <c r="O52" s="62"/>
      <c r="P52" s="62"/>
    </row>
    <row r="53" spans="1:16">
      <c r="A53" s="74" t="s">
        <v>26</v>
      </c>
      <c r="B53" s="63"/>
      <c r="C53" s="62"/>
      <c r="D53" s="62"/>
      <c r="E53" s="62"/>
      <c r="F53" s="62"/>
      <c r="H53" s="62"/>
      <c r="I53" s="62"/>
      <c r="J53" s="62"/>
      <c r="K53" s="62"/>
      <c r="L53" s="62"/>
      <c r="M53" s="62"/>
      <c r="N53" s="62"/>
      <c r="O53" s="62"/>
      <c r="P53" s="62"/>
    </row>
    <row r="54" spans="1:16">
      <c r="A54" s="62" t="s">
        <v>27</v>
      </c>
      <c r="B54" s="63">
        <v>37</v>
      </c>
      <c r="C54" s="62">
        <v>21.1</v>
      </c>
      <c r="D54" s="62">
        <v>124.8</v>
      </c>
      <c r="E54" s="62">
        <v>137</v>
      </c>
      <c r="F54" s="62"/>
      <c r="H54" s="62"/>
      <c r="I54" s="62"/>
      <c r="J54" s="62"/>
      <c r="K54" s="62"/>
      <c r="L54" s="62"/>
      <c r="M54" s="62"/>
      <c r="N54" s="62"/>
      <c r="O54" s="62"/>
      <c r="P54" s="62"/>
    </row>
    <row r="55" spans="1:16">
      <c r="A55" s="62" t="s">
        <v>28</v>
      </c>
      <c r="B55" s="63">
        <v>36.5</v>
      </c>
      <c r="C55" s="62">
        <v>20.8</v>
      </c>
      <c r="D55" s="62">
        <v>122.1</v>
      </c>
      <c r="E55" s="62">
        <v>133.30000000000001</v>
      </c>
      <c r="F55" s="62"/>
      <c r="H55" s="62"/>
      <c r="I55" s="62"/>
      <c r="J55" s="62"/>
      <c r="K55" s="62"/>
      <c r="L55" s="62"/>
      <c r="M55" s="62"/>
      <c r="N55" s="62"/>
      <c r="O55" s="62"/>
      <c r="P55" s="62"/>
    </row>
    <row r="56" spans="1:16">
      <c r="A56" s="74"/>
      <c r="B56" s="63"/>
      <c r="C56" s="62"/>
      <c r="D56" s="62"/>
      <c r="E56" s="62"/>
      <c r="F56" s="62"/>
      <c r="H56" s="62"/>
      <c r="I56" s="62"/>
      <c r="J56" s="62"/>
      <c r="K56" s="62"/>
      <c r="L56" s="62"/>
      <c r="M56" s="62"/>
      <c r="N56" s="62"/>
      <c r="O56" s="62"/>
      <c r="P56" s="62"/>
    </row>
    <row r="57" spans="1:16" s="49" customFormat="1" ht="21">
      <c r="A57" s="64" t="s">
        <v>143</v>
      </c>
      <c r="B57" s="64"/>
      <c r="C57" s="64"/>
      <c r="D57" s="64"/>
      <c r="E57" s="64"/>
      <c r="F57" s="64"/>
      <c r="G57" s="99"/>
      <c r="H57" s="64"/>
      <c r="I57" s="64"/>
      <c r="J57" s="64"/>
      <c r="K57" s="64"/>
      <c r="L57" s="64"/>
      <c r="M57" s="64"/>
      <c r="N57" s="64"/>
      <c r="O57" s="64"/>
      <c r="P57" s="64"/>
    </row>
    <row r="58" spans="1:16">
      <c r="A58" s="62"/>
      <c r="B58" s="63" t="s">
        <v>2</v>
      </c>
      <c r="C58" s="62" t="s">
        <v>0</v>
      </c>
      <c r="D58" s="62" t="s">
        <v>1</v>
      </c>
      <c r="E58" s="62" t="s">
        <v>3</v>
      </c>
      <c r="F58" s="62"/>
      <c r="H58" s="62"/>
      <c r="I58" s="62"/>
      <c r="J58" s="62"/>
      <c r="K58" s="62"/>
      <c r="L58" s="62"/>
      <c r="M58" s="62"/>
      <c r="N58" s="62"/>
      <c r="O58" s="62"/>
      <c r="P58" s="62"/>
    </row>
    <row r="59" spans="1:16" s="56" customFormat="1">
      <c r="A59" s="84" t="s">
        <v>132</v>
      </c>
      <c r="B59" s="83"/>
      <c r="C59" s="84"/>
      <c r="D59" s="84"/>
      <c r="E59" s="84"/>
      <c r="F59" s="84"/>
      <c r="G59" s="17"/>
      <c r="H59" s="84"/>
      <c r="I59" s="84"/>
      <c r="J59" s="84"/>
      <c r="K59" s="84"/>
      <c r="L59" s="84"/>
      <c r="M59" s="84"/>
      <c r="N59" s="84"/>
      <c r="O59" s="84"/>
      <c r="P59" s="84"/>
    </row>
    <row r="60" spans="1:16">
      <c r="A60" s="104" t="s">
        <v>48</v>
      </c>
      <c r="B60" s="88">
        <f>Schedule!B152</f>
        <v>123.5</v>
      </c>
      <c r="C60" s="88">
        <f>Schedule!C152</f>
        <v>128.80000000000001</v>
      </c>
      <c r="D60" s="88">
        <f>Schedule!D152</f>
        <v>165.3</v>
      </c>
      <c r="E60" s="88">
        <f>Schedule!E152</f>
        <v>198</v>
      </c>
      <c r="F60" s="62"/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104" t="s">
        <v>49</v>
      </c>
      <c r="B61" s="88">
        <f>Schedule!B156</f>
        <v>19.2</v>
      </c>
      <c r="C61" s="88">
        <f>Schedule!C156</f>
        <v>14.9</v>
      </c>
      <c r="D61" s="88">
        <f>Schedule!D156</f>
        <v>15.9</v>
      </c>
      <c r="E61" s="88">
        <f>Schedule!E156</f>
        <v>28.9</v>
      </c>
      <c r="F61" s="62"/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104" t="s">
        <v>50</v>
      </c>
      <c r="B62" s="88">
        <f>Schedule!B160</f>
        <v>75.5</v>
      </c>
      <c r="C62" s="88">
        <f>Schedule!C160</f>
        <v>60.5</v>
      </c>
      <c r="D62" s="88">
        <f>Schedule!D160</f>
        <v>59.4</v>
      </c>
      <c r="E62" s="88">
        <f>Schedule!E160</f>
        <v>49.8</v>
      </c>
      <c r="F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104" t="s">
        <v>51</v>
      </c>
      <c r="B63" s="88">
        <f>Schedule!B164</f>
        <v>16.3</v>
      </c>
      <c r="C63" s="88">
        <f>Schedule!C164</f>
        <v>35.200000000000003</v>
      </c>
      <c r="D63" s="88">
        <f>Schedule!D164</f>
        <v>46.9</v>
      </c>
      <c r="E63" s="88">
        <f>Schedule!E164</f>
        <v>191.8</v>
      </c>
      <c r="F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>
      <c r="A64" s="104" t="s">
        <v>207</v>
      </c>
      <c r="B64" s="88">
        <f>Schedule!B168</f>
        <v>0</v>
      </c>
      <c r="C64" s="88">
        <f>Schedule!C168</f>
        <v>0</v>
      </c>
      <c r="D64" s="88">
        <f>Schedule!D168</f>
        <v>101.5</v>
      </c>
      <c r="E64" s="88">
        <f>Schedule!E168</f>
        <v>20.2</v>
      </c>
      <c r="F64" s="62"/>
      <c r="H64" s="62"/>
      <c r="I64" s="62"/>
      <c r="J64" s="62"/>
      <c r="K64" s="62"/>
      <c r="L64" s="62"/>
      <c r="M64" s="62"/>
      <c r="N64" s="62"/>
      <c r="O64" s="62"/>
      <c r="P64" s="62"/>
    </row>
    <row r="65" spans="1:16">
      <c r="A65" s="104" t="s">
        <v>52</v>
      </c>
      <c r="B65" s="88">
        <f>Schedule!B172</f>
        <v>0</v>
      </c>
      <c r="C65" s="88">
        <f>Schedule!C172</f>
        <v>0</v>
      </c>
      <c r="D65" s="88">
        <f>Schedule!D172</f>
        <v>0</v>
      </c>
      <c r="E65" s="88">
        <f>Schedule!E172</f>
        <v>0</v>
      </c>
      <c r="F65" s="62"/>
      <c r="H65" s="62"/>
      <c r="I65" s="62"/>
      <c r="J65" s="62"/>
      <c r="K65" s="62"/>
      <c r="L65" s="62"/>
      <c r="M65" s="62"/>
      <c r="N65" s="62"/>
      <c r="O65" s="62"/>
      <c r="P65" s="62"/>
    </row>
    <row r="66" spans="1:16">
      <c r="A66" s="104" t="s">
        <v>53</v>
      </c>
      <c r="B66" s="88">
        <f>Schedule!B176</f>
        <v>0.6</v>
      </c>
      <c r="C66" s="88">
        <f>Schedule!C176</f>
        <v>0.4</v>
      </c>
      <c r="D66" s="88">
        <f>Schedule!D176</f>
        <v>0</v>
      </c>
      <c r="E66" s="88">
        <f>Schedule!E176</f>
        <v>0</v>
      </c>
      <c r="F66" s="62"/>
      <c r="H66" s="62"/>
      <c r="I66" s="62"/>
      <c r="J66" s="62"/>
      <c r="K66" s="62"/>
      <c r="L66" s="62"/>
      <c r="M66" s="62"/>
      <c r="N66" s="62"/>
      <c r="O66" s="62"/>
      <c r="P66" s="62"/>
    </row>
    <row r="67" spans="1:16">
      <c r="A67" s="104" t="s">
        <v>54</v>
      </c>
      <c r="B67" s="88">
        <f>Schedule!B180</f>
        <v>477.8</v>
      </c>
      <c r="C67" s="88">
        <f>Schedule!C180</f>
        <v>550.1</v>
      </c>
      <c r="D67" s="88">
        <f>Schedule!D180</f>
        <v>0</v>
      </c>
      <c r="E67" s="88">
        <f>Schedule!E180</f>
        <v>0</v>
      </c>
      <c r="F67" s="62"/>
      <c r="H67" s="62"/>
      <c r="I67" s="62"/>
      <c r="J67" s="62"/>
      <c r="K67" s="62"/>
      <c r="L67" s="62"/>
      <c r="M67" s="62"/>
      <c r="N67" s="62"/>
      <c r="O67" s="62"/>
      <c r="P67" s="62"/>
    </row>
    <row r="68" spans="1:16">
      <c r="A68" s="104" t="s">
        <v>55</v>
      </c>
      <c r="B68" s="88">
        <f>Schedule!B184</f>
        <v>18.100000000000001</v>
      </c>
      <c r="C68" s="88">
        <f>Schedule!C184</f>
        <v>4.5999999999999996</v>
      </c>
      <c r="D68" s="88">
        <f>Schedule!D184</f>
        <v>0</v>
      </c>
      <c r="E68" s="88">
        <f>Schedule!E184</f>
        <v>4</v>
      </c>
      <c r="F68" s="62"/>
      <c r="H68" s="62"/>
      <c r="I68" s="62"/>
      <c r="J68" s="62"/>
      <c r="K68" s="62"/>
      <c r="L68" s="62"/>
      <c r="M68" s="62"/>
      <c r="N68" s="62"/>
      <c r="O68" s="62"/>
      <c r="P68" s="62"/>
    </row>
    <row r="69" spans="1:16">
      <c r="A69" s="104" t="s">
        <v>56</v>
      </c>
      <c r="B69" s="88">
        <f>Schedule!B188</f>
        <v>2386.4</v>
      </c>
      <c r="C69" s="88">
        <f>Schedule!C188</f>
        <v>3286.6</v>
      </c>
      <c r="D69" s="88">
        <f>Schedule!D188</f>
        <v>2426.6999999999998</v>
      </c>
      <c r="E69" s="88">
        <f>Schedule!E188</f>
        <v>2666.6</v>
      </c>
      <c r="F69" s="62"/>
      <c r="H69" s="62"/>
      <c r="I69" s="62"/>
      <c r="J69" s="62"/>
      <c r="K69" s="62"/>
      <c r="L69" s="62"/>
      <c r="M69" s="62"/>
      <c r="N69" s="62"/>
      <c r="O69" s="62"/>
      <c r="P69" s="62"/>
    </row>
    <row r="70" spans="1:16">
      <c r="A70" s="104" t="s">
        <v>57</v>
      </c>
      <c r="B70" s="88">
        <f>Schedule!B192</f>
        <v>7283.5</v>
      </c>
      <c r="C70" s="88">
        <f>Schedule!C192</f>
        <v>8345.6</v>
      </c>
      <c r="D70" s="88">
        <f>Schedule!D192</f>
        <v>9665.5</v>
      </c>
      <c r="E70" s="88">
        <f>Schedule!E192</f>
        <v>10610.6</v>
      </c>
      <c r="F70" s="62"/>
      <c r="H70" s="62"/>
      <c r="I70" s="62"/>
      <c r="J70" s="62"/>
      <c r="K70" s="62"/>
      <c r="L70" s="62"/>
      <c r="M70" s="62"/>
      <c r="N70" s="62"/>
      <c r="O70" s="62"/>
      <c r="P70" s="62"/>
    </row>
    <row r="71" spans="1:16">
      <c r="A71" s="104" t="s">
        <v>58</v>
      </c>
      <c r="B71" s="88">
        <f>Schedule!B196</f>
        <v>1696.1</v>
      </c>
      <c r="C71" s="88">
        <f>Schedule!C196</f>
        <v>1811.7</v>
      </c>
      <c r="D71" s="88">
        <f>Schedule!D196</f>
        <v>0</v>
      </c>
      <c r="E71" s="88">
        <f>Schedule!E196</f>
        <v>0</v>
      </c>
      <c r="F71" s="62"/>
      <c r="H71" s="62"/>
      <c r="I71" s="62"/>
      <c r="J71" s="62"/>
      <c r="K71" s="62"/>
      <c r="L71" s="62"/>
      <c r="M71" s="62"/>
      <c r="N71" s="62"/>
      <c r="O71" s="62"/>
      <c r="P71" s="62"/>
    </row>
    <row r="72" spans="1:16">
      <c r="A72" s="104" t="s">
        <v>59</v>
      </c>
      <c r="B72" s="88">
        <f>Schedule!B200</f>
        <v>106.7</v>
      </c>
      <c r="C72" s="88">
        <f>Schedule!C200</f>
        <v>196.4</v>
      </c>
      <c r="D72" s="88">
        <f>Schedule!D200</f>
        <v>354.2</v>
      </c>
      <c r="E72" s="88">
        <f>Schedule!E200</f>
        <v>681.4</v>
      </c>
      <c r="F72" s="62"/>
      <c r="H72" s="62"/>
      <c r="I72" s="62"/>
      <c r="J72" s="62"/>
      <c r="K72" s="62"/>
      <c r="L72" s="62"/>
      <c r="M72" s="62"/>
      <c r="N72" s="62"/>
      <c r="O72" s="62"/>
      <c r="P72" s="62"/>
    </row>
    <row r="73" spans="1:16">
      <c r="A73" s="104" t="s">
        <v>60</v>
      </c>
      <c r="B73" s="88">
        <f>Schedule!B204</f>
        <v>11.9</v>
      </c>
      <c r="C73" s="88">
        <f>Schedule!C204</f>
        <v>11.7</v>
      </c>
      <c r="D73" s="88">
        <f>Schedule!D204</f>
        <v>13.2</v>
      </c>
      <c r="E73" s="88">
        <f>Schedule!E204</f>
        <v>85.6</v>
      </c>
      <c r="F73" s="62"/>
      <c r="H73" s="62"/>
      <c r="I73" s="62"/>
      <c r="J73" s="62"/>
      <c r="K73" s="62"/>
      <c r="L73" s="62"/>
      <c r="M73" s="62"/>
      <c r="N73" s="62"/>
      <c r="O73" s="62"/>
      <c r="P73" s="62"/>
    </row>
    <row r="74" spans="1:16">
      <c r="A74" s="104" t="s">
        <v>61</v>
      </c>
      <c r="B74" s="88">
        <f>Schedule!B208</f>
        <v>591.79999999999995</v>
      </c>
      <c r="C74" s="88">
        <f>Schedule!C208</f>
        <v>652.5</v>
      </c>
      <c r="D74" s="88">
        <f>Schedule!D208</f>
        <v>812.3</v>
      </c>
      <c r="E74" s="88">
        <f>Schedule!E208</f>
        <v>882.1</v>
      </c>
      <c r="F74" s="62"/>
      <c r="H74" s="62"/>
      <c r="I74" s="62"/>
      <c r="J74" s="62"/>
      <c r="K74" s="62"/>
      <c r="L74" s="62"/>
      <c r="M74" s="62"/>
      <c r="N74" s="62"/>
      <c r="O74" s="62"/>
      <c r="P74" s="62"/>
    </row>
    <row r="75" spans="1:16" s="59" customFormat="1">
      <c r="A75" s="105" t="s">
        <v>62</v>
      </c>
      <c r="B75" s="89">
        <f>Schedule!B212</f>
        <v>12807.4</v>
      </c>
      <c r="C75" s="89">
        <f>Schedule!C212</f>
        <v>15099.000000000002</v>
      </c>
      <c r="D75" s="89">
        <f>Schedule!D212</f>
        <v>13660.9</v>
      </c>
      <c r="E75" s="89">
        <f>Schedule!E212</f>
        <v>15419</v>
      </c>
      <c r="F75" s="91"/>
      <c r="G75" s="100"/>
      <c r="H75" s="91"/>
      <c r="I75" s="91"/>
      <c r="J75" s="91"/>
      <c r="K75" s="91"/>
      <c r="L75" s="91"/>
      <c r="M75" s="91"/>
      <c r="N75" s="91"/>
      <c r="O75" s="91"/>
      <c r="P75" s="91"/>
    </row>
    <row r="76" spans="1:16">
      <c r="A76" s="62"/>
      <c r="B76" s="63"/>
      <c r="C76" s="62"/>
      <c r="D76" s="62"/>
      <c r="E76" s="62"/>
      <c r="F76" s="62"/>
      <c r="H76" s="62"/>
      <c r="I76" s="62"/>
      <c r="J76" s="62"/>
      <c r="K76" s="62"/>
      <c r="L76" s="62"/>
      <c r="M76" s="62"/>
      <c r="N76" s="62"/>
      <c r="O76" s="62"/>
      <c r="P76" s="62"/>
    </row>
    <row r="77" spans="1:16" s="58" customFormat="1">
      <c r="A77" s="90" t="s">
        <v>140</v>
      </c>
      <c r="B77" s="90"/>
      <c r="C77" s="90"/>
      <c r="D77" s="90"/>
      <c r="E77" s="90"/>
      <c r="F77" s="90"/>
      <c r="G77" s="101"/>
      <c r="H77" s="90"/>
      <c r="I77" s="90"/>
      <c r="J77" s="90"/>
      <c r="K77" s="90"/>
      <c r="L77" s="90"/>
      <c r="M77" s="90"/>
      <c r="N77" s="90"/>
      <c r="O77" s="90"/>
      <c r="P77" s="90"/>
    </row>
    <row r="78" spans="1:16">
      <c r="A78" s="62" t="s">
        <v>134</v>
      </c>
      <c r="B78" s="88">
        <v>42.9</v>
      </c>
      <c r="C78" s="88">
        <v>46.6</v>
      </c>
      <c r="D78" s="88">
        <v>46.7</v>
      </c>
      <c r="E78" s="88">
        <v>44.6</v>
      </c>
      <c r="F78" s="62"/>
      <c r="H78" s="62"/>
      <c r="I78" s="62"/>
      <c r="J78" s="62"/>
      <c r="K78" s="62"/>
      <c r="L78" s="62"/>
      <c r="M78" s="62"/>
      <c r="N78" s="62"/>
      <c r="O78" s="62"/>
      <c r="P78" s="62"/>
    </row>
    <row r="79" spans="1:16">
      <c r="A79" s="62" t="s">
        <v>135</v>
      </c>
      <c r="B79" s="88">
        <v>5.3</v>
      </c>
      <c r="C79" s="88">
        <v>9.6999999999999993</v>
      </c>
      <c r="D79" s="88">
        <v>10.6</v>
      </c>
      <c r="E79" s="47">
        <v>17.899999999999999</v>
      </c>
      <c r="F79" s="62"/>
      <c r="H79" s="62"/>
      <c r="I79" s="62"/>
      <c r="J79" s="62"/>
      <c r="K79" s="62"/>
      <c r="L79" s="62"/>
      <c r="M79" s="62"/>
      <c r="N79" s="62"/>
      <c r="O79" s="62"/>
      <c r="P79" s="62"/>
    </row>
    <row r="80" spans="1:16">
      <c r="A80" s="62" t="s">
        <v>136</v>
      </c>
      <c r="B80" s="88">
        <v>0</v>
      </c>
      <c r="C80" s="88">
        <v>0</v>
      </c>
      <c r="D80" s="88">
        <v>55.4</v>
      </c>
      <c r="E80" s="88">
        <v>55.4</v>
      </c>
      <c r="F80" s="62"/>
      <c r="H80" s="62"/>
      <c r="I80" s="62"/>
      <c r="J80" s="62"/>
      <c r="K80" s="62"/>
      <c r="L80" s="62"/>
      <c r="M80" s="62"/>
      <c r="N80" s="62"/>
      <c r="O80" s="62"/>
      <c r="P80" s="62"/>
    </row>
    <row r="81" spans="1:16">
      <c r="A81" s="62" t="s">
        <v>137</v>
      </c>
      <c r="B81" s="88">
        <v>-97.2</v>
      </c>
      <c r="C81" s="88">
        <v>-109.4</v>
      </c>
      <c r="D81" s="88">
        <v>0.7</v>
      </c>
      <c r="E81" s="88">
        <v>0.7</v>
      </c>
      <c r="F81" s="62"/>
      <c r="H81" s="62"/>
      <c r="I81" s="62"/>
      <c r="J81" s="62"/>
      <c r="K81" s="62"/>
      <c r="L81" s="62"/>
      <c r="M81" s="62"/>
      <c r="N81" s="62"/>
      <c r="O81" s="62"/>
      <c r="P81" s="62"/>
    </row>
    <row r="82" spans="1:16">
      <c r="A82" s="62" t="s">
        <v>138</v>
      </c>
      <c r="B82" s="88">
        <v>-4</v>
      </c>
      <c r="C82" s="88">
        <v>-7.6</v>
      </c>
      <c r="D82" s="88">
        <v>-20.2</v>
      </c>
      <c r="E82" s="88">
        <v>-2.7</v>
      </c>
      <c r="F82" s="62"/>
      <c r="H82" s="62"/>
      <c r="I82" s="62"/>
      <c r="J82" s="62"/>
      <c r="K82" s="62"/>
      <c r="L82" s="62"/>
      <c r="M82" s="62"/>
      <c r="N82" s="62"/>
      <c r="O82" s="62"/>
      <c r="P82" s="62"/>
    </row>
    <row r="83" spans="1:16">
      <c r="A83" s="62" t="s">
        <v>139</v>
      </c>
      <c r="B83" s="88">
        <v>2183.8000000000002</v>
      </c>
      <c r="C83" s="47">
        <v>2634.2</v>
      </c>
      <c r="D83" s="135">
        <v>1431.9</v>
      </c>
      <c r="E83" s="40">
        <v>1288.5</v>
      </c>
      <c r="F83" s="62"/>
      <c r="H83" s="62"/>
      <c r="I83" s="62"/>
      <c r="J83" s="62"/>
      <c r="K83" s="62"/>
      <c r="L83" s="62"/>
      <c r="M83" s="62"/>
      <c r="N83" s="62"/>
      <c r="O83" s="62"/>
      <c r="P83" s="62"/>
    </row>
    <row r="84" spans="1:16" s="59" customFormat="1">
      <c r="A84" s="91" t="s">
        <v>141</v>
      </c>
      <c r="B84" s="89">
        <f>SUM(B78:B83)</f>
        <v>2130.8000000000002</v>
      </c>
      <c r="C84" s="89">
        <f t="shared" ref="C84:E84" si="3">SUM(C78:C83)</f>
        <v>2573.5</v>
      </c>
      <c r="D84" s="89">
        <f t="shared" si="3"/>
        <v>1525.1000000000001</v>
      </c>
      <c r="E84" s="89">
        <f t="shared" si="3"/>
        <v>1404.4</v>
      </c>
      <c r="F84" s="91"/>
      <c r="G84" s="100"/>
      <c r="H84" s="91"/>
      <c r="I84" s="91"/>
      <c r="J84" s="91"/>
      <c r="K84" s="91"/>
      <c r="L84" s="91"/>
      <c r="M84" s="91"/>
      <c r="N84" s="91"/>
      <c r="O84" s="91"/>
      <c r="P84" s="91"/>
    </row>
    <row r="85" spans="1:16">
      <c r="A85" s="62"/>
      <c r="B85" s="88"/>
      <c r="C85" s="92"/>
      <c r="D85" s="92"/>
      <c r="E85" s="92"/>
      <c r="F85" s="62"/>
      <c r="H85" s="62"/>
      <c r="I85" s="62"/>
      <c r="J85" s="62"/>
      <c r="K85" s="62"/>
      <c r="L85" s="62"/>
      <c r="M85" s="62"/>
      <c r="N85" s="62"/>
      <c r="O85" s="62"/>
      <c r="P85" s="62"/>
    </row>
    <row r="86" spans="1:16" s="58" customFormat="1">
      <c r="A86" s="90" t="s">
        <v>152</v>
      </c>
      <c r="B86" s="93"/>
      <c r="C86" s="93"/>
      <c r="D86" s="93"/>
      <c r="E86" s="93"/>
      <c r="F86" s="90"/>
      <c r="G86" s="101"/>
      <c r="H86" s="90"/>
      <c r="I86" s="90"/>
      <c r="J86" s="90"/>
      <c r="K86" s="90"/>
      <c r="L86" s="90"/>
      <c r="M86" s="90"/>
      <c r="N86" s="90"/>
      <c r="O86" s="90"/>
      <c r="P86" s="90"/>
    </row>
    <row r="87" spans="1:16">
      <c r="A87" s="62" t="s">
        <v>145</v>
      </c>
      <c r="B87" s="88">
        <f>Schedule!B226</f>
        <v>8871.7999999999993</v>
      </c>
      <c r="C87" s="88">
        <f>Schedule!C226</f>
        <v>10354.200000000001</v>
      </c>
      <c r="D87" s="88" t="e">
        <f>Schedule!#REF!</f>
        <v>#REF!</v>
      </c>
      <c r="E87" s="88">
        <f>Schedule!E226</f>
        <v>8814.2999999999993</v>
      </c>
      <c r="F87" s="62"/>
      <c r="H87" s="62"/>
      <c r="I87" s="62"/>
      <c r="J87" s="62"/>
      <c r="K87" s="62"/>
      <c r="L87" s="62"/>
      <c r="M87" s="62"/>
      <c r="N87" s="62"/>
      <c r="O87" s="62"/>
      <c r="P87" s="62"/>
    </row>
    <row r="88" spans="1:16">
      <c r="A88" s="62" t="s">
        <v>146</v>
      </c>
      <c r="B88" s="88">
        <f>Schedule!B227</f>
        <v>554.70000000000005</v>
      </c>
      <c r="C88" s="88">
        <f>Schedule!C227</f>
        <v>562.5</v>
      </c>
      <c r="D88" s="88">
        <f>Schedule!D227</f>
        <v>554.6</v>
      </c>
      <c r="E88" s="88">
        <f>Schedule!E227</f>
        <v>576</v>
      </c>
      <c r="F88" s="62"/>
      <c r="H88" s="62"/>
      <c r="I88" s="62"/>
      <c r="J88" s="62"/>
      <c r="K88" s="62"/>
      <c r="L88" s="62"/>
      <c r="M88" s="62"/>
      <c r="N88" s="62"/>
      <c r="O88" s="62"/>
      <c r="P88" s="62"/>
    </row>
    <row r="89" spans="1:16">
      <c r="A89" s="62" t="s">
        <v>147</v>
      </c>
      <c r="B89" s="88">
        <f>Schedule!B228</f>
        <v>84.3</v>
      </c>
      <c r="C89" s="88">
        <f>Schedule!C228</f>
        <v>72.7</v>
      </c>
      <c r="D89" s="88">
        <f>Schedule!D228</f>
        <v>76.599999999999994</v>
      </c>
      <c r="E89" s="88">
        <f>Schedule!E228</f>
        <v>66.900000000000006</v>
      </c>
      <c r="F89" s="62"/>
      <c r="H89" s="62"/>
      <c r="I89" s="62"/>
      <c r="J89" s="62"/>
      <c r="K89" s="62"/>
      <c r="L89" s="62"/>
      <c r="M89" s="62"/>
      <c r="N89" s="62"/>
      <c r="O89" s="62"/>
      <c r="P89" s="62"/>
    </row>
    <row r="90" spans="1:16">
      <c r="A90" s="62" t="s">
        <v>148</v>
      </c>
      <c r="B90" s="88">
        <f>Schedule!B229</f>
        <v>0</v>
      </c>
      <c r="C90" s="88">
        <f>Schedule!C229</f>
        <v>0</v>
      </c>
      <c r="D90" s="88" t="e">
        <f>Schedule!#REF!</f>
        <v>#REF!</v>
      </c>
      <c r="E90" s="88">
        <f>Schedule!E229</f>
        <v>387.2</v>
      </c>
      <c r="F90" s="62"/>
      <c r="H90" s="62"/>
      <c r="I90" s="62"/>
      <c r="J90" s="62"/>
      <c r="K90" s="62"/>
      <c r="L90" s="62"/>
      <c r="M90" s="62"/>
      <c r="N90" s="62"/>
      <c r="O90" s="62"/>
      <c r="P90" s="62"/>
    </row>
    <row r="91" spans="1:16">
      <c r="A91" s="62" t="s">
        <v>149</v>
      </c>
      <c r="B91" s="88">
        <f>Schedule!B230</f>
        <v>24.5</v>
      </c>
      <c r="C91" s="88">
        <f>Schedule!C230</f>
        <v>8.6</v>
      </c>
      <c r="D91" s="88">
        <f>Schedule!D229</f>
        <v>202.2</v>
      </c>
      <c r="E91" s="88">
        <f>Schedule!E230</f>
        <v>27.9</v>
      </c>
      <c r="F91" s="62"/>
      <c r="H91" s="62"/>
      <c r="I91" s="62"/>
      <c r="J91" s="62"/>
      <c r="K91" s="62"/>
      <c r="L91" s="62"/>
      <c r="M91" s="62"/>
      <c r="N91" s="62"/>
      <c r="O91" s="62"/>
      <c r="P91" s="62"/>
    </row>
    <row r="92" spans="1:16">
      <c r="A92" s="62" t="s">
        <v>150</v>
      </c>
      <c r="B92" s="88">
        <f>Schedule!B232</f>
        <v>1141.3</v>
      </c>
      <c r="C92" s="88">
        <f>Schedule!C232</f>
        <v>1527.5</v>
      </c>
      <c r="D92" s="88">
        <f>Schedule!D232</f>
        <v>610.5</v>
      </c>
      <c r="E92" s="88">
        <f>Schedule!E232</f>
        <v>642.79999999999995</v>
      </c>
      <c r="F92" s="62"/>
      <c r="H92" s="62"/>
      <c r="I92" s="62"/>
      <c r="J92" s="62"/>
      <c r="K92" s="62"/>
      <c r="L92" s="62"/>
      <c r="M92" s="62"/>
      <c r="N92" s="62"/>
      <c r="O92" s="62"/>
      <c r="P92" s="62"/>
    </row>
    <row r="93" spans="1:16" s="60" customFormat="1">
      <c r="A93" s="94" t="s">
        <v>151</v>
      </c>
      <c r="B93" s="95">
        <f>Schedule!B233</f>
        <v>10676.599999999999</v>
      </c>
      <c r="C93" s="95">
        <f>Schedule!C233</f>
        <v>12525.500000000002</v>
      </c>
      <c r="D93" s="95">
        <f>Schedule!D233</f>
        <v>9783.3000000000011</v>
      </c>
      <c r="E93" s="95">
        <f>Schedule!E233</f>
        <v>10812.199999999999</v>
      </c>
      <c r="F93" s="94"/>
      <c r="G93" s="102"/>
      <c r="H93" s="94"/>
      <c r="I93" s="94"/>
      <c r="J93" s="94"/>
      <c r="K93" s="94"/>
      <c r="L93" s="94"/>
      <c r="M93" s="94"/>
      <c r="N93" s="94"/>
      <c r="O93" s="94"/>
      <c r="P93" s="94"/>
    </row>
    <row r="94" spans="1:16">
      <c r="A94" s="62"/>
      <c r="B94" s="92"/>
      <c r="C94" s="92"/>
      <c r="D94" s="92"/>
      <c r="E94" s="92"/>
      <c r="F94" s="62"/>
      <c r="H94" s="62"/>
      <c r="I94" s="62"/>
      <c r="J94" s="62"/>
      <c r="K94" s="62"/>
      <c r="L94" s="62"/>
      <c r="M94" s="62"/>
      <c r="N94" s="62"/>
      <c r="O94" s="62"/>
      <c r="P94" s="62"/>
    </row>
    <row r="95" spans="1:16" s="61" customFormat="1" ht="21">
      <c r="A95" s="96" t="s">
        <v>153</v>
      </c>
      <c r="B95" s="97">
        <f>Schedule!B236</f>
        <v>12807.4</v>
      </c>
      <c r="C95" s="97">
        <f>Schedule!C236</f>
        <v>15099</v>
      </c>
      <c r="D95" s="97">
        <f>Schedule!D236</f>
        <v>13665.4</v>
      </c>
      <c r="E95" s="97">
        <f>Schedule!E236</f>
        <v>15419</v>
      </c>
      <c r="F95" s="96"/>
      <c r="G95" s="102"/>
      <c r="H95" s="96"/>
      <c r="I95" s="96"/>
      <c r="J95" s="96"/>
      <c r="K95" s="96"/>
      <c r="L95" s="96"/>
      <c r="M95" s="96"/>
      <c r="N95" s="96"/>
      <c r="O95" s="96"/>
      <c r="P95" s="96"/>
    </row>
    <row r="96" spans="1:16">
      <c r="A96" s="62"/>
      <c r="B96" s="88"/>
      <c r="C96" s="92"/>
      <c r="D96" s="92"/>
      <c r="E96" s="92"/>
      <c r="F96" s="62"/>
      <c r="H96" s="62"/>
      <c r="I96" s="62"/>
      <c r="J96" s="62"/>
      <c r="K96" s="62"/>
      <c r="L96" s="62"/>
      <c r="M96" s="62"/>
      <c r="N96" s="62"/>
      <c r="O96" s="62"/>
      <c r="P96" s="62"/>
    </row>
    <row r="97" spans="1:16" s="49" customFormat="1" ht="21">
      <c r="A97" s="64" t="s">
        <v>144</v>
      </c>
      <c r="B97" s="64"/>
      <c r="C97" s="64"/>
      <c r="D97" s="64"/>
      <c r="E97" s="64"/>
      <c r="F97" s="64"/>
      <c r="G97" s="103"/>
      <c r="H97" s="64"/>
      <c r="I97" s="64"/>
      <c r="J97" s="64"/>
      <c r="K97" s="64"/>
      <c r="L97" s="64"/>
      <c r="M97" s="64"/>
      <c r="N97" s="64"/>
      <c r="O97" s="64"/>
      <c r="P97" s="64"/>
    </row>
    <row r="98" spans="1:16">
      <c r="A98" s="62"/>
      <c r="B98" s="63" t="s">
        <v>2</v>
      </c>
      <c r="C98" s="62" t="s">
        <v>0</v>
      </c>
      <c r="D98" s="62" t="s">
        <v>1</v>
      </c>
      <c r="E98" s="62" t="s">
        <v>3</v>
      </c>
      <c r="F98" s="62"/>
      <c r="H98" s="62"/>
      <c r="I98" s="62"/>
      <c r="J98" s="62"/>
      <c r="K98" s="62"/>
      <c r="L98" s="62"/>
      <c r="M98" s="62"/>
      <c r="N98" s="62"/>
      <c r="O98" s="62"/>
      <c r="P98" s="62"/>
    </row>
    <row r="99" spans="1:16" s="56" customFormat="1">
      <c r="A99" s="84" t="s">
        <v>159</v>
      </c>
      <c r="B99" s="83"/>
      <c r="C99" s="84"/>
      <c r="D99" s="84"/>
      <c r="E99" s="84"/>
      <c r="F99" s="84"/>
      <c r="G99" s="17"/>
      <c r="H99" s="84"/>
      <c r="I99" s="84"/>
      <c r="J99" s="84"/>
      <c r="K99" s="84"/>
      <c r="L99" s="84"/>
      <c r="M99" s="84"/>
      <c r="N99" s="84"/>
      <c r="O99" s="84"/>
      <c r="P99" s="84"/>
    </row>
    <row r="100" spans="1:16">
      <c r="A100" s="62" t="s">
        <v>160</v>
      </c>
      <c r="B100" s="63">
        <v>369.2</v>
      </c>
      <c r="C100" s="62"/>
      <c r="D100" s="62"/>
      <c r="E100" s="62"/>
      <c r="F100" s="62"/>
      <c r="H100" s="62"/>
      <c r="I100" s="62"/>
      <c r="J100" s="62"/>
      <c r="K100" s="62"/>
      <c r="L100" s="62"/>
      <c r="M100" s="62"/>
      <c r="N100" s="62"/>
      <c r="O100" s="62"/>
      <c r="P100" s="62"/>
    </row>
    <row r="101" spans="1:16">
      <c r="A101" s="62" t="s">
        <v>161</v>
      </c>
      <c r="B101" s="63">
        <v>20.5</v>
      </c>
      <c r="C101" s="62"/>
      <c r="D101" s="62"/>
      <c r="E101" s="62"/>
      <c r="F101" s="62"/>
      <c r="H101" s="62"/>
      <c r="I101" s="62"/>
      <c r="J101" s="62"/>
      <c r="K101" s="62"/>
      <c r="L101" s="62"/>
      <c r="M101" s="62"/>
      <c r="N101" s="62"/>
      <c r="O101" s="62"/>
      <c r="P101" s="62"/>
    </row>
    <row r="102" spans="1:16">
      <c r="A102" s="62" t="s">
        <v>162</v>
      </c>
      <c r="B102" s="63">
        <v>11</v>
      </c>
      <c r="C102" s="62"/>
      <c r="D102" s="62"/>
      <c r="E102" s="62"/>
      <c r="F102" s="62"/>
      <c r="H102" s="62"/>
      <c r="I102" s="62"/>
      <c r="J102" s="62"/>
      <c r="K102" s="62"/>
      <c r="L102" s="62"/>
      <c r="M102" s="62"/>
      <c r="N102" s="62"/>
      <c r="O102" s="62"/>
      <c r="P102" s="62"/>
    </row>
    <row r="103" spans="1:16">
      <c r="A103" s="62" t="s">
        <v>163</v>
      </c>
      <c r="B103" s="63">
        <v>-45.8</v>
      </c>
      <c r="C103" s="62"/>
      <c r="D103" s="62"/>
      <c r="E103" s="62"/>
      <c r="F103" s="62"/>
      <c r="H103" s="62"/>
      <c r="I103" s="62"/>
      <c r="J103" s="62"/>
      <c r="K103" s="62"/>
      <c r="L103" s="62"/>
      <c r="M103" s="62"/>
      <c r="N103" s="62"/>
      <c r="O103" s="62"/>
      <c r="P103" s="62"/>
    </row>
    <row r="104" spans="1:16">
      <c r="A104" s="62" t="s">
        <v>164</v>
      </c>
      <c r="B104" s="63">
        <v>4.9000000000000004</v>
      </c>
      <c r="C104" s="62"/>
      <c r="D104" s="62"/>
      <c r="E104" s="62"/>
      <c r="F104" s="62"/>
      <c r="H104" s="62"/>
      <c r="I104" s="62"/>
      <c r="J104" s="62"/>
      <c r="K104" s="62"/>
      <c r="L104" s="62"/>
      <c r="M104" s="62"/>
      <c r="N104" s="62"/>
      <c r="O104" s="62"/>
      <c r="P104" s="62"/>
    </row>
    <row r="105" spans="1:16">
      <c r="A105" s="62" t="s">
        <v>165</v>
      </c>
      <c r="B105" s="63">
        <v>15</v>
      </c>
      <c r="C105" s="62"/>
      <c r="D105" s="62"/>
      <c r="E105" s="62"/>
      <c r="F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1:16">
      <c r="A106" s="62" t="s">
        <v>166</v>
      </c>
      <c r="B106" s="63">
        <v>-3.3</v>
      </c>
      <c r="C106" s="62"/>
      <c r="D106" s="62"/>
      <c r="E106" s="62"/>
      <c r="F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1:16">
      <c r="A107" s="62" t="s">
        <v>167</v>
      </c>
      <c r="B107" s="63">
        <v>1900.8</v>
      </c>
      <c r="C107" s="62"/>
      <c r="D107" s="62"/>
      <c r="E107" s="62"/>
      <c r="F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1:16">
      <c r="A108" s="62" t="s">
        <v>168</v>
      </c>
      <c r="B108" s="63">
        <v>-950.1</v>
      </c>
      <c r="C108" s="62"/>
      <c r="D108" s="62"/>
      <c r="E108" s="62"/>
      <c r="F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16">
      <c r="A109" s="62" t="s">
        <v>169</v>
      </c>
      <c r="B109" s="63">
        <v>-92.9</v>
      </c>
      <c r="C109" s="62"/>
      <c r="D109" s="62"/>
      <c r="E109" s="62"/>
      <c r="F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spans="1:16">
      <c r="A110" s="62" t="s">
        <v>170</v>
      </c>
      <c r="B110" s="63">
        <v>-76.5</v>
      </c>
      <c r="C110" s="62"/>
      <c r="D110" s="62"/>
      <c r="E110" s="62"/>
      <c r="F110" s="62"/>
      <c r="H110" s="62"/>
      <c r="I110" s="62"/>
      <c r="J110" s="62"/>
      <c r="K110" s="62"/>
      <c r="L110" s="62"/>
      <c r="M110" s="62"/>
      <c r="N110" s="62"/>
      <c r="O110" s="62"/>
      <c r="P110" s="62"/>
    </row>
    <row r="111" spans="1:16">
      <c r="A111" s="62" t="s">
        <v>171</v>
      </c>
      <c r="B111" s="63">
        <v>38.9</v>
      </c>
      <c r="C111" s="62"/>
      <c r="D111" s="62"/>
      <c r="E111" s="62"/>
      <c r="F111" s="62"/>
      <c r="H111" s="62"/>
      <c r="I111" s="62"/>
      <c r="J111" s="62"/>
      <c r="K111" s="62"/>
      <c r="L111" s="62"/>
      <c r="M111" s="62"/>
      <c r="N111" s="62"/>
      <c r="O111" s="62"/>
      <c r="P111" s="62"/>
    </row>
    <row r="112" spans="1:16">
      <c r="A112" s="62" t="s">
        <v>172</v>
      </c>
      <c r="B112" s="63">
        <v>-22.2</v>
      </c>
      <c r="C112" s="62"/>
      <c r="D112" s="62"/>
      <c r="E112" s="62"/>
      <c r="F112" s="62"/>
      <c r="H112" s="62"/>
      <c r="I112" s="62"/>
      <c r="J112" s="62"/>
      <c r="K112" s="62"/>
      <c r="L112" s="62"/>
      <c r="M112" s="62"/>
      <c r="N112" s="62"/>
      <c r="O112" s="62"/>
      <c r="P112" s="62"/>
    </row>
    <row r="113" spans="1:16" s="59" customFormat="1">
      <c r="A113" s="91" t="s">
        <v>173</v>
      </c>
      <c r="B113" s="98">
        <f>SUM(B100:B112)</f>
        <v>1169.4999999999998</v>
      </c>
      <c r="C113" s="91"/>
      <c r="D113" s="91"/>
      <c r="E113" s="91"/>
      <c r="F113" s="91"/>
      <c r="G113" s="100"/>
      <c r="H113" s="91"/>
      <c r="I113" s="91"/>
      <c r="J113" s="91"/>
      <c r="K113" s="91"/>
      <c r="L113" s="91"/>
      <c r="M113" s="91"/>
      <c r="N113" s="91"/>
      <c r="O113" s="91"/>
      <c r="P113" s="91"/>
    </row>
    <row r="114" spans="1:16">
      <c r="A114" s="62"/>
      <c r="B114" s="63"/>
      <c r="C114" s="62"/>
      <c r="D114" s="62"/>
      <c r="E114" s="62"/>
      <c r="F114" s="62"/>
      <c r="H114" s="62"/>
      <c r="I114" s="62"/>
      <c r="J114" s="62"/>
      <c r="K114" s="62"/>
      <c r="L114" s="62"/>
      <c r="M114" s="62"/>
      <c r="N114" s="62"/>
      <c r="O114" s="62"/>
      <c r="P114" s="62"/>
    </row>
    <row r="115" spans="1:16" s="56" customFormat="1">
      <c r="A115" s="84" t="s">
        <v>174</v>
      </c>
      <c r="B115" s="83"/>
      <c r="C115" s="84"/>
      <c r="D115" s="84"/>
      <c r="E115" s="84"/>
      <c r="F115" s="84"/>
      <c r="G115" s="17"/>
      <c r="H115" s="84"/>
      <c r="I115" s="84"/>
      <c r="J115" s="84"/>
      <c r="K115" s="84"/>
      <c r="L115" s="84"/>
      <c r="M115" s="84"/>
      <c r="N115" s="84"/>
      <c r="O115" s="84"/>
      <c r="P115" s="84"/>
    </row>
    <row r="116" spans="1:16">
      <c r="A116" s="62" t="s">
        <v>175</v>
      </c>
      <c r="B116">
        <v>-4.5</v>
      </c>
      <c r="C116" s="62">
        <v>-1</v>
      </c>
      <c r="D116" s="62"/>
      <c r="E116" s="62"/>
      <c r="F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1:16">
      <c r="A117" s="62" t="s">
        <v>176</v>
      </c>
      <c r="B117">
        <v>-17.7</v>
      </c>
      <c r="C117">
        <v>-22.7</v>
      </c>
      <c r="D117" s="62"/>
      <c r="E117" s="62"/>
      <c r="F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1:16">
      <c r="A118" s="62" t="s">
        <v>177</v>
      </c>
      <c r="B118">
        <v>-7979.1</v>
      </c>
      <c r="C118" s="62">
        <v>-6645.4</v>
      </c>
      <c r="D118" s="62"/>
      <c r="E118" s="62"/>
      <c r="F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1:16">
      <c r="A119" s="62" t="s">
        <v>178</v>
      </c>
      <c r="B119">
        <v>7037.1</v>
      </c>
      <c r="C119" s="62">
        <v>5325.3</v>
      </c>
      <c r="D119" s="62"/>
      <c r="E119" s="62"/>
      <c r="F119" s="62"/>
      <c r="H119" s="62"/>
      <c r="I119" s="62"/>
      <c r="J119" s="62"/>
      <c r="K119" s="62"/>
      <c r="L119" s="62"/>
      <c r="M119" s="62"/>
      <c r="N119" s="62"/>
      <c r="O119" s="62"/>
      <c r="P119" s="62"/>
    </row>
    <row r="120" spans="1:16">
      <c r="A120" s="62" t="s">
        <v>179</v>
      </c>
      <c r="B120">
        <v>54.4</v>
      </c>
      <c r="C120" s="62">
        <v>0</v>
      </c>
      <c r="D120" s="62"/>
      <c r="E120" s="62"/>
      <c r="F120" s="62"/>
      <c r="H120" s="62"/>
      <c r="I120" s="62"/>
      <c r="J120" s="62"/>
      <c r="K120" s="62"/>
      <c r="L120" s="62"/>
      <c r="M120" s="62"/>
      <c r="N120" s="62"/>
      <c r="O120" s="62"/>
      <c r="P120" s="62"/>
    </row>
    <row r="121" spans="1:16">
      <c r="A121" s="62" t="s">
        <v>180</v>
      </c>
      <c r="B121">
        <v>70.599999999999994</v>
      </c>
      <c r="C121" s="62">
        <v>94.2</v>
      </c>
      <c r="D121" s="62"/>
      <c r="E121" s="62"/>
      <c r="F121" s="62"/>
      <c r="H121" s="62"/>
      <c r="I121" s="62"/>
      <c r="J121" s="62"/>
      <c r="K121" s="62"/>
      <c r="L121" s="62"/>
      <c r="M121" s="62"/>
      <c r="N121" s="62"/>
      <c r="O121" s="62"/>
      <c r="P121" s="62"/>
    </row>
    <row r="122" spans="1:16" s="59" customFormat="1">
      <c r="A122" s="91" t="s">
        <v>181</v>
      </c>
      <c r="B122" s="22">
        <f>SUM(B116:B121)</f>
        <v>-839.19999999999982</v>
      </c>
      <c r="C122" s="22">
        <f>SUM(C116:C121)</f>
        <v>-1249.5999999999992</v>
      </c>
      <c r="D122" s="22"/>
      <c r="E122" s="22"/>
      <c r="F122" s="91"/>
      <c r="G122" s="100"/>
      <c r="H122" s="91"/>
      <c r="I122" s="91"/>
      <c r="J122" s="91"/>
      <c r="K122" s="91"/>
      <c r="L122" s="91"/>
      <c r="M122" s="91"/>
      <c r="N122" s="91"/>
      <c r="O122" s="91"/>
      <c r="P122" s="91"/>
    </row>
    <row r="123" spans="1:16">
      <c r="A123" s="62"/>
      <c r="B123" s="63"/>
      <c r="C123" s="62"/>
      <c r="D123" s="62"/>
      <c r="E123" s="62"/>
      <c r="F123" s="62"/>
      <c r="H123" s="62"/>
      <c r="I123" s="62"/>
      <c r="J123" s="62"/>
      <c r="K123" s="62"/>
      <c r="L123" s="62"/>
      <c r="M123" s="62"/>
      <c r="N123" s="62"/>
      <c r="O123" s="62"/>
      <c r="P123" s="62"/>
    </row>
    <row r="124" spans="1:16" s="56" customFormat="1">
      <c r="A124" s="84" t="s">
        <v>182</v>
      </c>
      <c r="B124" s="83"/>
      <c r="C124" s="84"/>
      <c r="D124" s="84"/>
      <c r="E124" s="84"/>
      <c r="F124" s="84"/>
      <c r="G124" s="17"/>
      <c r="H124" s="84"/>
      <c r="I124" s="84"/>
      <c r="J124" s="84"/>
      <c r="K124" s="84"/>
      <c r="L124" s="84"/>
      <c r="M124" s="84"/>
      <c r="N124" s="84"/>
      <c r="O124" s="84"/>
      <c r="P124" s="84"/>
    </row>
    <row r="125" spans="1:16">
      <c r="A125" s="62" t="s">
        <v>183</v>
      </c>
      <c r="B125">
        <v>0</v>
      </c>
      <c r="C125">
        <v>-17.8</v>
      </c>
      <c r="D125">
        <v>-33.6</v>
      </c>
      <c r="E125">
        <v>-14</v>
      </c>
      <c r="F125" s="62"/>
      <c r="H125" s="62"/>
      <c r="I125" s="62"/>
      <c r="J125" s="62"/>
      <c r="K125" s="62"/>
      <c r="L125" s="62"/>
      <c r="M125" s="62"/>
      <c r="N125" s="62"/>
      <c r="O125" s="62"/>
      <c r="P125" s="62"/>
    </row>
    <row r="126" spans="1:16">
      <c r="A126" s="62" t="s">
        <v>184</v>
      </c>
      <c r="B126">
        <v>-12.8</v>
      </c>
      <c r="C126">
        <v>-11.6</v>
      </c>
      <c r="D126">
        <v>-12</v>
      </c>
      <c r="E126">
        <v>-11.8</v>
      </c>
      <c r="F126" s="62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1:16">
      <c r="A127" s="62" t="s">
        <v>185</v>
      </c>
      <c r="B127">
        <v>0</v>
      </c>
      <c r="C127">
        <v>404.4</v>
      </c>
      <c r="D127">
        <v>0</v>
      </c>
      <c r="E127">
        <v>-2.9</v>
      </c>
      <c r="F127" s="62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1:16">
      <c r="A128" s="62" t="s">
        <v>186</v>
      </c>
      <c r="B128">
        <v>-35.200000000000003</v>
      </c>
      <c r="C128">
        <v>-36.299999999999997</v>
      </c>
      <c r="D128">
        <v>-37.5</v>
      </c>
      <c r="E128">
        <v>-330</v>
      </c>
      <c r="F128" s="62"/>
      <c r="H128" s="62"/>
      <c r="I128" s="62"/>
      <c r="J128" s="62"/>
      <c r="K128" s="62"/>
      <c r="L128" s="62"/>
      <c r="M128" s="62"/>
      <c r="N128" s="62"/>
      <c r="O128" s="62"/>
      <c r="P128" s="62"/>
    </row>
    <row r="129" spans="1:16">
      <c r="A129" s="62" t="s">
        <v>187</v>
      </c>
      <c r="B129">
        <v>0</v>
      </c>
      <c r="C129">
        <v>0</v>
      </c>
      <c r="D129">
        <v>0</v>
      </c>
      <c r="E129">
        <v>-36.4</v>
      </c>
      <c r="F129" s="62"/>
      <c r="H129" s="62"/>
      <c r="I129" s="62"/>
      <c r="J129" s="62"/>
      <c r="K129" s="62"/>
      <c r="L129" s="62"/>
      <c r="M129" s="62"/>
      <c r="N129" s="62"/>
      <c r="O129" s="62"/>
      <c r="P129" s="62"/>
    </row>
    <row r="130" spans="1:16">
      <c r="A130" s="62" t="s">
        <v>188</v>
      </c>
      <c r="B130">
        <v>0</v>
      </c>
      <c r="C130">
        <v>-103</v>
      </c>
      <c r="D130">
        <v>-107.7</v>
      </c>
      <c r="E130">
        <v>-120.5</v>
      </c>
      <c r="F130" s="62"/>
      <c r="H130" s="62"/>
      <c r="I130" s="62"/>
      <c r="J130" s="62"/>
      <c r="K130" s="62"/>
      <c r="L130" s="62"/>
      <c r="M130" s="62"/>
      <c r="N130" s="62"/>
      <c r="O130" s="62"/>
      <c r="P130" s="62"/>
    </row>
    <row r="131" spans="1:16" s="59" customFormat="1">
      <c r="A131" s="91" t="s">
        <v>189</v>
      </c>
      <c r="B131" s="22">
        <f>SUM(B125:B130)</f>
        <v>-48</v>
      </c>
      <c r="C131" s="22">
        <f t="shared" ref="C131:E131" si="4">SUM(C125:C130)</f>
        <v>235.7</v>
      </c>
      <c r="D131" s="22">
        <f t="shared" si="4"/>
        <v>-190.8</v>
      </c>
      <c r="E131" s="22">
        <f t="shared" si="4"/>
        <v>-515.59999999999991</v>
      </c>
      <c r="F131" s="91"/>
      <c r="G131" s="100"/>
      <c r="H131" s="91"/>
      <c r="I131" s="91"/>
      <c r="J131" s="91"/>
      <c r="K131" s="91"/>
      <c r="L131" s="91"/>
      <c r="M131" s="91"/>
      <c r="N131" s="91"/>
      <c r="O131" s="91"/>
      <c r="P131" s="91"/>
    </row>
    <row r="132" spans="1:16">
      <c r="A132" s="62"/>
      <c r="B132" s="63"/>
      <c r="C132" s="62"/>
      <c r="D132" s="62"/>
      <c r="E132" s="62"/>
      <c r="F132" s="62"/>
      <c r="H132" s="62"/>
      <c r="I132" s="62"/>
      <c r="J132" s="62"/>
      <c r="K132" s="62"/>
      <c r="L132" s="62"/>
      <c r="M132" s="62"/>
      <c r="N132" s="62"/>
      <c r="O132" s="62"/>
      <c r="P132" s="62"/>
    </row>
    <row r="133" spans="1:16">
      <c r="A133" s="62" t="s">
        <v>190</v>
      </c>
      <c r="B133">
        <v>282.3</v>
      </c>
      <c r="C133">
        <v>82.9</v>
      </c>
      <c r="D133">
        <v>147.19999999999999</v>
      </c>
      <c r="E133">
        <v>56.5</v>
      </c>
      <c r="F133" s="62"/>
      <c r="H133" s="62"/>
      <c r="I133" s="62"/>
      <c r="J133" s="62"/>
      <c r="K133" s="62"/>
      <c r="L133" s="62"/>
      <c r="M133" s="62"/>
      <c r="N133" s="62"/>
      <c r="O133" s="62"/>
      <c r="P133" s="62"/>
    </row>
    <row r="134" spans="1:16">
      <c r="A134" s="62" t="s">
        <v>191</v>
      </c>
      <c r="B134">
        <v>309.5</v>
      </c>
      <c r="C134">
        <v>591.79999999999995</v>
      </c>
      <c r="D134">
        <v>652.5</v>
      </c>
      <c r="E134">
        <v>812.3</v>
      </c>
      <c r="F134" s="62"/>
      <c r="H134" s="62"/>
      <c r="I134" s="62"/>
      <c r="J134" s="62"/>
      <c r="K134" s="62"/>
      <c r="L134" s="62"/>
      <c r="M134" s="62"/>
      <c r="N134" s="62"/>
      <c r="O134" s="62"/>
      <c r="P134" s="62"/>
    </row>
    <row r="135" spans="1:16">
      <c r="A135" s="62" t="s">
        <v>192</v>
      </c>
      <c r="B135">
        <v>0</v>
      </c>
      <c r="C135">
        <v>-22.2</v>
      </c>
      <c r="D135">
        <v>12.6</v>
      </c>
      <c r="E135">
        <v>13.3</v>
      </c>
      <c r="F135" s="62"/>
      <c r="H135" s="62"/>
      <c r="I135" s="62"/>
      <c r="J135" s="62"/>
      <c r="K135" s="62"/>
      <c r="L135" s="62"/>
      <c r="M135" s="62"/>
      <c r="N135" s="62"/>
      <c r="O135" s="62"/>
      <c r="P135" s="62"/>
    </row>
    <row r="136" spans="1:16" s="59" customFormat="1">
      <c r="A136" s="91" t="s">
        <v>193</v>
      </c>
      <c r="B136" s="98">
        <f>SUM(B133:B135)</f>
        <v>591.79999999999995</v>
      </c>
      <c r="C136" s="98">
        <f t="shared" ref="C136:E136" si="5">SUM(C133:C135)</f>
        <v>652.49999999999989</v>
      </c>
      <c r="D136" s="98">
        <f t="shared" si="5"/>
        <v>812.30000000000007</v>
      </c>
      <c r="E136" s="98">
        <f t="shared" si="5"/>
        <v>882.09999999999991</v>
      </c>
      <c r="F136" s="91"/>
      <c r="G136" s="100"/>
      <c r="H136" s="91"/>
      <c r="I136" s="91"/>
      <c r="J136" s="91"/>
      <c r="K136" s="91"/>
      <c r="L136" s="91"/>
      <c r="M136" s="91"/>
      <c r="N136" s="91"/>
      <c r="O136" s="91"/>
      <c r="P136" s="91"/>
    </row>
  </sheetData>
  <mergeCells count="4">
    <mergeCell ref="B3:D3"/>
    <mergeCell ref="E3:H3"/>
    <mergeCell ref="I3:L3"/>
    <mergeCell ref="M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AB56-FBB7-3247-95D3-DF99AD86D439}">
  <dimension ref="A1:J236"/>
  <sheetViews>
    <sheetView zoomScale="77" zoomScaleNormal="88" workbookViewId="0">
      <selection activeCell="G66" sqref="G66"/>
    </sheetView>
  </sheetViews>
  <sheetFormatPr defaultColWidth="11.19921875" defaultRowHeight="15.6"/>
  <cols>
    <col min="1" max="1" width="53.3984375" customWidth="1"/>
  </cols>
  <sheetData>
    <row r="1" spans="1:5">
      <c r="A1" s="39" t="str">
        <f>HYPERLINK("https://www.beazley.com/documents/2022/annual_report_2022.pdf","Beazley 2022 Report (p.193)")</f>
        <v>Beazley 2022 Report (p.193)</v>
      </c>
      <c r="B1" t="s">
        <v>2</v>
      </c>
      <c r="C1" t="s">
        <v>116</v>
      </c>
      <c r="D1" t="s">
        <v>1</v>
      </c>
      <c r="E1" t="s">
        <v>3</v>
      </c>
    </row>
    <row r="2" spans="1:5" s="34" customFormat="1" ht="21">
      <c r="A2" s="34" t="s">
        <v>129</v>
      </c>
    </row>
    <row r="3" spans="1:5" s="36" customFormat="1" ht="18">
      <c r="A3" s="35" t="s">
        <v>114</v>
      </c>
      <c r="D3" s="42" t="s">
        <v>131</v>
      </c>
    </row>
    <row r="4" spans="1:5">
      <c r="A4" t="s">
        <v>121</v>
      </c>
      <c r="B4">
        <v>814.3</v>
      </c>
      <c r="C4">
        <v>1156.0999999999999</v>
      </c>
      <c r="D4">
        <v>1184.3</v>
      </c>
      <c r="E4" s="40">
        <v>1275.9000000000001</v>
      </c>
    </row>
    <row r="5" spans="1:5">
      <c r="A5" t="s">
        <v>122</v>
      </c>
      <c r="B5">
        <v>190.8</v>
      </c>
      <c r="C5">
        <v>204.9</v>
      </c>
      <c r="D5">
        <v>227.5</v>
      </c>
      <c r="E5">
        <v>246.6</v>
      </c>
    </row>
    <row r="6" spans="1:5">
      <c r="A6" t="s">
        <v>123</v>
      </c>
      <c r="B6">
        <v>897.5</v>
      </c>
      <c r="C6">
        <v>1107.8</v>
      </c>
      <c r="D6">
        <v>964.3</v>
      </c>
      <c r="E6">
        <v>950.3</v>
      </c>
    </row>
    <row r="7" spans="1:5">
      <c r="A7" t="s">
        <v>124</v>
      </c>
      <c r="B7">
        <v>812.6</v>
      </c>
      <c r="C7">
        <v>859.8</v>
      </c>
      <c r="D7">
        <v>1351.9</v>
      </c>
      <c r="E7" s="40">
        <v>1703.2</v>
      </c>
    </row>
    <row r="8" spans="1:5">
      <c r="A8" t="s">
        <v>125</v>
      </c>
      <c r="B8">
        <v>1903.7</v>
      </c>
      <c r="C8">
        <v>1940.1</v>
      </c>
      <c r="D8">
        <v>1873.4</v>
      </c>
      <c r="E8" s="40">
        <v>1988.1</v>
      </c>
    </row>
    <row r="9" spans="1:5" s="22" customFormat="1">
      <c r="A9" s="21" t="s">
        <v>113</v>
      </c>
      <c r="B9" s="22">
        <f>SUM(B4:B8)</f>
        <v>4618.8999999999996</v>
      </c>
      <c r="C9" s="111">
        <f>SUM(C4:C8)</f>
        <v>5268.7000000000007</v>
      </c>
      <c r="D9" s="111">
        <f>SUM(D4:D8)</f>
        <v>5601.4</v>
      </c>
      <c r="E9" s="22">
        <f>SUM(E4:E8)</f>
        <v>6164.1</v>
      </c>
    </row>
    <row r="10" spans="1:5">
      <c r="E10" s="40"/>
    </row>
    <row r="11" spans="1:5" s="37" customFormat="1" ht="18">
      <c r="A11" s="37" t="s">
        <v>6</v>
      </c>
    </row>
    <row r="12" spans="1:5" ht="16.2" customHeight="1">
      <c r="A12" t="s">
        <v>121</v>
      </c>
      <c r="B12">
        <v>624.79999999999995</v>
      </c>
      <c r="C12">
        <v>832.3</v>
      </c>
      <c r="D12">
        <v>912.9</v>
      </c>
      <c r="E12">
        <v>860.5</v>
      </c>
    </row>
    <row r="13" spans="1:5">
      <c r="A13" t="s">
        <v>122</v>
      </c>
      <c r="B13">
        <v>166.2</v>
      </c>
      <c r="C13">
        <v>168.8</v>
      </c>
      <c r="D13">
        <v>202.4</v>
      </c>
      <c r="E13">
        <v>207</v>
      </c>
    </row>
    <row r="14" spans="1:5">
      <c r="A14" t="s">
        <v>123</v>
      </c>
      <c r="B14">
        <v>671.5</v>
      </c>
      <c r="C14">
        <v>777</v>
      </c>
      <c r="D14">
        <v>851.6</v>
      </c>
      <c r="E14">
        <v>859.3</v>
      </c>
    </row>
    <row r="15" spans="1:5">
      <c r="A15" t="s">
        <v>124</v>
      </c>
      <c r="B15">
        <v>573.1</v>
      </c>
      <c r="C15">
        <v>687.9</v>
      </c>
      <c r="D15" s="40">
        <v>1157.3</v>
      </c>
      <c r="E15" s="40">
        <v>1454.9</v>
      </c>
    </row>
    <row r="16" spans="1:5">
      <c r="A16" t="s">
        <v>125</v>
      </c>
      <c r="B16">
        <v>1476.8</v>
      </c>
      <c r="C16">
        <v>1410.2</v>
      </c>
      <c r="D16" s="40">
        <v>1572</v>
      </c>
      <c r="E16" s="40">
        <v>1770.6</v>
      </c>
    </row>
    <row r="17" spans="1:5" s="22" customFormat="1">
      <c r="A17" s="21" t="s">
        <v>113</v>
      </c>
      <c r="B17" s="22">
        <f>SUM(B12:B16)</f>
        <v>3512.3999999999996</v>
      </c>
      <c r="C17" s="22">
        <f>SUM(C12:C16)</f>
        <v>3876.2</v>
      </c>
      <c r="D17" s="22">
        <f>SUM(D12:D16)</f>
        <v>4696.2</v>
      </c>
      <c r="E17" s="22">
        <f>SUM(E12:E16)</f>
        <v>5152.2999999999993</v>
      </c>
    </row>
    <row r="19" spans="1:5" s="37" customFormat="1" ht="18">
      <c r="A19" s="38" t="s">
        <v>10</v>
      </c>
      <c r="D19" s="37" t="s">
        <v>195</v>
      </c>
    </row>
    <row r="20" spans="1:5">
      <c r="A20" t="s">
        <v>121</v>
      </c>
      <c r="B20">
        <v>499.7</v>
      </c>
      <c r="C20">
        <v>783.9</v>
      </c>
      <c r="D20" s="40">
        <v>1174.9000000000001</v>
      </c>
      <c r="E20" s="40">
        <v>1156.7</v>
      </c>
    </row>
    <row r="21" spans="1:5">
      <c r="A21" t="s">
        <v>122</v>
      </c>
      <c r="B21">
        <v>149.30000000000001</v>
      </c>
      <c r="C21">
        <v>163.4</v>
      </c>
      <c r="D21">
        <v>224.7</v>
      </c>
      <c r="E21">
        <v>234.7</v>
      </c>
    </row>
    <row r="22" spans="1:5">
      <c r="A22" t="s">
        <v>123</v>
      </c>
      <c r="B22">
        <v>613.29999999999995</v>
      </c>
      <c r="C22">
        <v>726.5</v>
      </c>
      <c r="D22" s="40">
        <v>1015.4</v>
      </c>
      <c r="E22">
        <v>917.4</v>
      </c>
    </row>
    <row r="23" spans="1:5">
      <c r="A23" t="s">
        <v>124</v>
      </c>
      <c r="B23">
        <v>521.70000000000005</v>
      </c>
      <c r="C23">
        <v>663.4</v>
      </c>
      <c r="D23" s="40">
        <v>1145.2</v>
      </c>
      <c r="E23" s="40">
        <v>1518.1</v>
      </c>
    </row>
    <row r="24" spans="1:5">
      <c r="A24" t="s">
        <v>125</v>
      </c>
      <c r="B24">
        <v>1363.3</v>
      </c>
      <c r="C24">
        <v>1277</v>
      </c>
      <c r="D24" s="40">
        <v>1882.2</v>
      </c>
      <c r="E24" s="40">
        <v>1851.2</v>
      </c>
    </row>
    <row r="25" spans="1:5" s="22" customFormat="1">
      <c r="A25" s="21" t="s">
        <v>113</v>
      </c>
      <c r="B25" s="22">
        <f>SUM(B20:B24)</f>
        <v>3147.3</v>
      </c>
      <c r="C25" s="22">
        <f>SUM(C20:C24)</f>
        <v>3614.2</v>
      </c>
      <c r="D25" s="22">
        <f>SUM(D20:D24)</f>
        <v>5442.4</v>
      </c>
      <c r="E25" s="22">
        <f>SUM(E20:E24)</f>
        <v>5678.1</v>
      </c>
    </row>
    <row r="27" spans="1:5" s="37" customFormat="1" ht="18">
      <c r="A27" s="38" t="s">
        <v>11</v>
      </c>
    </row>
    <row r="28" spans="1:5">
      <c r="A28" t="s">
        <v>121</v>
      </c>
      <c r="B28">
        <v>14.5</v>
      </c>
      <c r="C28">
        <v>-34.5</v>
      </c>
      <c r="D28">
        <v>86.6</v>
      </c>
      <c r="E28">
        <v>108.2</v>
      </c>
    </row>
    <row r="29" spans="1:5">
      <c r="A29" t="s">
        <v>122</v>
      </c>
      <c r="B29">
        <v>3.6</v>
      </c>
      <c r="C29">
        <v>-8.6999999999999993</v>
      </c>
      <c r="D29">
        <v>14.8</v>
      </c>
      <c r="E29">
        <v>17.7</v>
      </c>
    </row>
    <row r="30" spans="1:5">
      <c r="A30" t="s">
        <v>123</v>
      </c>
      <c r="B30">
        <v>17</v>
      </c>
      <c r="C30">
        <v>-20.5</v>
      </c>
      <c r="D30">
        <v>53.5</v>
      </c>
      <c r="E30">
        <v>72.3</v>
      </c>
    </row>
    <row r="31" spans="1:5">
      <c r="A31" t="s">
        <v>124</v>
      </c>
      <c r="B31">
        <v>22.6</v>
      </c>
      <c r="C31">
        <v>-27.1</v>
      </c>
      <c r="D31">
        <v>75.2</v>
      </c>
      <c r="E31">
        <v>112.8</v>
      </c>
    </row>
    <row r="32" spans="1:5">
      <c r="A32" t="s">
        <v>125</v>
      </c>
      <c r="B32">
        <v>58.7</v>
      </c>
      <c r="C32">
        <v>-88.9</v>
      </c>
      <c r="D32">
        <v>250.1</v>
      </c>
      <c r="E32">
        <v>263.39999999999998</v>
      </c>
    </row>
    <row r="33" spans="1:9" s="22" customFormat="1">
      <c r="A33" s="21" t="s">
        <v>113</v>
      </c>
      <c r="B33" s="22">
        <f>SUM(B28:B32)</f>
        <v>116.4</v>
      </c>
      <c r="C33" s="22">
        <f>SUM(C28:C32)</f>
        <v>-179.70000000000002</v>
      </c>
      <c r="D33" s="22">
        <f>SUM(D28:D32)</f>
        <v>480.19999999999993</v>
      </c>
      <c r="E33" s="22">
        <f>SUM(E28:E32)</f>
        <v>574.4</v>
      </c>
    </row>
    <row r="34" spans="1:9">
      <c r="A34" s="46"/>
      <c r="B34" s="46"/>
      <c r="C34" s="46"/>
      <c r="D34" s="46"/>
      <c r="E34" s="46"/>
      <c r="F34" s="46"/>
      <c r="G34" s="46"/>
      <c r="H34" s="46"/>
      <c r="I34" s="46"/>
    </row>
    <row r="35" spans="1:9" s="113" customFormat="1" ht="18">
      <c r="A35" s="112" t="s">
        <v>12</v>
      </c>
    </row>
    <row r="36" spans="1:9" s="114" customFormat="1">
      <c r="A36" s="114" t="s">
        <v>121</v>
      </c>
      <c r="B36" s="114">
        <v>4.5999999999999996</v>
      </c>
      <c r="C36" s="114">
        <v>7.9</v>
      </c>
      <c r="D36" s="114">
        <v>16.899999999999999</v>
      </c>
      <c r="E36" s="114">
        <v>21.6</v>
      </c>
    </row>
    <row r="37" spans="1:9" s="114" customFormat="1">
      <c r="A37" s="114" t="s">
        <v>122</v>
      </c>
      <c r="B37" s="114">
        <v>1.9</v>
      </c>
      <c r="C37" s="114">
        <v>2.2999999999999998</v>
      </c>
      <c r="D37" s="114">
        <v>3.2</v>
      </c>
      <c r="E37" s="114">
        <v>4.4000000000000004</v>
      </c>
    </row>
    <row r="38" spans="1:9" s="114" customFormat="1">
      <c r="A38" s="114" t="s">
        <v>123</v>
      </c>
      <c r="B38" s="114">
        <v>2.7</v>
      </c>
      <c r="C38" s="114">
        <v>1</v>
      </c>
      <c r="D38" s="114">
        <v>14.8</v>
      </c>
      <c r="E38" s="114">
        <v>17.100000000000001</v>
      </c>
    </row>
    <row r="39" spans="1:9" s="114" customFormat="1">
      <c r="A39" s="114" t="s">
        <v>124</v>
      </c>
      <c r="B39" s="114">
        <v>7.5</v>
      </c>
      <c r="C39" s="114">
        <v>7.4</v>
      </c>
      <c r="D39" s="114">
        <v>16.5</v>
      </c>
      <c r="E39" s="114">
        <v>28.3</v>
      </c>
    </row>
    <row r="40" spans="1:9" s="114" customFormat="1">
      <c r="A40" s="114" t="s">
        <v>125</v>
      </c>
      <c r="B40" s="114">
        <v>11.5</v>
      </c>
      <c r="C40" s="114">
        <v>13.5</v>
      </c>
      <c r="D40" s="114">
        <v>27.1</v>
      </c>
      <c r="E40" s="114">
        <v>34.6</v>
      </c>
    </row>
    <row r="41" spans="1:9" s="111" customFormat="1">
      <c r="A41" s="115" t="s">
        <v>113</v>
      </c>
      <c r="B41" s="111">
        <f>SUM(B36:B40)</f>
        <v>28.2</v>
      </c>
      <c r="C41" s="111">
        <f>SUM(C36:C40)</f>
        <v>32.1</v>
      </c>
      <c r="D41" s="111">
        <f>SUM(D36:D40)</f>
        <v>78.5</v>
      </c>
      <c r="E41" s="111">
        <f>SUM(E36:E40)</f>
        <v>106</v>
      </c>
    </row>
    <row r="42" spans="1:9" s="114" customFormat="1"/>
    <row r="43" spans="1:9" s="113" customFormat="1" ht="18">
      <c r="A43" s="113" t="s">
        <v>13</v>
      </c>
    </row>
    <row r="44" spans="1:9" s="114" customFormat="1">
      <c r="A44" s="114" t="s">
        <v>121</v>
      </c>
      <c r="B44" s="114">
        <v>0</v>
      </c>
      <c r="C44" s="114">
        <v>0</v>
      </c>
      <c r="D44" s="114">
        <v>0</v>
      </c>
      <c r="E44" s="114">
        <v>0</v>
      </c>
    </row>
    <row r="45" spans="1:9" s="114" customFormat="1">
      <c r="A45" s="114" t="s">
        <v>122</v>
      </c>
      <c r="B45" s="114">
        <v>0</v>
      </c>
      <c r="C45" s="114">
        <v>0</v>
      </c>
      <c r="D45" s="114">
        <v>0</v>
      </c>
      <c r="E45" s="114">
        <v>0</v>
      </c>
    </row>
    <row r="46" spans="1:9" s="114" customFormat="1">
      <c r="A46" s="114" t="s">
        <v>123</v>
      </c>
      <c r="B46" s="114">
        <v>54.4</v>
      </c>
      <c r="C46" s="114">
        <v>0</v>
      </c>
      <c r="D46" s="114">
        <v>0</v>
      </c>
      <c r="E46" s="114">
        <v>0</v>
      </c>
    </row>
    <row r="47" spans="1:9" s="114" customFormat="1">
      <c r="A47" s="114" t="s">
        <v>124</v>
      </c>
      <c r="B47" s="114">
        <v>0</v>
      </c>
      <c r="C47" s="114">
        <v>0</v>
      </c>
      <c r="D47" s="114">
        <v>0</v>
      </c>
      <c r="E47" s="114">
        <v>0</v>
      </c>
    </row>
    <row r="48" spans="1:9" s="114" customFormat="1">
      <c r="A48" s="114" t="s">
        <v>125</v>
      </c>
      <c r="B48" s="114">
        <v>0</v>
      </c>
      <c r="C48" s="114">
        <v>0</v>
      </c>
      <c r="D48" s="114">
        <v>0</v>
      </c>
      <c r="E48" s="114">
        <v>0</v>
      </c>
      <c r="H48" s="116"/>
    </row>
    <row r="49" spans="1:10" s="111" customFormat="1">
      <c r="A49" s="115" t="s">
        <v>113</v>
      </c>
      <c r="B49" s="111">
        <f>SUM(B44:B48)</f>
        <v>54.4</v>
      </c>
      <c r="C49" s="111">
        <f>SUM(C44:C48)</f>
        <v>0</v>
      </c>
      <c r="D49" s="111">
        <f>SUM(D44:D48)</f>
        <v>0</v>
      </c>
      <c r="E49" s="111">
        <f>SUM(E44:E48)</f>
        <v>0</v>
      </c>
      <c r="H49" s="114"/>
    </row>
    <row r="50" spans="1:10" s="114" customFormat="1"/>
    <row r="51" spans="1:10" s="37" customFormat="1" ht="18">
      <c r="A51" s="38" t="s">
        <v>202</v>
      </c>
      <c r="D51" s="37" t="s">
        <v>195</v>
      </c>
    </row>
    <row r="52" spans="1:10">
      <c r="A52" t="s">
        <v>121</v>
      </c>
      <c r="B52">
        <f t="shared" ref="B52" si="0">SUM(B20+B28+B36+B44)</f>
        <v>518.80000000000007</v>
      </c>
      <c r="C52">
        <f>SUM(C20+C28+C36+C44)</f>
        <v>757.3</v>
      </c>
      <c r="D52" s="40">
        <f>SUM(D20+D28+D36+D44)</f>
        <v>1278.4000000000001</v>
      </c>
      <c r="E52" s="40">
        <f>SUM(E20+E28+E36+E44)</f>
        <v>1286.5</v>
      </c>
    </row>
    <row r="53" spans="1:10">
      <c r="A53" t="s">
        <v>122</v>
      </c>
      <c r="B53">
        <f t="shared" ref="B53:D53" si="1">SUM(B21+B29+B37+B45)</f>
        <v>154.80000000000001</v>
      </c>
      <c r="C53">
        <f t="shared" si="1"/>
        <v>157.00000000000003</v>
      </c>
      <c r="D53">
        <f t="shared" si="1"/>
        <v>242.7</v>
      </c>
      <c r="E53">
        <f t="shared" ref="E53" si="2">SUM(E21+E29+E37+E45)</f>
        <v>256.79999999999995</v>
      </c>
      <c r="J53" s="14"/>
    </row>
    <row r="54" spans="1:10">
      <c r="A54" t="s">
        <v>123</v>
      </c>
      <c r="B54">
        <f t="shared" ref="B54:D54" si="3">SUM(B22+B30+B38+B46)</f>
        <v>687.4</v>
      </c>
      <c r="C54">
        <f t="shared" si="3"/>
        <v>707</v>
      </c>
      <c r="D54">
        <f t="shared" si="3"/>
        <v>1083.7</v>
      </c>
      <c r="E54">
        <f t="shared" ref="E54" si="4">SUM(E22+E30+E38+E46)</f>
        <v>1006.8</v>
      </c>
      <c r="F54" s="14"/>
    </row>
    <row r="55" spans="1:10">
      <c r="A55" t="s">
        <v>124</v>
      </c>
      <c r="B55">
        <f t="shared" ref="B55:D55" si="5">SUM(B23+B31+B39+B47)</f>
        <v>551.80000000000007</v>
      </c>
      <c r="C55">
        <f t="shared" si="5"/>
        <v>643.69999999999993</v>
      </c>
      <c r="D55">
        <f t="shared" si="5"/>
        <v>1236.9000000000001</v>
      </c>
      <c r="E55">
        <f t="shared" ref="E55" si="6">SUM(E23+E31+E39+E47)</f>
        <v>1659.1999999999998</v>
      </c>
      <c r="F55" s="14"/>
    </row>
    <row r="56" spans="1:10">
      <c r="A56" t="s">
        <v>125</v>
      </c>
      <c r="B56">
        <f t="shared" ref="B56:D56" si="7">SUM(B24+B32+B40+B48)</f>
        <v>1433.5</v>
      </c>
      <c r="C56">
        <f t="shared" si="7"/>
        <v>1201.5999999999999</v>
      </c>
      <c r="D56">
        <f t="shared" si="7"/>
        <v>2159.4</v>
      </c>
      <c r="E56">
        <f t="shared" ref="E56" si="8">SUM(E24+E32+E40+E48)</f>
        <v>2149.1999999999998</v>
      </c>
      <c r="F56" s="14"/>
    </row>
    <row r="57" spans="1:10" s="22" customFormat="1">
      <c r="A57" s="21" t="s">
        <v>115</v>
      </c>
      <c r="B57" s="41">
        <f>SUM(B52:B56)</f>
        <v>3346.3</v>
      </c>
      <c r="C57" s="41">
        <f t="shared" ref="C57" si="9">SUM(C52:C56)</f>
        <v>3466.6</v>
      </c>
      <c r="D57" s="41">
        <f>SUM(D52:D56)</f>
        <v>6001.1</v>
      </c>
      <c r="E57" s="41">
        <f>SUM(E52:E56)</f>
        <v>6358.4999999999991</v>
      </c>
      <c r="F57" s="23"/>
    </row>
    <row r="59" spans="1:10" s="37" customFormat="1" ht="18">
      <c r="A59" s="37" t="s">
        <v>17</v>
      </c>
    </row>
    <row r="60" spans="1:10">
      <c r="A60" t="s">
        <v>121</v>
      </c>
      <c r="B60">
        <v>326.89999999999998</v>
      </c>
      <c r="C60">
        <v>432.1</v>
      </c>
      <c r="D60">
        <v>346.2</v>
      </c>
      <c r="E60">
        <v>367.7</v>
      </c>
    </row>
    <row r="61" spans="1:10">
      <c r="A61" t="s">
        <v>122</v>
      </c>
      <c r="B61">
        <v>56.1</v>
      </c>
      <c r="C61">
        <v>74.400000000000006</v>
      </c>
      <c r="D61" s="110">
        <v>49.7</v>
      </c>
      <c r="E61">
        <v>59.5</v>
      </c>
    </row>
    <row r="62" spans="1:10">
      <c r="A62" t="s">
        <v>123</v>
      </c>
      <c r="B62">
        <v>252.5</v>
      </c>
      <c r="C62">
        <v>312.10000000000002</v>
      </c>
      <c r="D62" s="110">
        <v>318.3</v>
      </c>
      <c r="E62">
        <v>373.6</v>
      </c>
    </row>
    <row r="63" spans="1:10">
      <c r="A63" t="s">
        <v>124</v>
      </c>
      <c r="B63">
        <v>335.4</v>
      </c>
      <c r="C63">
        <v>403.2</v>
      </c>
      <c r="D63" s="110">
        <v>335.6</v>
      </c>
      <c r="E63">
        <v>542.4</v>
      </c>
    </row>
    <row r="64" spans="1:10">
      <c r="A64" t="s">
        <v>125</v>
      </c>
      <c r="B64">
        <v>855.3</v>
      </c>
      <c r="C64">
        <v>734.6</v>
      </c>
      <c r="D64">
        <v>639.29999999999995</v>
      </c>
      <c r="E64">
        <v>785.4</v>
      </c>
    </row>
    <row r="65" spans="1:5" s="22" customFormat="1">
      <c r="A65" s="21" t="s">
        <v>17</v>
      </c>
      <c r="B65" s="22">
        <f>SUM(B60:B64)</f>
        <v>1826.1999999999998</v>
      </c>
      <c r="C65" s="22">
        <f>SUM(C60:C64)</f>
        <v>1956.4</v>
      </c>
      <c r="D65" s="22">
        <f>SUM(D60:D64)</f>
        <v>1689.1000000000001</v>
      </c>
      <c r="E65" s="22">
        <f>SUM(E60:E64)</f>
        <v>2128.6</v>
      </c>
    </row>
    <row r="67" spans="1:5" s="37" customFormat="1" ht="18">
      <c r="A67" s="37" t="s">
        <v>18</v>
      </c>
    </row>
    <row r="68" spans="1:5">
      <c r="A68" t="s">
        <v>121</v>
      </c>
      <c r="B68">
        <v>100.7</v>
      </c>
      <c r="C68">
        <v>155.69999999999999</v>
      </c>
      <c r="D68">
        <v>225.4</v>
      </c>
      <c r="E68">
        <v>230.6</v>
      </c>
    </row>
    <row r="69" spans="1:5">
      <c r="A69" t="s">
        <v>122</v>
      </c>
      <c r="B69">
        <v>42.2</v>
      </c>
      <c r="C69">
        <v>47.8</v>
      </c>
      <c r="D69">
        <v>89.8</v>
      </c>
      <c r="E69">
        <v>94</v>
      </c>
    </row>
    <row r="70" spans="1:5">
      <c r="A70" t="s">
        <v>123</v>
      </c>
      <c r="B70">
        <v>206.8</v>
      </c>
      <c r="C70">
        <v>232.2</v>
      </c>
      <c r="D70">
        <v>294.7</v>
      </c>
      <c r="E70">
        <v>306.10000000000002</v>
      </c>
    </row>
    <row r="71" spans="1:5">
      <c r="A71" t="s">
        <v>124</v>
      </c>
      <c r="B71">
        <v>149.4</v>
      </c>
      <c r="C71">
        <v>170.9</v>
      </c>
      <c r="D71">
        <v>281.8</v>
      </c>
      <c r="E71">
        <v>399.8</v>
      </c>
    </row>
    <row r="72" spans="1:5">
      <c r="A72" t="s">
        <v>125</v>
      </c>
      <c r="B72">
        <v>322.7</v>
      </c>
      <c r="C72">
        <v>345.5</v>
      </c>
      <c r="D72">
        <v>467.3</v>
      </c>
      <c r="E72">
        <v>523.20000000000005</v>
      </c>
    </row>
    <row r="73" spans="1:5" s="22" customFormat="1">
      <c r="A73" s="21" t="s">
        <v>113</v>
      </c>
      <c r="B73" s="22">
        <f>SUM(B68:B72)</f>
        <v>821.8</v>
      </c>
      <c r="C73" s="22">
        <f>SUM(C68:C72)</f>
        <v>952.1</v>
      </c>
      <c r="D73" s="22">
        <f>SUM(D68:D72)</f>
        <v>1359</v>
      </c>
      <c r="E73" s="22">
        <f>SUM(E68:E72)</f>
        <v>1553.7</v>
      </c>
    </row>
    <row r="75" spans="1:5" s="37" customFormat="1" ht="18">
      <c r="A75" s="37" t="s">
        <v>19</v>
      </c>
    </row>
    <row r="76" spans="1:5">
      <c r="A76" t="s">
        <v>121</v>
      </c>
      <c r="B76">
        <v>29</v>
      </c>
      <c r="C76">
        <v>34.5</v>
      </c>
      <c r="D76" s="110">
        <v>52.7</v>
      </c>
      <c r="E76">
        <v>79.2</v>
      </c>
    </row>
    <row r="77" spans="1:5">
      <c r="A77" t="s">
        <v>122</v>
      </c>
      <c r="B77">
        <v>15.6</v>
      </c>
      <c r="C77">
        <v>19.3</v>
      </c>
      <c r="D77">
        <v>19.899999999999999</v>
      </c>
      <c r="E77" s="110">
        <v>16.100000000000001</v>
      </c>
    </row>
    <row r="78" spans="1:5">
      <c r="A78" t="s">
        <v>123</v>
      </c>
      <c r="B78">
        <v>59.2</v>
      </c>
      <c r="C78">
        <v>66.3</v>
      </c>
      <c r="D78">
        <v>68.099999999999994</v>
      </c>
      <c r="E78" s="110">
        <v>62.8</v>
      </c>
    </row>
    <row r="79" spans="1:5">
      <c r="A79" t="s">
        <v>124</v>
      </c>
      <c r="B79">
        <v>66.900000000000006</v>
      </c>
      <c r="C79">
        <v>74.400000000000006</v>
      </c>
      <c r="D79">
        <v>42.5</v>
      </c>
      <c r="E79" s="110">
        <v>103.9</v>
      </c>
    </row>
    <row r="80" spans="1:5">
      <c r="A80" t="s">
        <v>125</v>
      </c>
      <c r="B80">
        <v>112.3</v>
      </c>
      <c r="C80">
        <v>109.2</v>
      </c>
      <c r="D80">
        <v>182.6</v>
      </c>
      <c r="E80">
        <v>126.6</v>
      </c>
    </row>
    <row r="81" spans="1:5" s="22" customFormat="1">
      <c r="A81" s="21" t="s">
        <v>113</v>
      </c>
      <c r="B81" s="22">
        <f>SUM(B76:B80)</f>
        <v>283</v>
      </c>
      <c r="C81" s="22">
        <f>SUM(C76:C80)</f>
        <v>303.7</v>
      </c>
      <c r="D81" s="22">
        <f>SUM(D76:D80)</f>
        <v>365.79999999999995</v>
      </c>
      <c r="E81" s="22">
        <f>SUM(E76:E80)</f>
        <v>388.6</v>
      </c>
    </row>
    <row r="83" spans="1:5" s="37" customFormat="1" ht="18">
      <c r="A83" s="37" t="s">
        <v>20</v>
      </c>
    </row>
    <row r="84" spans="1:5">
      <c r="A84" t="s">
        <v>121</v>
      </c>
      <c r="B84">
        <v>1.2</v>
      </c>
      <c r="C84">
        <v>5.2</v>
      </c>
      <c r="D84">
        <v>1</v>
      </c>
      <c r="E84">
        <v>1.8</v>
      </c>
    </row>
    <row r="85" spans="1:5">
      <c r="A85" t="s">
        <v>122</v>
      </c>
      <c r="B85">
        <v>0.3</v>
      </c>
      <c r="C85">
        <v>1.1000000000000001</v>
      </c>
      <c r="D85">
        <v>0.2</v>
      </c>
      <c r="E85">
        <v>0.4</v>
      </c>
    </row>
    <row r="86" spans="1:5">
      <c r="A86" t="s">
        <v>123</v>
      </c>
      <c r="B86">
        <v>1.4</v>
      </c>
      <c r="C86">
        <v>4.8</v>
      </c>
      <c r="D86">
        <v>0.8</v>
      </c>
      <c r="E86">
        <v>1.5</v>
      </c>
    </row>
    <row r="87" spans="1:5">
      <c r="A87" t="s">
        <v>124</v>
      </c>
      <c r="B87">
        <v>1.3</v>
      </c>
      <c r="C87">
        <v>4.4000000000000004</v>
      </c>
      <c r="D87" s="110">
        <v>0.9</v>
      </c>
      <c r="E87">
        <v>2.4</v>
      </c>
    </row>
    <row r="88" spans="1:5">
      <c r="A88" t="s">
        <v>125</v>
      </c>
      <c r="B88">
        <v>3</v>
      </c>
      <c r="C88">
        <v>8.5</v>
      </c>
      <c r="D88">
        <v>1.6</v>
      </c>
      <c r="E88">
        <v>3</v>
      </c>
    </row>
    <row r="89" spans="1:5" s="22" customFormat="1">
      <c r="A89" s="21" t="s">
        <v>113</v>
      </c>
      <c r="B89" s="22">
        <f>SUM(B84:B88)</f>
        <v>7.2</v>
      </c>
      <c r="C89" s="22">
        <f>SUM(C84:C88)</f>
        <v>24</v>
      </c>
      <c r="D89" s="22">
        <f>SUM(D84:D88)</f>
        <v>4.5</v>
      </c>
      <c r="E89" s="22">
        <f>SUM(E84:E88)</f>
        <v>9.1</v>
      </c>
    </row>
    <row r="91" spans="1:5" s="37" customFormat="1" ht="18">
      <c r="A91" s="37" t="s">
        <v>21</v>
      </c>
    </row>
    <row r="92" spans="1:5">
      <c r="A92" t="s">
        <v>121</v>
      </c>
      <c r="B92">
        <f t="shared" ref="B92:E96" si="10">SUM(B84+B76+B68+B60)</f>
        <v>457.79999999999995</v>
      </c>
      <c r="C92">
        <f t="shared" si="10"/>
        <v>627.5</v>
      </c>
      <c r="D92">
        <f t="shared" si="10"/>
        <v>625.29999999999995</v>
      </c>
      <c r="E92">
        <f>SUM(E84+E76+E68+E60)</f>
        <v>679.3</v>
      </c>
    </row>
    <row r="93" spans="1:5">
      <c r="A93" t="s">
        <v>122</v>
      </c>
      <c r="B93">
        <f t="shared" si="10"/>
        <v>114.2</v>
      </c>
      <c r="C93">
        <f t="shared" si="10"/>
        <v>142.60000000000002</v>
      </c>
      <c r="D93">
        <f t="shared" si="10"/>
        <v>159.6</v>
      </c>
      <c r="E93">
        <f t="shared" si="10"/>
        <v>170</v>
      </c>
    </row>
    <row r="94" spans="1:5">
      <c r="A94" t="s">
        <v>123</v>
      </c>
      <c r="B94">
        <f t="shared" si="10"/>
        <v>519.90000000000009</v>
      </c>
      <c r="C94">
        <f t="shared" si="10"/>
        <v>615.4</v>
      </c>
      <c r="D94">
        <f t="shared" si="10"/>
        <v>681.9</v>
      </c>
      <c r="E94">
        <f>SUM(E86+E77+E70+E62)</f>
        <v>697.30000000000007</v>
      </c>
    </row>
    <row r="95" spans="1:5">
      <c r="A95" t="s">
        <v>124</v>
      </c>
      <c r="B95">
        <f t="shared" si="10"/>
        <v>553</v>
      </c>
      <c r="C95">
        <f t="shared" si="10"/>
        <v>652.9</v>
      </c>
      <c r="D95">
        <f t="shared" si="10"/>
        <v>660.8</v>
      </c>
      <c r="E95">
        <f>SUM(E87+E78+E71+E63)</f>
        <v>1007.4</v>
      </c>
    </row>
    <row r="96" spans="1:5">
      <c r="A96" t="s">
        <v>125</v>
      </c>
      <c r="B96">
        <f t="shared" si="10"/>
        <v>1293.3</v>
      </c>
      <c r="C96">
        <f t="shared" si="10"/>
        <v>1197.8</v>
      </c>
      <c r="D96">
        <f>SUM(D87+D80+D72+D64)</f>
        <v>1290.0999999999999</v>
      </c>
      <c r="E96">
        <f>SUM(E88+E79+E72+E64)</f>
        <v>1415.5</v>
      </c>
    </row>
    <row r="97" spans="1:5" s="22" customFormat="1">
      <c r="A97" s="21" t="s">
        <v>117</v>
      </c>
      <c r="B97" s="22">
        <f>SUM(B92:B96)</f>
        <v>2938.2</v>
      </c>
      <c r="C97" s="22">
        <f>SUM(C92:C96)</f>
        <v>3236.2</v>
      </c>
      <c r="D97" s="22">
        <f>SUM(D92:D96)</f>
        <v>3417.7</v>
      </c>
      <c r="E97" s="22">
        <f>SUM(E92:E96)</f>
        <v>3969.5</v>
      </c>
    </row>
    <row r="99" spans="1:5" s="34" customFormat="1" ht="21">
      <c r="A99" s="34" t="s">
        <v>196</v>
      </c>
    </row>
    <row r="100" spans="1:5">
      <c r="A100" t="s">
        <v>121</v>
      </c>
      <c r="B100">
        <v>61</v>
      </c>
      <c r="C100">
        <v>129.80000000000001</v>
      </c>
      <c r="D100" t="s">
        <v>197</v>
      </c>
      <c r="E100" t="s">
        <v>197</v>
      </c>
    </row>
    <row r="101" spans="1:5">
      <c r="A101" t="s">
        <v>122</v>
      </c>
      <c r="B101">
        <v>40.6</v>
      </c>
      <c r="C101">
        <v>14.4</v>
      </c>
      <c r="D101" t="s">
        <v>197</v>
      </c>
      <c r="E101" t="s">
        <v>197</v>
      </c>
    </row>
    <row r="102" spans="1:5">
      <c r="A102" t="s">
        <v>123</v>
      </c>
      <c r="B102">
        <v>167.5</v>
      </c>
      <c r="C102">
        <v>91.6</v>
      </c>
      <c r="D102" t="s">
        <v>197</v>
      </c>
      <c r="E102" t="s">
        <v>197</v>
      </c>
    </row>
    <row r="103" spans="1:5">
      <c r="A103" t="s">
        <v>124</v>
      </c>
      <c r="B103">
        <v>-1.2</v>
      </c>
      <c r="C103">
        <v>-9.1999999999999993</v>
      </c>
      <c r="D103" t="s">
        <v>197</v>
      </c>
      <c r="E103" t="s">
        <v>197</v>
      </c>
    </row>
    <row r="104" spans="1:5">
      <c r="A104" t="s">
        <v>125</v>
      </c>
      <c r="B104">
        <v>140.19999999999999</v>
      </c>
      <c r="C104">
        <v>3.8</v>
      </c>
      <c r="D104" t="s">
        <v>197</v>
      </c>
      <c r="E104" t="s">
        <v>197</v>
      </c>
    </row>
    <row r="105" spans="1:5" s="26" customFormat="1" ht="12">
      <c r="A105" s="25" t="s">
        <v>130</v>
      </c>
      <c r="B105" s="26">
        <f>SUM(B100:B104)</f>
        <v>408.1</v>
      </c>
      <c r="C105" s="26">
        <f>SUM(C100:C104)</f>
        <v>230.40000000000003</v>
      </c>
      <c r="D105" s="26" t="s">
        <v>197</v>
      </c>
      <c r="E105" s="26" t="s">
        <v>197</v>
      </c>
    </row>
    <row r="106" spans="1:5">
      <c r="A106" t="s">
        <v>23</v>
      </c>
      <c r="B106">
        <v>-38.9</v>
      </c>
      <c r="C106">
        <v>-39.4</v>
      </c>
      <c r="D106" t="s">
        <v>197</v>
      </c>
      <c r="E106" t="s">
        <v>197</v>
      </c>
    </row>
    <row r="107" spans="1:5" s="23" customFormat="1">
      <c r="A107" s="23" t="s">
        <v>118</v>
      </c>
      <c r="B107" s="23">
        <f>SUM(B105+B106)</f>
        <v>369.20000000000005</v>
      </c>
      <c r="C107" s="23">
        <f t="shared" ref="C107" si="11">SUM(C105+C106)</f>
        <v>191.00000000000003</v>
      </c>
      <c r="D107" s="23" t="s">
        <v>197</v>
      </c>
      <c r="E107" s="23" t="s">
        <v>197</v>
      </c>
    </row>
    <row r="108" spans="1:5">
      <c r="A108" s="19" t="s">
        <v>119</v>
      </c>
      <c r="B108">
        <v>-60.5</v>
      </c>
      <c r="C108">
        <v>-30.2</v>
      </c>
      <c r="D108" t="s">
        <v>197</v>
      </c>
      <c r="E108" t="s">
        <v>197</v>
      </c>
    </row>
    <row r="109" spans="1:5" s="27" customFormat="1" ht="21">
      <c r="A109" s="24" t="s">
        <v>120</v>
      </c>
      <c r="B109" s="27">
        <f>SUM(B107:B108)</f>
        <v>308.70000000000005</v>
      </c>
      <c r="C109" s="27">
        <f>SUM(C107:C108)</f>
        <v>160.80000000000004</v>
      </c>
      <c r="D109" s="27" t="s">
        <v>197</v>
      </c>
      <c r="E109" s="27" t="s">
        <v>197</v>
      </c>
    </row>
    <row r="110" spans="1:5" s="118" customFormat="1" ht="21">
      <c r="A110" s="117"/>
    </row>
    <row r="111" spans="1:5" s="34" customFormat="1" ht="21">
      <c r="A111" s="34" t="s">
        <v>198</v>
      </c>
    </row>
    <row r="112" spans="1:5">
      <c r="A112" t="s">
        <v>121</v>
      </c>
      <c r="B112" t="s">
        <v>197</v>
      </c>
      <c r="C112">
        <v>230</v>
      </c>
      <c r="D112">
        <v>307.39999999999998</v>
      </c>
      <c r="E112">
        <v>355.4</v>
      </c>
    </row>
    <row r="113" spans="1:5">
      <c r="A113" t="s">
        <v>122</v>
      </c>
      <c r="B113" t="s">
        <v>197</v>
      </c>
      <c r="C113">
        <v>31.1</v>
      </c>
      <c r="D113">
        <v>59.4</v>
      </c>
      <c r="E113">
        <v>57.1</v>
      </c>
    </row>
    <row r="114" spans="1:5">
      <c r="A114" t="s">
        <v>123</v>
      </c>
      <c r="B114" t="s">
        <v>197</v>
      </c>
      <c r="C114">
        <v>124.9</v>
      </c>
      <c r="D114">
        <v>158.19999999999999</v>
      </c>
      <c r="E114">
        <v>182.6</v>
      </c>
    </row>
    <row r="115" spans="1:5">
      <c r="A115" t="s">
        <v>124</v>
      </c>
      <c r="B115" t="s">
        <v>197</v>
      </c>
      <c r="C115">
        <v>1.7</v>
      </c>
      <c r="D115">
        <v>354.7</v>
      </c>
      <c r="E115">
        <v>391.2</v>
      </c>
    </row>
    <row r="116" spans="1:5">
      <c r="A116" t="s">
        <v>125</v>
      </c>
      <c r="B116" t="s">
        <v>197</v>
      </c>
      <c r="C116">
        <v>235.7</v>
      </c>
      <c r="D116">
        <v>415.3</v>
      </c>
      <c r="E116">
        <v>476.5</v>
      </c>
    </row>
    <row r="117" spans="1:5" s="26" customFormat="1" ht="12">
      <c r="A117" s="25" t="s">
        <v>130</v>
      </c>
      <c r="B117" s="26" t="s">
        <v>197</v>
      </c>
      <c r="C117" s="26">
        <f>SUM(C112:C116)</f>
        <v>623.4</v>
      </c>
      <c r="D117" s="26">
        <f>SUM(D112:D116)</f>
        <v>1295</v>
      </c>
      <c r="E117" s="26">
        <f>SUM(E112:E116)</f>
        <v>1462.8</v>
      </c>
    </row>
    <row r="118" spans="1:5">
      <c r="A118" t="s">
        <v>23</v>
      </c>
      <c r="B118" t="s">
        <v>197</v>
      </c>
      <c r="C118">
        <v>-39.4</v>
      </c>
      <c r="D118">
        <v>-40.6</v>
      </c>
      <c r="E118">
        <v>-39.299999999999997</v>
      </c>
    </row>
    <row r="119" spans="1:5" s="23" customFormat="1">
      <c r="A119" s="23" t="s">
        <v>201</v>
      </c>
      <c r="B119" s="23" t="s">
        <v>197</v>
      </c>
      <c r="C119" s="23">
        <f t="shared" ref="C119:E119" si="12">SUM(C117+C118)</f>
        <v>584</v>
      </c>
      <c r="D119" s="23">
        <f t="shared" si="12"/>
        <v>1254.4000000000001</v>
      </c>
      <c r="E119" s="23">
        <f t="shared" si="12"/>
        <v>1423.5</v>
      </c>
    </row>
    <row r="120" spans="1:5">
      <c r="A120" s="19" t="s">
        <v>200</v>
      </c>
      <c r="B120" t="s">
        <v>197</v>
      </c>
      <c r="C120">
        <v>-100.7</v>
      </c>
      <c r="D120">
        <v>-227.6</v>
      </c>
      <c r="E120">
        <v>-293.2</v>
      </c>
    </row>
    <row r="121" spans="1:5" s="27" customFormat="1" ht="21">
      <c r="A121" s="24" t="s">
        <v>199</v>
      </c>
      <c r="B121" s="27" t="s">
        <v>197</v>
      </c>
      <c r="C121" s="27">
        <f>SUM(C119:C120)</f>
        <v>483.3</v>
      </c>
      <c r="D121" s="27">
        <f t="shared" ref="D121:E121" si="13">SUM(D119:D120)</f>
        <v>1026.8000000000002</v>
      </c>
      <c r="E121" s="27">
        <f t="shared" si="13"/>
        <v>1130.3</v>
      </c>
    </row>
    <row r="122" spans="1:5">
      <c r="A122" s="20"/>
    </row>
    <row r="124" spans="1:5" s="28" customFormat="1" ht="21">
      <c r="A124" s="28" t="s">
        <v>126</v>
      </c>
    </row>
    <row r="125" spans="1:5">
      <c r="A125" t="s">
        <v>121</v>
      </c>
      <c r="B125" s="29">
        <v>0.65</v>
      </c>
      <c r="C125" s="29">
        <v>0.55000000000000004</v>
      </c>
      <c r="D125" s="29">
        <v>0.42</v>
      </c>
      <c r="E125" s="31">
        <v>0.39400000000000002</v>
      </c>
    </row>
    <row r="126" spans="1:5">
      <c r="A126" t="s">
        <v>122</v>
      </c>
      <c r="B126" s="29">
        <v>0.37</v>
      </c>
      <c r="C126" s="29">
        <v>0.46</v>
      </c>
      <c r="D126" s="29">
        <v>0.23</v>
      </c>
      <c r="E126" s="31">
        <v>0.28699999999999998</v>
      </c>
    </row>
    <row r="127" spans="1:5">
      <c r="A127" t="s">
        <v>123</v>
      </c>
      <c r="B127" s="29">
        <v>0.41</v>
      </c>
      <c r="C127" s="29">
        <v>0.43</v>
      </c>
      <c r="D127" s="29">
        <v>0.41</v>
      </c>
      <c r="E127" s="31">
        <v>0.442</v>
      </c>
    </row>
    <row r="128" spans="1:5">
      <c r="A128" t="s">
        <v>124</v>
      </c>
      <c r="B128" s="29">
        <v>0.64</v>
      </c>
      <c r="C128" s="29">
        <v>0.61</v>
      </c>
      <c r="D128" s="29">
        <v>0.35</v>
      </c>
      <c r="E128" s="31">
        <v>0.41899999999999998</v>
      </c>
    </row>
    <row r="129" spans="1:5">
      <c r="A129" t="s">
        <v>125</v>
      </c>
      <c r="B129" s="29">
        <v>0.63</v>
      </c>
      <c r="C129" s="29">
        <v>0.56999999999999995</v>
      </c>
      <c r="D129" s="29">
        <v>0.42</v>
      </c>
      <c r="E129" s="31">
        <v>0.47499999999999998</v>
      </c>
    </row>
    <row r="130" spans="1:5" s="24" customFormat="1" ht="18">
      <c r="A130" s="24" t="s">
        <v>113</v>
      </c>
      <c r="B130" s="30">
        <v>0.57999999999999996</v>
      </c>
      <c r="C130" s="30">
        <v>0.54</v>
      </c>
      <c r="D130" s="30">
        <v>0.39</v>
      </c>
      <c r="E130" s="32">
        <v>0.43099999999999999</v>
      </c>
    </row>
    <row r="132" spans="1:5" s="28" customFormat="1" ht="21">
      <c r="A132" s="28" t="s">
        <v>127</v>
      </c>
    </row>
    <row r="133" spans="1:5">
      <c r="A133" t="s">
        <v>121</v>
      </c>
      <c r="B133" s="29">
        <v>0.26</v>
      </c>
      <c r="C133" s="29">
        <v>0.24</v>
      </c>
      <c r="D133" s="29">
        <v>0.26</v>
      </c>
      <c r="E133" s="31">
        <v>0.25</v>
      </c>
    </row>
    <row r="134" spans="1:5">
      <c r="A134" t="s">
        <v>122</v>
      </c>
      <c r="B134" s="29">
        <v>0.39</v>
      </c>
      <c r="C134" s="29">
        <v>0.41</v>
      </c>
      <c r="D134" s="29">
        <v>0.45</v>
      </c>
      <c r="E134" s="31">
        <v>0.45600000000000002</v>
      </c>
    </row>
    <row r="135" spans="1:5">
      <c r="A135" t="s">
        <v>123</v>
      </c>
      <c r="B135" s="29">
        <v>0.44</v>
      </c>
      <c r="C135" s="29">
        <v>0.41</v>
      </c>
      <c r="D135" s="29">
        <v>0.38</v>
      </c>
      <c r="E135" s="31">
        <v>0.36699999999999999</v>
      </c>
    </row>
    <row r="136" spans="1:5">
      <c r="A136" t="s">
        <v>124</v>
      </c>
      <c r="B136" s="29">
        <v>0.42</v>
      </c>
      <c r="C136" s="29">
        <v>0.37</v>
      </c>
      <c r="D136" s="29">
        <v>0.3</v>
      </c>
      <c r="E136" s="31">
        <v>0.31</v>
      </c>
    </row>
    <row r="137" spans="1:5">
      <c r="A137" t="s">
        <v>125</v>
      </c>
      <c r="B137" s="29">
        <v>0.32</v>
      </c>
      <c r="C137" s="29">
        <v>0.36</v>
      </c>
      <c r="D137" s="29">
        <v>0.31</v>
      </c>
      <c r="E137" s="31">
        <v>0.317</v>
      </c>
    </row>
    <row r="138" spans="1:5" s="24" customFormat="1" ht="18">
      <c r="A138" s="24" t="s">
        <v>113</v>
      </c>
      <c r="B138" s="30">
        <v>0.35</v>
      </c>
      <c r="C138" s="30">
        <v>0.35</v>
      </c>
      <c r="D138" s="30">
        <v>0.32</v>
      </c>
      <c r="E138" s="32">
        <v>0.317</v>
      </c>
    </row>
    <row r="139" spans="1:5" ht="18.600000000000001" customHeight="1">
      <c r="C139" s="33"/>
    </row>
    <row r="140" spans="1:5" s="28" customFormat="1" ht="21">
      <c r="A140" s="28" t="s">
        <v>128</v>
      </c>
    </row>
    <row r="141" spans="1:5">
      <c r="A141" t="s">
        <v>121</v>
      </c>
      <c r="B141" s="29">
        <v>0.91</v>
      </c>
      <c r="C141" s="29">
        <v>0.79</v>
      </c>
      <c r="D141" s="29">
        <v>0.68</v>
      </c>
      <c r="E141" s="31">
        <v>0.64400000000000002</v>
      </c>
    </row>
    <row r="142" spans="1:5">
      <c r="A142" t="s">
        <v>122</v>
      </c>
      <c r="B142" s="29">
        <v>0.76</v>
      </c>
      <c r="C142" s="29">
        <v>0.87</v>
      </c>
      <c r="D142" s="29">
        <v>0.68</v>
      </c>
      <c r="E142" s="31">
        <v>0.74299999999999999</v>
      </c>
    </row>
    <row r="143" spans="1:5">
      <c r="A143" t="s">
        <v>123</v>
      </c>
      <c r="B143" s="29">
        <v>0.85</v>
      </c>
      <c r="C143" s="29">
        <v>0.84</v>
      </c>
      <c r="D143" s="29">
        <v>0.79</v>
      </c>
      <c r="E143" s="31">
        <v>0.80900000000000005</v>
      </c>
    </row>
    <row r="144" spans="1:5">
      <c r="A144" t="s">
        <v>124</v>
      </c>
      <c r="B144" s="29">
        <v>1.06</v>
      </c>
      <c r="C144" s="29">
        <v>0.98</v>
      </c>
      <c r="D144" s="29">
        <v>0.65</v>
      </c>
      <c r="E144" s="31">
        <v>0.72899999999999998</v>
      </c>
    </row>
    <row r="145" spans="1:6">
      <c r="A145" t="s">
        <v>125</v>
      </c>
      <c r="B145" s="29">
        <v>0.95</v>
      </c>
      <c r="C145" s="29">
        <v>0.93</v>
      </c>
      <c r="D145" s="29">
        <v>0.73</v>
      </c>
      <c r="E145" s="31">
        <v>0.79200000000000004</v>
      </c>
    </row>
    <row r="146" spans="1:6" s="24" customFormat="1" ht="18">
      <c r="A146" s="24" t="s">
        <v>113</v>
      </c>
      <c r="B146" s="30">
        <v>0.93</v>
      </c>
      <c r="C146" s="30">
        <v>0.89</v>
      </c>
      <c r="D146" s="30">
        <v>0.71</v>
      </c>
      <c r="E146" s="32">
        <v>0.748</v>
      </c>
    </row>
    <row r="148" spans="1:6" s="34" customFormat="1" ht="21">
      <c r="A148" s="133" t="s">
        <v>203</v>
      </c>
      <c r="B148" s="124"/>
      <c r="C148" s="124"/>
      <c r="D148" s="124"/>
      <c r="E148" s="124"/>
      <c r="F148" s="124"/>
    </row>
    <row r="149" spans="1:6">
      <c r="A149" s="114"/>
      <c r="B149" s="114" t="s">
        <v>65</v>
      </c>
      <c r="C149" s="114" t="s">
        <v>0</v>
      </c>
      <c r="D149" s="114" t="s">
        <v>1</v>
      </c>
      <c r="E149" s="114" t="s">
        <v>3</v>
      </c>
      <c r="F149" s="114"/>
    </row>
    <row r="150" spans="1:6">
      <c r="A150" s="114"/>
      <c r="B150" s="114"/>
      <c r="C150" s="114"/>
      <c r="D150" s="114"/>
      <c r="E150" s="114"/>
      <c r="F150" s="114"/>
    </row>
    <row r="151" spans="1:6">
      <c r="A151" s="114" t="s">
        <v>66</v>
      </c>
      <c r="B151" s="125">
        <f>0</f>
        <v>0</v>
      </c>
      <c r="C151" s="114">
        <f>0</f>
        <v>0</v>
      </c>
      <c r="D151" s="114">
        <v>0</v>
      </c>
      <c r="E151" s="114"/>
      <c r="F151" s="114"/>
    </row>
    <row r="152" spans="1:6">
      <c r="A152" s="114" t="s">
        <v>67</v>
      </c>
      <c r="B152" s="125">
        <f>123.5</f>
        <v>123.5</v>
      </c>
      <c r="C152" s="114">
        <v>128.80000000000001</v>
      </c>
      <c r="D152" s="114">
        <v>165.3</v>
      </c>
      <c r="E152" s="114">
        <v>198</v>
      </c>
      <c r="F152" s="114"/>
    </row>
    <row r="153" spans="1:6" s="3" customFormat="1">
      <c r="A153" s="111" t="s">
        <v>68</v>
      </c>
      <c r="B153" s="111">
        <f>B151+B152</f>
        <v>123.5</v>
      </c>
      <c r="C153" s="111">
        <f>C151+C152</f>
        <v>128.80000000000001</v>
      </c>
      <c r="D153" s="111">
        <f t="shared" ref="D153" si="14">D151+D152</f>
        <v>165.3</v>
      </c>
      <c r="E153" s="111">
        <f>E151+E152</f>
        <v>198</v>
      </c>
      <c r="F153" s="126"/>
    </row>
    <row r="154" spans="1:6" s="1" customFormat="1">
      <c r="A154" s="129"/>
      <c r="B154" s="129"/>
      <c r="C154" s="129"/>
      <c r="D154" s="129"/>
      <c r="E154" s="129"/>
      <c r="F154" s="127"/>
    </row>
    <row r="155" spans="1:6">
      <c r="A155" s="114" t="s">
        <v>63</v>
      </c>
      <c r="B155" s="114">
        <f>0</f>
        <v>0</v>
      </c>
      <c r="C155" s="114">
        <f>0</f>
        <v>0</v>
      </c>
      <c r="D155" s="114">
        <v>0</v>
      </c>
      <c r="E155" s="114"/>
      <c r="F155" s="114"/>
    </row>
    <row r="156" spans="1:6">
      <c r="A156" s="114" t="s">
        <v>64</v>
      </c>
      <c r="B156" s="114">
        <f>19.2</f>
        <v>19.2</v>
      </c>
      <c r="C156" s="114">
        <v>14.9</v>
      </c>
      <c r="D156" s="114">
        <v>15.9</v>
      </c>
      <c r="E156" s="114">
        <v>28.9</v>
      </c>
      <c r="F156" s="114"/>
    </row>
    <row r="157" spans="1:6" s="3" customFormat="1">
      <c r="A157" s="111" t="s">
        <v>69</v>
      </c>
      <c r="B157" s="111">
        <f>B155+B156</f>
        <v>19.2</v>
      </c>
      <c r="C157" s="111">
        <f>C155+C156</f>
        <v>14.9</v>
      </c>
      <c r="D157" s="111">
        <f t="shared" ref="D157" si="15">D155+D156</f>
        <v>15.9</v>
      </c>
      <c r="E157" s="111">
        <f>E155+E156</f>
        <v>28.9</v>
      </c>
      <c r="F157" s="126"/>
    </row>
    <row r="158" spans="1:6" s="1" customFormat="1">
      <c r="A158" s="129"/>
      <c r="B158" s="129"/>
      <c r="C158" s="129"/>
      <c r="D158" s="129"/>
      <c r="E158" s="129"/>
      <c r="F158" s="127"/>
    </row>
    <row r="159" spans="1:6">
      <c r="A159" s="114" t="s">
        <v>103</v>
      </c>
      <c r="B159" s="114">
        <f>0</f>
        <v>0</v>
      </c>
      <c r="C159" s="114">
        <f>0</f>
        <v>0</v>
      </c>
      <c r="D159" s="114">
        <v>0</v>
      </c>
      <c r="E159" s="114"/>
      <c r="F159" s="114"/>
    </row>
    <row r="160" spans="1:6">
      <c r="A160" s="114" t="s">
        <v>104</v>
      </c>
      <c r="B160" s="114">
        <f>75.5</f>
        <v>75.5</v>
      </c>
      <c r="C160" s="114">
        <v>60.5</v>
      </c>
      <c r="D160" s="114">
        <v>59.4</v>
      </c>
      <c r="E160" s="114">
        <v>49.8</v>
      </c>
      <c r="F160" s="114"/>
    </row>
    <row r="161" spans="1:6" s="3" customFormat="1">
      <c r="A161" s="111" t="s">
        <v>105</v>
      </c>
      <c r="B161" s="111">
        <f>B159+B160</f>
        <v>75.5</v>
      </c>
      <c r="C161" s="111">
        <f t="shared" ref="C161:E161" si="16">C159+C160</f>
        <v>60.5</v>
      </c>
      <c r="D161" s="111">
        <f t="shared" si="16"/>
        <v>59.4</v>
      </c>
      <c r="E161" s="111">
        <f t="shared" si="16"/>
        <v>49.8</v>
      </c>
      <c r="F161" s="126"/>
    </row>
    <row r="162" spans="1:6" s="1" customFormat="1">
      <c r="A162" s="129"/>
      <c r="B162" s="129"/>
      <c r="C162" s="129"/>
      <c r="D162" s="129"/>
      <c r="E162" s="129"/>
      <c r="F162" s="127"/>
    </row>
    <row r="163" spans="1:6">
      <c r="A163" s="114" t="s">
        <v>70</v>
      </c>
      <c r="B163" s="114">
        <f>0</f>
        <v>0</v>
      </c>
      <c r="C163" s="114">
        <f>0</f>
        <v>0</v>
      </c>
      <c r="D163" s="114">
        <v>0</v>
      </c>
      <c r="E163" s="114"/>
      <c r="F163" s="114"/>
    </row>
    <row r="164" spans="1:6">
      <c r="A164" s="114" t="s">
        <v>71</v>
      </c>
      <c r="B164" s="134">
        <f>16.3</f>
        <v>16.3</v>
      </c>
      <c r="C164" s="114">
        <v>35.200000000000003</v>
      </c>
      <c r="D164" s="114">
        <v>46.9</v>
      </c>
      <c r="E164" s="114">
        <v>191.8</v>
      </c>
      <c r="F164" s="114"/>
    </row>
    <row r="165" spans="1:6" s="3" customFormat="1">
      <c r="A165" s="111" t="s">
        <v>72</v>
      </c>
      <c r="B165" s="111">
        <f>B163+B164</f>
        <v>16.3</v>
      </c>
      <c r="C165" s="111">
        <f t="shared" ref="C165:E165" si="17">C163+C164</f>
        <v>35.200000000000003</v>
      </c>
      <c r="D165" s="111">
        <f t="shared" si="17"/>
        <v>46.9</v>
      </c>
      <c r="E165" s="111">
        <f t="shared" si="17"/>
        <v>191.8</v>
      </c>
      <c r="F165" s="126"/>
    </row>
    <row r="166" spans="1:6" s="1" customFormat="1">
      <c r="A166" s="129"/>
      <c r="B166" s="129"/>
      <c r="C166" s="129"/>
      <c r="D166" s="129"/>
      <c r="E166" s="129"/>
      <c r="F166" s="127"/>
    </row>
    <row r="167" spans="1:6">
      <c r="A167" s="114" t="s">
        <v>204</v>
      </c>
      <c r="B167" s="114">
        <f>0</f>
        <v>0</v>
      </c>
      <c r="C167" s="114">
        <f>0</f>
        <v>0</v>
      </c>
      <c r="D167" s="114">
        <f>0</f>
        <v>0</v>
      </c>
      <c r="E167" s="114">
        <v>0</v>
      </c>
      <c r="F167" s="114"/>
    </row>
    <row r="168" spans="1:6">
      <c r="A168" s="114" t="s">
        <v>205</v>
      </c>
      <c r="B168" s="114">
        <f>0</f>
        <v>0</v>
      </c>
      <c r="C168" s="114">
        <f>0</f>
        <v>0</v>
      </c>
      <c r="D168" s="114">
        <f>101.5</f>
        <v>101.5</v>
      </c>
      <c r="E168" s="114">
        <v>20.2</v>
      </c>
      <c r="F168" s="114"/>
    </row>
    <row r="169" spans="1:6" s="22" customFormat="1">
      <c r="A169" s="111" t="s">
        <v>206</v>
      </c>
      <c r="B169" s="111">
        <f t="shared" ref="B169:D169" si="18">B167+B168</f>
        <v>0</v>
      </c>
      <c r="C169" s="111">
        <f t="shared" si="18"/>
        <v>0</v>
      </c>
      <c r="D169" s="111">
        <f t="shared" si="18"/>
        <v>101.5</v>
      </c>
      <c r="E169" s="111">
        <f t="shared" ref="E169" si="19">E167+E168</f>
        <v>20.2</v>
      </c>
      <c r="F169" s="111"/>
    </row>
    <row r="170" spans="1:6" s="1" customFormat="1">
      <c r="A170" s="129"/>
      <c r="B170" s="129"/>
      <c r="C170" s="129"/>
      <c r="D170" s="129"/>
      <c r="E170" s="129"/>
      <c r="F170" s="127"/>
    </row>
    <row r="171" spans="1:6">
      <c r="A171" s="114" t="s">
        <v>73</v>
      </c>
      <c r="B171" s="114">
        <f>724.6</f>
        <v>724.6</v>
      </c>
      <c r="C171" s="114">
        <v>724.6</v>
      </c>
      <c r="D171" s="114">
        <v>4.5</v>
      </c>
      <c r="E171" s="114">
        <v>0</v>
      </c>
      <c r="F171" s="114"/>
    </row>
    <row r="172" spans="1:6">
      <c r="A172" s="114" t="s">
        <v>74</v>
      </c>
      <c r="B172" s="114">
        <f>0</f>
        <v>0</v>
      </c>
      <c r="C172" s="114">
        <f>0</f>
        <v>0</v>
      </c>
      <c r="D172" s="114">
        <v>0</v>
      </c>
      <c r="E172" s="114">
        <v>0</v>
      </c>
      <c r="F172" s="114"/>
    </row>
    <row r="173" spans="1:6" s="3" customFormat="1">
      <c r="A173" s="111" t="s">
        <v>75</v>
      </c>
      <c r="B173" s="111">
        <f>B171+B172</f>
        <v>724.6</v>
      </c>
      <c r="C173" s="111">
        <f>C171+C172</f>
        <v>724.6</v>
      </c>
      <c r="D173" s="111">
        <f>D171+D172</f>
        <v>4.5</v>
      </c>
      <c r="E173" s="111">
        <f>E171+E172</f>
        <v>0</v>
      </c>
      <c r="F173" s="126"/>
    </row>
    <row r="174" spans="1:6" s="1" customFormat="1">
      <c r="A174" s="129"/>
      <c r="B174" s="129"/>
      <c r="C174" s="129"/>
      <c r="D174" s="129"/>
      <c r="E174" s="129"/>
      <c r="F174" s="127"/>
    </row>
    <row r="175" spans="1:6">
      <c r="A175" s="114" t="s">
        <v>76</v>
      </c>
      <c r="B175" s="114">
        <f>0</f>
        <v>0</v>
      </c>
      <c r="C175" s="114">
        <v>0</v>
      </c>
      <c r="D175" s="114">
        <v>0</v>
      </c>
      <c r="E175" s="114">
        <v>0</v>
      </c>
      <c r="F175" s="114"/>
    </row>
    <row r="176" spans="1:6">
      <c r="A176" s="114" t="s">
        <v>77</v>
      </c>
      <c r="B176" s="114">
        <f>0.6</f>
        <v>0.6</v>
      </c>
      <c r="C176" s="114">
        <v>0.4</v>
      </c>
      <c r="D176" s="114">
        <v>0</v>
      </c>
      <c r="E176" s="114">
        <v>0</v>
      </c>
      <c r="F176" s="114"/>
    </row>
    <row r="177" spans="1:6" s="3" customFormat="1">
      <c r="A177" s="111" t="s">
        <v>78</v>
      </c>
      <c r="B177" s="111">
        <f>B175+B176</f>
        <v>0.6</v>
      </c>
      <c r="C177" s="111">
        <f t="shared" ref="C177:E177" si="20">C175+C176</f>
        <v>0.4</v>
      </c>
      <c r="D177" s="111">
        <f t="shared" si="20"/>
        <v>0</v>
      </c>
      <c r="E177" s="111">
        <f t="shared" si="20"/>
        <v>0</v>
      </c>
      <c r="F177" s="126"/>
    </row>
    <row r="178" spans="1:6" s="1" customFormat="1">
      <c r="A178" s="129"/>
      <c r="B178" s="129"/>
      <c r="C178" s="129"/>
      <c r="D178" s="129"/>
      <c r="E178" s="129"/>
      <c r="F178" s="127"/>
    </row>
    <row r="179" spans="1:6">
      <c r="A179" s="114" t="s">
        <v>79</v>
      </c>
      <c r="B179" s="114">
        <f>0</f>
        <v>0</v>
      </c>
      <c r="C179" s="114">
        <v>0</v>
      </c>
      <c r="D179" s="114">
        <v>0</v>
      </c>
      <c r="E179" s="114">
        <v>0</v>
      </c>
      <c r="F179" s="114"/>
    </row>
    <row r="180" spans="1:6">
      <c r="A180" s="114" t="s">
        <v>80</v>
      </c>
      <c r="B180" s="114">
        <f>477.8</f>
        <v>477.8</v>
      </c>
      <c r="C180" s="114">
        <v>550.1</v>
      </c>
      <c r="D180" s="114">
        <v>0</v>
      </c>
      <c r="E180" s="114">
        <v>0</v>
      </c>
      <c r="F180" s="114"/>
    </row>
    <row r="181" spans="1:6" s="3" customFormat="1">
      <c r="A181" s="111" t="s">
        <v>81</v>
      </c>
      <c r="B181" s="111">
        <f>B179+B180</f>
        <v>477.8</v>
      </c>
      <c r="C181" s="111">
        <f t="shared" ref="C181:E181" si="21">C179+C180</f>
        <v>550.1</v>
      </c>
      <c r="D181" s="111">
        <f t="shared" si="21"/>
        <v>0</v>
      </c>
      <c r="E181" s="111">
        <f t="shared" si="21"/>
        <v>0</v>
      </c>
      <c r="F181" s="126"/>
    </row>
    <row r="182" spans="1:6" s="1" customFormat="1">
      <c r="A182" s="129"/>
      <c r="B182" s="129"/>
      <c r="C182" s="129"/>
      <c r="D182" s="129"/>
      <c r="E182" s="129"/>
      <c r="F182" s="127"/>
    </row>
    <row r="183" spans="1:6">
      <c r="A183" s="114" t="s">
        <v>82</v>
      </c>
      <c r="B183" s="114">
        <f>0</f>
        <v>0</v>
      </c>
      <c r="C183" s="114"/>
      <c r="D183" s="114">
        <v>0</v>
      </c>
      <c r="E183" s="114"/>
      <c r="F183" s="114"/>
    </row>
    <row r="184" spans="1:6">
      <c r="A184" s="114" t="s">
        <v>83</v>
      </c>
      <c r="B184" s="114">
        <f>18.1</f>
        <v>18.100000000000001</v>
      </c>
      <c r="C184" s="114">
        <v>4.5999999999999996</v>
      </c>
      <c r="D184" s="114">
        <v>0</v>
      </c>
      <c r="E184" s="114">
        <v>4</v>
      </c>
      <c r="F184" s="114"/>
    </row>
    <row r="185" spans="1:6" s="3" customFormat="1">
      <c r="A185" s="111" t="s">
        <v>84</v>
      </c>
      <c r="B185" s="111">
        <f>B183+B184</f>
        <v>18.100000000000001</v>
      </c>
      <c r="C185" s="111">
        <f t="shared" ref="C185:E185" si="22">C183+C184</f>
        <v>4.5999999999999996</v>
      </c>
      <c r="D185" s="111">
        <f t="shared" si="22"/>
        <v>0</v>
      </c>
      <c r="E185" s="111">
        <f t="shared" si="22"/>
        <v>4</v>
      </c>
      <c r="F185" s="126"/>
    </row>
    <row r="186" spans="1:6" s="1" customFormat="1">
      <c r="A186" s="129"/>
      <c r="B186" s="129"/>
      <c r="C186" s="129"/>
      <c r="D186" s="129"/>
      <c r="E186" s="129"/>
      <c r="F186" s="127"/>
    </row>
    <row r="187" spans="1:6">
      <c r="A187" s="114" t="s">
        <v>85</v>
      </c>
      <c r="B187" s="114">
        <f>0</f>
        <v>0</v>
      </c>
      <c r="C187" s="114">
        <v>0</v>
      </c>
      <c r="D187" s="114">
        <v>0</v>
      </c>
      <c r="E187" s="114">
        <v>0</v>
      </c>
      <c r="F187" s="114"/>
    </row>
    <row r="188" spans="1:6">
      <c r="A188" s="114" t="s">
        <v>86</v>
      </c>
      <c r="B188" s="114">
        <f>2386.4</f>
        <v>2386.4</v>
      </c>
      <c r="C188" s="128">
        <v>3286.6</v>
      </c>
      <c r="D188" s="128">
        <v>2426.6999999999998</v>
      </c>
      <c r="E188" s="114">
        <v>2666.6</v>
      </c>
      <c r="F188" s="114"/>
    </row>
    <row r="189" spans="1:6" s="3" customFormat="1">
      <c r="A189" s="111" t="s">
        <v>87</v>
      </c>
      <c r="B189" s="111">
        <f>B187+B188</f>
        <v>2386.4</v>
      </c>
      <c r="C189" s="111">
        <f t="shared" ref="C189:D189" si="23">C187+C188</f>
        <v>3286.6</v>
      </c>
      <c r="D189" s="111">
        <f t="shared" si="23"/>
        <v>2426.6999999999998</v>
      </c>
      <c r="E189" s="111">
        <f>E187+E188</f>
        <v>2666.6</v>
      </c>
      <c r="F189" s="126"/>
    </row>
    <row r="190" spans="1:6" s="1" customFormat="1">
      <c r="A190" s="129"/>
      <c r="B190" s="129"/>
      <c r="C190" s="129"/>
      <c r="D190" s="129"/>
      <c r="E190" s="129"/>
      <c r="F190" s="127"/>
    </row>
    <row r="191" spans="1:6">
      <c r="A191" s="114" t="s">
        <v>88</v>
      </c>
      <c r="B191" s="114">
        <f>0</f>
        <v>0</v>
      </c>
      <c r="C191" s="114">
        <v>0</v>
      </c>
      <c r="D191" s="114">
        <v>0</v>
      </c>
      <c r="E191" s="114">
        <v>0</v>
      </c>
      <c r="F191" s="114"/>
    </row>
    <row r="192" spans="1:6">
      <c r="A192" s="114" t="s">
        <v>89</v>
      </c>
      <c r="B192" s="114">
        <f>7283.5</f>
        <v>7283.5</v>
      </c>
      <c r="C192" s="128">
        <v>8345.6</v>
      </c>
      <c r="D192" s="114">
        <v>9665.5</v>
      </c>
      <c r="E192" s="114">
        <v>10610.6</v>
      </c>
      <c r="F192" s="114"/>
    </row>
    <row r="193" spans="1:6" s="3" customFormat="1">
      <c r="A193" s="111" t="s">
        <v>90</v>
      </c>
      <c r="B193" s="111">
        <f>B191+B192</f>
        <v>7283.5</v>
      </c>
      <c r="C193" s="111">
        <f t="shared" ref="C193:E193" si="24">C191+C192</f>
        <v>8345.6</v>
      </c>
      <c r="D193" s="111">
        <f t="shared" si="24"/>
        <v>9665.5</v>
      </c>
      <c r="E193" s="111">
        <f t="shared" si="24"/>
        <v>10610.6</v>
      </c>
      <c r="F193" s="126"/>
    </row>
    <row r="194" spans="1:6" s="1" customFormat="1">
      <c r="A194" s="129"/>
      <c r="B194" s="129"/>
      <c r="C194" s="129"/>
      <c r="D194" s="129"/>
      <c r="E194" s="129"/>
      <c r="F194" s="127"/>
    </row>
    <row r="195" spans="1:6">
      <c r="A195" s="114" t="s">
        <v>91</v>
      </c>
      <c r="B195" s="114">
        <f>0</f>
        <v>0</v>
      </c>
      <c r="C195" s="114">
        <v>0</v>
      </c>
      <c r="D195" s="114">
        <v>0</v>
      </c>
      <c r="E195" s="114">
        <v>0</v>
      </c>
      <c r="F195" s="114"/>
    </row>
    <row r="196" spans="1:6">
      <c r="A196" s="114" t="s">
        <v>92</v>
      </c>
      <c r="B196" s="114">
        <f>1696.1</f>
        <v>1696.1</v>
      </c>
      <c r="C196" s="128">
        <v>1811.7</v>
      </c>
      <c r="D196" s="114">
        <v>0</v>
      </c>
      <c r="E196" s="114">
        <v>0</v>
      </c>
      <c r="F196" s="114"/>
    </row>
    <row r="197" spans="1:6" s="3" customFormat="1">
      <c r="A197" s="111" t="s">
        <v>93</v>
      </c>
      <c r="B197" s="111">
        <f>B195+B196</f>
        <v>1696.1</v>
      </c>
      <c r="C197" s="111">
        <f t="shared" ref="C197:E197" si="25">C195+C196</f>
        <v>1811.7</v>
      </c>
      <c r="D197" s="111">
        <f t="shared" si="25"/>
        <v>0</v>
      </c>
      <c r="E197" s="111">
        <f t="shared" si="25"/>
        <v>0</v>
      </c>
      <c r="F197" s="126"/>
    </row>
    <row r="198" spans="1:6" s="1" customFormat="1">
      <c r="A198" s="129"/>
      <c r="B198" s="129"/>
      <c r="C198" s="129"/>
      <c r="D198" s="129"/>
      <c r="E198" s="129"/>
      <c r="F198" s="127"/>
    </row>
    <row r="199" spans="1:6">
      <c r="A199" s="114" t="s">
        <v>94</v>
      </c>
      <c r="B199" s="114">
        <f>315</f>
        <v>315</v>
      </c>
      <c r="C199" s="114">
        <v>919.1</v>
      </c>
      <c r="D199" s="114">
        <v>0</v>
      </c>
      <c r="E199" s="114">
        <v>0</v>
      </c>
      <c r="F199" s="114"/>
    </row>
    <row r="200" spans="1:6">
      <c r="A200" s="114" t="s">
        <v>95</v>
      </c>
      <c r="B200" s="114">
        <f>106.7</f>
        <v>106.7</v>
      </c>
      <c r="C200" s="114">
        <v>196.4</v>
      </c>
      <c r="D200" s="114">
        <v>354.2</v>
      </c>
      <c r="E200" s="114">
        <v>681.4</v>
      </c>
      <c r="F200" s="114"/>
    </row>
    <row r="201" spans="1:6" s="3" customFormat="1">
      <c r="A201" s="111" t="s">
        <v>96</v>
      </c>
      <c r="B201" s="111">
        <f>B199+B200</f>
        <v>421.7</v>
      </c>
      <c r="C201" s="111">
        <f t="shared" ref="C201:E201" si="26">C199+C200</f>
        <v>1115.5</v>
      </c>
      <c r="D201" s="111">
        <f t="shared" si="26"/>
        <v>354.2</v>
      </c>
      <c r="E201" s="111">
        <f t="shared" si="26"/>
        <v>681.4</v>
      </c>
      <c r="F201" s="126"/>
    </row>
    <row r="202" spans="1:6" s="1" customFormat="1">
      <c r="A202" s="129"/>
      <c r="B202" s="129"/>
      <c r="C202" s="129"/>
      <c r="D202" s="129"/>
      <c r="E202" s="129"/>
      <c r="F202" s="127"/>
    </row>
    <row r="203" spans="1:6">
      <c r="A203" s="114" t="s">
        <v>97</v>
      </c>
      <c r="B203" s="114">
        <f>0.7</f>
        <v>0.7</v>
      </c>
      <c r="C203" s="114">
        <v>0.3</v>
      </c>
      <c r="D203" s="114">
        <v>0</v>
      </c>
      <c r="E203" s="114">
        <v>0</v>
      </c>
      <c r="F203" s="114"/>
    </row>
    <row r="204" spans="1:6">
      <c r="A204" s="114" t="s">
        <v>98</v>
      </c>
      <c r="B204" s="114">
        <f>11.9</f>
        <v>11.9</v>
      </c>
      <c r="C204" s="114">
        <v>11.7</v>
      </c>
      <c r="D204" s="114">
        <v>13.2</v>
      </c>
      <c r="E204" s="114">
        <v>85.6</v>
      </c>
      <c r="F204" s="114"/>
    </row>
    <row r="205" spans="1:6" s="3" customFormat="1">
      <c r="A205" s="111" t="s">
        <v>99</v>
      </c>
      <c r="B205" s="111">
        <f>B203+B204</f>
        <v>12.6</v>
      </c>
      <c r="C205" s="111">
        <f t="shared" ref="C205:E205" si="27">C203+C204</f>
        <v>12</v>
      </c>
      <c r="D205" s="111">
        <f t="shared" si="27"/>
        <v>13.2</v>
      </c>
      <c r="E205" s="111">
        <f t="shared" si="27"/>
        <v>85.6</v>
      </c>
      <c r="F205" s="126"/>
    </row>
    <row r="206" spans="1:6" s="1" customFormat="1">
      <c r="A206" s="129"/>
      <c r="B206" s="129"/>
      <c r="C206" s="129"/>
      <c r="D206" s="129"/>
      <c r="E206" s="129"/>
      <c r="F206" s="127"/>
    </row>
    <row r="207" spans="1:6">
      <c r="A207" s="114" t="s">
        <v>100</v>
      </c>
      <c r="B207" s="114">
        <f>0.3</f>
        <v>0.3</v>
      </c>
      <c r="C207" s="114">
        <v>3.4</v>
      </c>
      <c r="D207" s="114">
        <v>0</v>
      </c>
      <c r="E207" s="114">
        <v>0</v>
      </c>
      <c r="F207" s="114"/>
    </row>
    <row r="208" spans="1:6">
      <c r="A208" s="114" t="s">
        <v>101</v>
      </c>
      <c r="B208" s="114">
        <f>591.8</f>
        <v>591.79999999999995</v>
      </c>
      <c r="C208" s="114">
        <v>652.5</v>
      </c>
      <c r="D208" s="114">
        <v>812.3</v>
      </c>
      <c r="E208" s="114">
        <v>882.1</v>
      </c>
      <c r="F208" s="114"/>
    </row>
    <row r="209" spans="1:6" s="3" customFormat="1">
      <c r="A209" s="111" t="s">
        <v>102</v>
      </c>
      <c r="B209" s="111">
        <f>B207+B208</f>
        <v>592.09999999999991</v>
      </c>
      <c r="C209" s="111">
        <f t="shared" ref="C209:D209" si="28">C207+C208</f>
        <v>655.9</v>
      </c>
      <c r="D209" s="111">
        <f t="shared" si="28"/>
        <v>812.3</v>
      </c>
      <c r="E209" s="111">
        <f>E207+E208</f>
        <v>882.1</v>
      </c>
      <c r="F209" s="126"/>
    </row>
    <row r="210" spans="1:6" s="1" customFormat="1">
      <c r="A210" s="129"/>
      <c r="B210" s="129"/>
      <c r="C210" s="129"/>
      <c r="D210" s="129"/>
      <c r="E210" s="129"/>
      <c r="F210" s="127"/>
    </row>
    <row r="211" spans="1:6" s="1" customFormat="1">
      <c r="A211" s="129"/>
      <c r="B211" s="129"/>
      <c r="C211" s="129"/>
      <c r="D211" s="129"/>
      <c r="E211" s="129"/>
      <c r="F211" s="127"/>
    </row>
    <row r="212" spans="1:6" s="1" customFormat="1">
      <c r="A212" s="129" t="s">
        <v>142</v>
      </c>
      <c r="B212" s="130">
        <f t="shared" ref="B212:C212" si="29">SUM(B208,B204,B200,B196,B192,B188,B184,B180,B176,B172,B164,B160,B156,B152+B168)</f>
        <v>12807.4</v>
      </c>
      <c r="C212" s="130">
        <f t="shared" si="29"/>
        <v>15099.000000000002</v>
      </c>
      <c r="D212" s="130">
        <f>SUM(D208,D204,D200,D196,D192,D188,D184,D180,D176,D172,D164,D160,D156,D152+D168)</f>
        <v>13660.9</v>
      </c>
      <c r="E212" s="130">
        <f>SUM(E208,E204,E200,E196,E192,E188,E184,E180,E176,E172,E164,E160,E156,E152+E168)</f>
        <v>15419</v>
      </c>
      <c r="F212" s="127"/>
    </row>
    <row r="213" spans="1:6" s="43" customFormat="1" ht="18">
      <c r="A213" s="131" t="s">
        <v>133</v>
      </c>
      <c r="B213" s="132">
        <f>B153+B157+B161+B165+B173+B177+B181+B185+B189+B193+B197+B201+B205+B209+B169</f>
        <v>13848.000000000002</v>
      </c>
      <c r="C213" s="132">
        <f>C153+C157+C161+C165+C173+C177+C181+C185+C189+C193+C197+C201+C205+C209+C169</f>
        <v>16746.400000000001</v>
      </c>
      <c r="D213" s="131" t="s">
        <v>197</v>
      </c>
      <c r="E213" s="131" t="s">
        <v>197</v>
      </c>
      <c r="F213" s="132"/>
    </row>
    <row r="214" spans="1:6">
      <c r="A214" s="114"/>
      <c r="B214" s="114"/>
      <c r="C214" s="114"/>
      <c r="D214" s="114"/>
      <c r="E214" s="114"/>
      <c r="F214" s="114"/>
    </row>
    <row r="215" spans="1:6" s="34" customFormat="1" ht="21">
      <c r="A215" s="34" t="s">
        <v>158</v>
      </c>
    </row>
    <row r="216" spans="1:6" s="45" customFormat="1">
      <c r="A216" s="45" t="s">
        <v>154</v>
      </c>
      <c r="B216" s="45" t="s">
        <v>65</v>
      </c>
      <c r="C216" s="45" t="s">
        <v>0</v>
      </c>
      <c r="D216" s="45" t="s">
        <v>1</v>
      </c>
      <c r="E216" s="45" t="s">
        <v>3</v>
      </c>
    </row>
    <row r="217" spans="1:6">
      <c r="A217" t="s">
        <v>145</v>
      </c>
      <c r="B217">
        <v>0</v>
      </c>
      <c r="C217">
        <v>0</v>
      </c>
      <c r="D217">
        <v>0</v>
      </c>
      <c r="E217">
        <v>0</v>
      </c>
    </row>
    <row r="218" spans="1:6">
      <c r="A218" t="s">
        <v>146</v>
      </c>
      <c r="B218">
        <v>0</v>
      </c>
      <c r="C218">
        <v>0</v>
      </c>
      <c r="D218">
        <v>0</v>
      </c>
      <c r="E218">
        <v>0</v>
      </c>
    </row>
    <row r="219" spans="1:6">
      <c r="A219" t="s">
        <v>147</v>
      </c>
      <c r="B219">
        <v>0</v>
      </c>
      <c r="C219">
        <v>0</v>
      </c>
      <c r="D219">
        <v>0</v>
      </c>
      <c r="E219">
        <v>0</v>
      </c>
    </row>
    <row r="220" spans="1:6">
      <c r="A220" t="s">
        <v>148</v>
      </c>
      <c r="B220">
        <v>0</v>
      </c>
      <c r="C220">
        <v>0</v>
      </c>
      <c r="D220">
        <v>0</v>
      </c>
      <c r="E220">
        <v>0</v>
      </c>
    </row>
    <row r="221" spans="1:6">
      <c r="A221" t="s">
        <v>149</v>
      </c>
      <c r="B221">
        <v>0</v>
      </c>
      <c r="C221">
        <v>0</v>
      </c>
      <c r="D221">
        <v>0</v>
      </c>
      <c r="E221">
        <v>0</v>
      </c>
    </row>
    <row r="222" spans="1:6">
      <c r="A222" t="s">
        <v>150</v>
      </c>
      <c r="B222">
        <v>0.7</v>
      </c>
      <c r="C222">
        <v>4.2</v>
      </c>
      <c r="D222">
        <v>4</v>
      </c>
      <c r="E222" s="4">
        <v>16.7</v>
      </c>
    </row>
    <row r="223" spans="1:6" s="22" customFormat="1">
      <c r="A223" s="22" t="s">
        <v>151</v>
      </c>
      <c r="B223" s="22">
        <f>SUM(B217:B222)</f>
        <v>0.7</v>
      </c>
      <c r="C223" s="22">
        <f t="shared" ref="C223:E223" si="30">SUM(C217:C222)</f>
        <v>4.2</v>
      </c>
      <c r="D223" s="22">
        <f t="shared" si="30"/>
        <v>4</v>
      </c>
      <c r="E223" s="22">
        <f t="shared" si="30"/>
        <v>16.7</v>
      </c>
    </row>
    <row r="225" spans="1:5" s="45" customFormat="1">
      <c r="A225" s="45" t="s">
        <v>155</v>
      </c>
      <c r="B225" s="106"/>
    </row>
    <row r="226" spans="1:5">
      <c r="A226" t="s">
        <v>145</v>
      </c>
      <c r="B226" s="40">
        <v>8871.7999999999993</v>
      </c>
      <c r="C226" s="40">
        <v>10354.200000000001</v>
      </c>
      <c r="D226" s="40">
        <v>7992.2</v>
      </c>
      <c r="E226" s="40">
        <v>8814.2999999999993</v>
      </c>
    </row>
    <row r="227" spans="1:5">
      <c r="A227" t="s">
        <v>146</v>
      </c>
      <c r="B227">
        <v>554.70000000000005</v>
      </c>
      <c r="C227">
        <v>562.5</v>
      </c>
      <c r="D227">
        <v>554.6</v>
      </c>
      <c r="E227">
        <v>576</v>
      </c>
    </row>
    <row r="228" spans="1:5">
      <c r="A228" t="s">
        <v>147</v>
      </c>
      <c r="B228">
        <v>84.3</v>
      </c>
      <c r="C228">
        <v>72.7</v>
      </c>
      <c r="D228">
        <v>76.599999999999994</v>
      </c>
      <c r="E228">
        <v>66.900000000000006</v>
      </c>
    </row>
    <row r="229" spans="1:5">
      <c r="A229" t="s">
        <v>148</v>
      </c>
      <c r="B229">
        <v>0</v>
      </c>
      <c r="C229">
        <v>0</v>
      </c>
      <c r="D229">
        <v>202.2</v>
      </c>
      <c r="E229">
        <v>387.2</v>
      </c>
    </row>
    <row r="230" spans="1:5">
      <c r="A230" t="s">
        <v>149</v>
      </c>
      <c r="B230" s="40">
        <v>24.5</v>
      </c>
      <c r="C230">
        <v>8.6</v>
      </c>
      <c r="D230">
        <v>13.7</v>
      </c>
      <c r="E230">
        <v>27.9</v>
      </c>
    </row>
    <row r="231" spans="1:5">
      <c r="A231" t="s">
        <v>194</v>
      </c>
      <c r="B231">
        <v>0</v>
      </c>
      <c r="C231">
        <v>0</v>
      </c>
      <c r="D231">
        <v>333.5</v>
      </c>
      <c r="E231">
        <v>297.10000000000002</v>
      </c>
    </row>
    <row r="232" spans="1:5">
      <c r="A232" t="s">
        <v>150</v>
      </c>
      <c r="B232" s="40">
        <v>1141.3</v>
      </c>
      <c r="C232" s="40">
        <v>1527.5</v>
      </c>
      <c r="D232">
        <v>610.5</v>
      </c>
      <c r="E232">
        <v>642.79999999999995</v>
      </c>
    </row>
    <row r="233" spans="1:5" s="22" customFormat="1">
      <c r="A233" s="22" t="s">
        <v>151</v>
      </c>
      <c r="B233" s="41">
        <f>SUM(B226:B232)</f>
        <v>10676.599999999999</v>
      </c>
      <c r="C233" s="41">
        <f>SUM(C226:C232)</f>
        <v>12525.500000000002</v>
      </c>
      <c r="D233" s="41">
        <f>SUM(D226:D232)</f>
        <v>9783.3000000000011</v>
      </c>
      <c r="E233" s="41">
        <f>SUM(E226:E232)</f>
        <v>10812.199999999999</v>
      </c>
    </row>
    <row r="235" spans="1:5" s="44" customFormat="1">
      <c r="A235" s="44" t="s">
        <v>156</v>
      </c>
      <c r="B235" s="108">
        <v>1040.5999999999999</v>
      </c>
      <c r="C235" s="107">
        <v>1647.4</v>
      </c>
      <c r="D235" s="107">
        <v>1529.1</v>
      </c>
      <c r="E235" s="109">
        <v>1421.1</v>
      </c>
    </row>
    <row r="236" spans="1:5" s="44" customFormat="1">
      <c r="A236" s="44" t="s">
        <v>157</v>
      </c>
      <c r="B236" s="107">
        <v>12807.4</v>
      </c>
      <c r="C236" s="107">
        <v>15099</v>
      </c>
      <c r="D236" s="109">
        <v>13665.4</v>
      </c>
      <c r="E236" s="107">
        <v>15419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4653-0151-2C48-8688-46C176A5EA68}">
  <dimension ref="A1:A78"/>
  <sheetViews>
    <sheetView showGridLines="0" workbookViewId="0">
      <selection activeCell="F7" sqref="F7"/>
    </sheetView>
  </sheetViews>
  <sheetFormatPr defaultColWidth="11.19921875" defaultRowHeight="15.6"/>
  <sheetData>
    <row r="1" spans="1:1" s="4" customFormat="1" ht="22.8">
      <c r="A1" s="6" t="s">
        <v>34</v>
      </c>
    </row>
    <row r="2" spans="1:1" s="2" customFormat="1" ht="18">
      <c r="A2" s="2" t="s">
        <v>32</v>
      </c>
    </row>
    <row r="3" spans="1:1" s="1" customFormat="1">
      <c r="A3" s="1" t="s">
        <v>44</v>
      </c>
    </row>
    <row r="4" spans="1:1">
      <c r="A4" t="s">
        <v>35</v>
      </c>
    </row>
    <row r="5" spans="1:1">
      <c r="A5" t="s">
        <v>36</v>
      </c>
    </row>
    <row r="6" spans="1:1">
      <c r="A6" s="5" t="s">
        <v>37</v>
      </c>
    </row>
    <row r="7" spans="1:1">
      <c r="A7" s="5" t="s">
        <v>38</v>
      </c>
    </row>
    <row r="8" spans="1:1">
      <c r="A8" s="5" t="s">
        <v>39</v>
      </c>
    </row>
    <row r="9" spans="1:1">
      <c r="A9" s="5" t="s">
        <v>40</v>
      </c>
    </row>
    <row r="10" spans="1:1">
      <c r="A10" s="5" t="s">
        <v>41</v>
      </c>
    </row>
    <row r="11" spans="1:1">
      <c r="A11" s="5" t="s">
        <v>42</v>
      </c>
    </row>
    <row r="12" spans="1:1">
      <c r="A12" s="5" t="s">
        <v>43</v>
      </c>
    </row>
    <row r="13" spans="1:1" s="8" customFormat="1">
      <c r="A13" s="7" t="s">
        <v>44</v>
      </c>
    </row>
    <row r="15" spans="1:1" s="2" customFormat="1" ht="18">
      <c r="A15" s="2" t="s">
        <v>33</v>
      </c>
    </row>
    <row r="16" spans="1:1" s="1" customFormat="1">
      <c r="A16" s="1" t="s">
        <v>44</v>
      </c>
    </row>
    <row r="17" spans="1:1">
      <c r="A17" t="s">
        <v>35</v>
      </c>
    </row>
    <row r="18" spans="1:1">
      <c r="A18" t="s">
        <v>36</v>
      </c>
    </row>
    <row r="19" spans="1:1">
      <c r="A19" s="5" t="s">
        <v>37</v>
      </c>
    </row>
    <row r="20" spans="1:1">
      <c r="A20" s="5" t="s">
        <v>38</v>
      </c>
    </row>
    <row r="21" spans="1:1">
      <c r="A21" s="5" t="s">
        <v>39</v>
      </c>
    </row>
    <row r="22" spans="1:1">
      <c r="A22" s="5" t="s">
        <v>40</v>
      </c>
    </row>
    <row r="23" spans="1:1">
      <c r="A23" s="5" t="s">
        <v>41</v>
      </c>
    </row>
    <row r="24" spans="1:1">
      <c r="A24" s="5" t="s">
        <v>42</v>
      </c>
    </row>
    <row r="25" spans="1:1">
      <c r="A25" s="5" t="s">
        <v>43</v>
      </c>
    </row>
    <row r="26" spans="1:1" s="8" customFormat="1">
      <c r="A26" s="7" t="s">
        <v>44</v>
      </c>
    </row>
    <row r="28" spans="1:1" s="2" customFormat="1" ht="18">
      <c r="A28" s="2" t="s">
        <v>32</v>
      </c>
    </row>
    <row r="29" spans="1:1" s="1" customFormat="1">
      <c r="A29" s="1" t="s">
        <v>44</v>
      </c>
    </row>
    <row r="30" spans="1:1">
      <c r="A30" t="s">
        <v>35</v>
      </c>
    </row>
    <row r="31" spans="1:1">
      <c r="A31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 s="8" customFormat="1">
      <c r="A39" s="7" t="s">
        <v>44</v>
      </c>
    </row>
    <row r="41" spans="1:1" s="2" customFormat="1" ht="18">
      <c r="A41" s="2" t="s">
        <v>33</v>
      </c>
    </row>
    <row r="42" spans="1:1" s="1" customFormat="1">
      <c r="A42" s="1" t="s">
        <v>44</v>
      </c>
    </row>
    <row r="43" spans="1:1">
      <c r="A43" t="s">
        <v>35</v>
      </c>
    </row>
    <row r="44" spans="1:1">
      <c r="A44" t="s">
        <v>36</v>
      </c>
    </row>
    <row r="45" spans="1:1">
      <c r="A45" s="5" t="s">
        <v>37</v>
      </c>
    </row>
    <row r="46" spans="1:1">
      <c r="A46" s="5" t="s">
        <v>38</v>
      </c>
    </row>
    <row r="47" spans="1:1">
      <c r="A47" s="5" t="s">
        <v>39</v>
      </c>
    </row>
    <row r="48" spans="1:1">
      <c r="A48" s="5" t="s">
        <v>40</v>
      </c>
    </row>
    <row r="49" spans="1:1">
      <c r="A49" s="5" t="s">
        <v>41</v>
      </c>
    </row>
    <row r="50" spans="1:1">
      <c r="A50" s="5" t="s">
        <v>42</v>
      </c>
    </row>
    <row r="51" spans="1:1">
      <c r="A51" s="5" t="s">
        <v>43</v>
      </c>
    </row>
    <row r="52" spans="1:1" s="8" customFormat="1">
      <c r="A52" s="7" t="s">
        <v>44</v>
      </c>
    </row>
    <row r="54" spans="1:1" s="2" customFormat="1" ht="18">
      <c r="A54" s="2" t="s">
        <v>32</v>
      </c>
    </row>
    <row r="55" spans="1:1" s="1" customFormat="1">
      <c r="A55" s="1" t="s">
        <v>44</v>
      </c>
    </row>
    <row r="56" spans="1:1">
      <c r="A56" t="s">
        <v>35</v>
      </c>
    </row>
    <row r="57" spans="1:1">
      <c r="A57" t="s">
        <v>36</v>
      </c>
    </row>
    <row r="58" spans="1:1">
      <c r="A58" s="5" t="s">
        <v>37</v>
      </c>
    </row>
    <row r="59" spans="1:1">
      <c r="A59" s="5" t="s">
        <v>38</v>
      </c>
    </row>
    <row r="60" spans="1:1">
      <c r="A60" s="5" t="s">
        <v>39</v>
      </c>
    </row>
    <row r="61" spans="1:1">
      <c r="A61" s="5" t="s">
        <v>40</v>
      </c>
    </row>
    <row r="62" spans="1:1">
      <c r="A62" s="5" t="s">
        <v>41</v>
      </c>
    </row>
    <row r="63" spans="1:1">
      <c r="A63" s="5" t="s">
        <v>42</v>
      </c>
    </row>
    <row r="64" spans="1:1">
      <c r="A64" s="5" t="s">
        <v>43</v>
      </c>
    </row>
    <row r="65" spans="1:1" s="8" customFormat="1">
      <c r="A65" s="7" t="s">
        <v>44</v>
      </c>
    </row>
    <row r="67" spans="1:1" s="2" customFormat="1" ht="18">
      <c r="A67" s="2" t="s">
        <v>33</v>
      </c>
    </row>
    <row r="68" spans="1:1" s="1" customFormat="1">
      <c r="A68" s="1" t="s">
        <v>44</v>
      </c>
    </row>
    <row r="69" spans="1:1">
      <c r="A69" t="s">
        <v>35</v>
      </c>
    </row>
    <row r="70" spans="1:1">
      <c r="A70" t="s">
        <v>36</v>
      </c>
    </row>
    <row r="71" spans="1:1">
      <c r="A71" s="5" t="s">
        <v>37</v>
      </c>
    </row>
    <row r="72" spans="1:1">
      <c r="A72" s="5" t="s">
        <v>38</v>
      </c>
    </row>
    <row r="73" spans="1:1">
      <c r="A73" s="5" t="s">
        <v>39</v>
      </c>
    </row>
    <row r="74" spans="1:1">
      <c r="A74" s="5" t="s">
        <v>40</v>
      </c>
    </row>
    <row r="75" spans="1:1">
      <c r="A75" s="5" t="s">
        <v>41</v>
      </c>
    </row>
    <row r="76" spans="1:1">
      <c r="A76" s="5" t="s">
        <v>42</v>
      </c>
    </row>
    <row r="77" spans="1:1">
      <c r="A77" s="5" t="s">
        <v>43</v>
      </c>
    </row>
    <row r="78" spans="1:1" s="8" customFormat="1">
      <c r="A78" s="7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82DBC3C595B45BA1BDD1B062DE746" ma:contentTypeVersion="6" ma:contentTypeDescription="Create a new document." ma:contentTypeScope="" ma:versionID="72c37b06b261987a5536ec501054817c">
  <xsd:schema xmlns:xsd="http://www.w3.org/2001/XMLSchema" xmlns:xs="http://www.w3.org/2001/XMLSchema" xmlns:p="http://schemas.microsoft.com/office/2006/metadata/properties" xmlns:ns3="a24da686-42b0-49c4-a0af-a5e47bdd1be9" targetNamespace="http://schemas.microsoft.com/office/2006/metadata/properties" ma:root="true" ma:fieldsID="78b9ce9ddeabc0009043950508463073" ns3:_="">
    <xsd:import namespace="a24da686-42b0-49c4-a0af-a5e47bdd1be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da686-42b0-49c4-a0af-a5e47bdd1be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4da686-42b0-49c4-a0af-a5e47bdd1be9" xsi:nil="true"/>
  </documentManagement>
</p:properties>
</file>

<file path=customXml/itemProps1.xml><?xml version="1.0" encoding="utf-8"?>
<ds:datastoreItem xmlns:ds="http://schemas.openxmlformats.org/officeDocument/2006/customXml" ds:itemID="{99B871AF-C898-467A-A253-C228084E42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193E2-CAFE-4FB2-A800-A1C69A6EA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da686-42b0-49c4-a0af-a5e47bdd1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C6829E-4D7A-41A7-8B8F-DB9EB51F1B24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a24da686-42b0-49c4-a0af-a5e47bdd1be9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Financial Statements</vt:lpstr>
      <vt:lpstr>Schedule</vt:lpstr>
      <vt:lpstr>Statement of changes in equity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Karnvir Singh Rajasansi</dc:creator>
  <cp:lastModifiedBy>Karnvir Rajasansi</cp:lastModifiedBy>
  <cp:lastPrinted>2025-05-07T02:47:05Z</cp:lastPrinted>
  <dcterms:created xsi:type="dcterms:W3CDTF">2025-04-23T03:26:57Z</dcterms:created>
  <dcterms:modified xsi:type="dcterms:W3CDTF">2025-05-09T05:22:11Z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0x010100D3F82DBC3C595B45BA1BDD1B062DE746</vt:lpwstr>
  </property>
</Properties>
</file>