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400" windowHeight="8640" tabRatio="500"/>
  </bookViews>
  <sheets>
    <sheet name="Sheet2" sheetId="2" r:id="rId1"/>
  </sheets>
  <definedNames>
    <definedName name="_xlnm._FilterDatabase" localSheetId="0" hidden="1">Sheet2!$A$3:$AM$3</definedName>
  </definedNames>
  <calcPr calcId="125725"/>
</workbook>
</file>

<file path=xl/calcChain.xml><?xml version="1.0" encoding="utf-8"?>
<calcChain xmlns="http://schemas.openxmlformats.org/spreadsheetml/2006/main">
  <c r="AI5" i="2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AH18"/>
  <c r="AH25"/>
  <c r="AH26"/>
  <c r="AH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AF4"/>
  <c r="AD5"/>
  <c r="AE5" s="1"/>
  <c r="AF5" s="1"/>
  <c r="AH5" s="1"/>
  <c r="AD6"/>
  <c r="AE6" s="1"/>
  <c r="AF6" s="1"/>
  <c r="AH6" s="1"/>
  <c r="AD7"/>
  <c r="AE7" s="1"/>
  <c r="AF7" s="1"/>
  <c r="AH7" s="1"/>
  <c r="AD8"/>
  <c r="AE8" s="1"/>
  <c r="AF8" s="1"/>
  <c r="AH8" s="1"/>
  <c r="AD9"/>
  <c r="AE9" s="1"/>
  <c r="AF9" s="1"/>
  <c r="AH9" s="1"/>
  <c r="AD10"/>
  <c r="AE10" s="1"/>
  <c r="AF10" s="1"/>
  <c r="AH10" s="1"/>
  <c r="AD11"/>
  <c r="AE11" s="1"/>
  <c r="AF11" s="1"/>
  <c r="AH11" s="1"/>
  <c r="AD12"/>
  <c r="AD13"/>
  <c r="AE13" s="1"/>
  <c r="AF13" s="1"/>
  <c r="AH13" s="1"/>
  <c r="AD14"/>
  <c r="AE14" s="1"/>
  <c r="AF14" s="1"/>
  <c r="AH14" s="1"/>
  <c r="AD15"/>
  <c r="AE15" s="1"/>
  <c r="AF15" s="1"/>
  <c r="AH15" s="1"/>
  <c r="AD16"/>
  <c r="AE16" s="1"/>
  <c r="AF16" s="1"/>
  <c r="AH16" s="1"/>
  <c r="AD17"/>
  <c r="AE17" s="1"/>
  <c r="AF17" s="1"/>
  <c r="AH17" s="1"/>
  <c r="AD18"/>
  <c r="AE18" s="1"/>
  <c r="AF18" s="1"/>
  <c r="AD19"/>
  <c r="AE19" s="1"/>
  <c r="AF19" s="1"/>
  <c r="AH19" s="1"/>
  <c r="AD20"/>
  <c r="AE20" s="1"/>
  <c r="AF20" s="1"/>
  <c r="AH20" s="1"/>
  <c r="AD21"/>
  <c r="AE21" s="1"/>
  <c r="AF21" s="1"/>
  <c r="AH21" s="1"/>
  <c r="AD22"/>
  <c r="AE22" s="1"/>
  <c r="AF22" s="1"/>
  <c r="AH22" s="1"/>
  <c r="AD23"/>
  <c r="AE23" s="1"/>
  <c r="AF23" s="1"/>
  <c r="AH23" s="1"/>
  <c r="AD24"/>
  <c r="AE24" s="1"/>
  <c r="AF24" s="1"/>
  <c r="AH24" s="1"/>
  <c r="AD25"/>
  <c r="AE25" s="1"/>
  <c r="AF25" s="1"/>
  <c r="AD26"/>
  <c r="AE26" s="1"/>
  <c r="AF26" s="1"/>
  <c r="AD27"/>
  <c r="AE27" s="1"/>
  <c r="AF27" s="1"/>
  <c r="AH27" s="1"/>
  <c r="AD28"/>
  <c r="AE28" s="1"/>
  <c r="AF28" s="1"/>
  <c r="AH28" s="1"/>
  <c r="AD29"/>
  <c r="AE29" s="1"/>
  <c r="AF29" s="1"/>
  <c r="AH29" s="1"/>
  <c r="AD30"/>
  <c r="AE30" s="1"/>
  <c r="AF30" s="1"/>
  <c r="AH30" s="1"/>
  <c r="AD31"/>
  <c r="AE31" s="1"/>
  <c r="AF31" s="1"/>
  <c r="AH31" s="1"/>
  <c r="AD32"/>
  <c r="AE32" s="1"/>
  <c r="AF32" s="1"/>
  <c r="AH32" s="1"/>
  <c r="AD33"/>
  <c r="AE33" s="1"/>
  <c r="AF33" s="1"/>
  <c r="AH33" s="1"/>
  <c r="AD34"/>
  <c r="AE34" s="1"/>
  <c r="AF34" s="1"/>
  <c r="AH34" s="1"/>
  <c r="AD35"/>
  <c r="AE35" s="1"/>
  <c r="AF35" s="1"/>
  <c r="AH35" s="1"/>
  <c r="AD36"/>
  <c r="AE36" s="1"/>
  <c r="AF36" s="1"/>
  <c r="AH36" s="1"/>
  <c r="AD37"/>
  <c r="AE37" s="1"/>
  <c r="AF37" s="1"/>
  <c r="AH37" s="1"/>
  <c r="AD38"/>
  <c r="AE38" s="1"/>
  <c r="AF38" s="1"/>
  <c r="AH38" s="1"/>
  <c r="AD39"/>
  <c r="AE39" s="1"/>
  <c r="AF39" s="1"/>
  <c r="AH39" s="1"/>
  <c r="AD40"/>
  <c r="AE40" s="1"/>
  <c r="AF40" s="1"/>
  <c r="AH40" s="1"/>
  <c r="AD41"/>
  <c r="AE41" s="1"/>
  <c r="AF41" s="1"/>
  <c r="AH41" s="1"/>
  <c r="AD42"/>
  <c r="AE42" s="1"/>
  <c r="AF42" s="1"/>
  <c r="AH42" s="1"/>
  <c r="AD4"/>
  <c r="AE4" s="1"/>
  <c r="AE12"/>
  <c r="AF12" s="1"/>
  <c r="AH12" s="1"/>
</calcChain>
</file>

<file path=xl/sharedStrings.xml><?xml version="1.0" encoding="utf-8"?>
<sst xmlns="http://schemas.openxmlformats.org/spreadsheetml/2006/main" count="613" uniqueCount="297">
  <si>
    <t>Watermain Repair Summary by Yard  - COPPER</t>
  </si>
  <si>
    <t>Jan 01, 2014 to Jan 01, 2015</t>
  </si>
  <si>
    <t>Service
Request #</t>
  </si>
  <si>
    <t>No. of
Breaks</t>
  </si>
  <si>
    <t>Asset
Type</t>
  </si>
  <si>
    <t>TO
NODE</t>
  </si>
  <si>
    <t>Failure
Type</t>
  </si>
  <si>
    <t>Failure
Cause</t>
  </si>
  <si>
    <t>Soil
Type</t>
  </si>
  <si>
    <t>Pres
Zone</t>
  </si>
  <si>
    <t>W/O #</t>
  </si>
  <si>
    <t>W/O Date</t>
  </si>
  <si>
    <t>SRC</t>
  </si>
  <si>
    <t>Mat</t>
  </si>
  <si>
    <t>Street</t>
  </si>
  <si>
    <t>Zone</t>
  </si>
  <si>
    <t>Tile</t>
  </si>
  <si>
    <t>ASHURST CR</t>
  </si>
  <si>
    <t xml:space="preserve">  1905928</t>
  </si>
  <si>
    <t>C_UT</t>
  </si>
  <si>
    <t>WMN</t>
  </si>
  <si>
    <t>DI</t>
  </si>
  <si>
    <t>599353</t>
  </si>
  <si>
    <t>599351</t>
  </si>
  <si>
    <t>1.3</t>
  </si>
  <si>
    <t>8.1</t>
  </si>
  <si>
    <t>CLAY</t>
  </si>
  <si>
    <t>34</t>
  </si>
  <si>
    <t>6</t>
  </si>
  <si>
    <t>B44</t>
  </si>
  <si>
    <t>0951</t>
  </si>
  <si>
    <t>BARTLEY BULL PKWY</t>
  </si>
  <si>
    <t xml:space="preserve">  1844041</t>
  </si>
  <si>
    <t>CI</t>
  </si>
  <si>
    <t>597569</t>
  </si>
  <si>
    <t>597122</t>
  </si>
  <si>
    <t>1.2</t>
  </si>
  <si>
    <t>8.2</t>
  </si>
  <si>
    <t>56</t>
  </si>
  <si>
    <t>5</t>
  </si>
  <si>
    <t>B60</t>
  </si>
  <si>
    <t>0715</t>
  </si>
  <si>
    <t>CAMBERLEY CR</t>
  </si>
  <si>
    <t xml:space="preserve">  1943385</t>
  </si>
  <si>
    <t>599314</t>
  </si>
  <si>
    <t>599178</t>
  </si>
  <si>
    <t>8.5</t>
  </si>
  <si>
    <t>20</t>
  </si>
  <si>
    <t>B43</t>
  </si>
  <si>
    <t>0922</t>
  </si>
  <si>
    <t>CHERRYTREE DR</t>
  </si>
  <si>
    <t xml:space="preserve">  1866281</t>
  </si>
  <si>
    <t>PVC</t>
  </si>
  <si>
    <t>596106</t>
  </si>
  <si>
    <t>596120</t>
  </si>
  <si>
    <t>4.1</t>
  </si>
  <si>
    <t>176</t>
  </si>
  <si>
    <t>B75</t>
  </si>
  <si>
    <t>0643</t>
  </si>
  <si>
    <t>CHILTERN CT</t>
  </si>
  <si>
    <t xml:space="preserve">  1999715</t>
  </si>
  <si>
    <t>6556064</t>
  </si>
  <si>
    <t>597040</t>
  </si>
  <si>
    <t>1.1</t>
  </si>
  <si>
    <t>17</t>
  </si>
  <si>
    <t>B63</t>
  </si>
  <si>
    <t>0821</t>
  </si>
  <si>
    <t xml:space="preserve">  1999705</t>
  </si>
  <si>
    <t>CLARENCE ST</t>
  </si>
  <si>
    <t xml:space="preserve">  1976048</t>
  </si>
  <si>
    <t>6541804</t>
  </si>
  <si>
    <t>6543006</t>
  </si>
  <si>
    <t>GRAV</t>
  </si>
  <si>
    <t>50</t>
  </si>
  <si>
    <t>B61</t>
  </si>
  <si>
    <t>0766</t>
  </si>
  <si>
    <t>CLARK BLVD</t>
  </si>
  <si>
    <t xml:space="preserve">  1805452</t>
  </si>
  <si>
    <t>595853</t>
  </si>
  <si>
    <t>596924</t>
  </si>
  <si>
    <t>190</t>
  </si>
  <si>
    <t>B62</t>
  </si>
  <si>
    <t>0820</t>
  </si>
  <si>
    <t>CORTEZ CT</t>
  </si>
  <si>
    <t xml:space="preserve">  2003007</t>
  </si>
  <si>
    <t>600103</t>
  </si>
  <si>
    <t>600104</t>
  </si>
  <si>
    <t>8.7</t>
  </si>
  <si>
    <t>64</t>
  </si>
  <si>
    <t>B41</t>
  </si>
  <si>
    <t>0837</t>
  </si>
  <si>
    <t>CRENSHAW CT</t>
  </si>
  <si>
    <t xml:space="preserve">  1853515</t>
  </si>
  <si>
    <t>COPP</t>
  </si>
  <si>
    <t>601639</t>
  </si>
  <si>
    <t>601640</t>
  </si>
  <si>
    <t>40</t>
  </si>
  <si>
    <t>B25</t>
  </si>
  <si>
    <t>1057</t>
  </si>
  <si>
    <t>CROSSWOOD LANE</t>
  </si>
  <si>
    <t xml:space="preserve">  1935845</t>
  </si>
  <si>
    <t>599627</t>
  </si>
  <si>
    <t>599628</t>
  </si>
  <si>
    <t>14</t>
  </si>
  <si>
    <t>0950</t>
  </si>
  <si>
    <t>DEARBOURNE BLVD</t>
  </si>
  <si>
    <t xml:space="preserve">  1856623</t>
  </si>
  <si>
    <t>6521105</t>
  </si>
  <si>
    <t>6523452</t>
  </si>
  <si>
    <t>147</t>
  </si>
  <si>
    <t>B64</t>
  </si>
  <si>
    <t>0771</t>
  </si>
  <si>
    <t>DIXIE RD</t>
  </si>
  <si>
    <t xml:space="preserve">  1857015</t>
  </si>
  <si>
    <t>6591219</t>
  </si>
  <si>
    <t>596966</t>
  </si>
  <si>
    <t>CYSI</t>
  </si>
  <si>
    <t>0794</t>
  </si>
  <si>
    <t>8.3</t>
  </si>
  <si>
    <t>DUDLEY PL</t>
  </si>
  <si>
    <t xml:space="preserve">  1842348</t>
  </si>
  <si>
    <t>AC</t>
  </si>
  <si>
    <t>6521145</t>
  </si>
  <si>
    <t>596750</t>
  </si>
  <si>
    <t xml:space="preserve">EASEMENT </t>
  </si>
  <si>
    <t xml:space="preserve">  2014838</t>
  </si>
  <si>
    <t>6543005</t>
  </si>
  <si>
    <t>6572700</t>
  </si>
  <si>
    <t>SICY</t>
  </si>
  <si>
    <t>87</t>
  </si>
  <si>
    <t>0792</t>
  </si>
  <si>
    <t>EAST DR</t>
  </si>
  <si>
    <t xml:space="preserve">  1966400</t>
  </si>
  <si>
    <t>596793</t>
  </si>
  <si>
    <t>6588596</t>
  </si>
  <si>
    <t>CASP</t>
  </si>
  <si>
    <t>114</t>
  </si>
  <si>
    <t>0745</t>
  </si>
  <si>
    <t>FLINDON GATE</t>
  </si>
  <si>
    <t xml:space="preserve">  1860230</t>
  </si>
  <si>
    <t>6563146</t>
  </si>
  <si>
    <t>596698</t>
  </si>
  <si>
    <t>2.1</t>
  </si>
  <si>
    <t>SAND</t>
  </si>
  <si>
    <t>2</t>
  </si>
  <si>
    <t>0848</t>
  </si>
  <si>
    <t>HAGGERT AVE</t>
  </si>
  <si>
    <t xml:space="preserve">  1805048</t>
  </si>
  <si>
    <t>6548404</t>
  </si>
  <si>
    <t>6592419</t>
  </si>
  <si>
    <t>B42</t>
  </si>
  <si>
    <t>0839</t>
  </si>
  <si>
    <t>HASLEMERE AVE</t>
  </si>
  <si>
    <t xml:space="preserve">  2008240</t>
  </si>
  <si>
    <t>1068954</t>
  </si>
  <si>
    <t>6514464</t>
  </si>
  <si>
    <t>11</t>
  </si>
  <si>
    <t>0816</t>
  </si>
  <si>
    <t>HEART LAKE RD</t>
  </si>
  <si>
    <t xml:space="preserve">  1922369</t>
  </si>
  <si>
    <t>592423</t>
  </si>
  <si>
    <t>6563587</t>
  </si>
  <si>
    <t>B26</t>
  </si>
  <si>
    <t>1061</t>
  </si>
  <si>
    <t>0793</t>
  </si>
  <si>
    <t>HILLDALE CR</t>
  </si>
  <si>
    <t xml:space="preserve">  1975176</t>
  </si>
  <si>
    <t>598402</t>
  </si>
  <si>
    <t>598522</t>
  </si>
  <si>
    <t>B46</t>
  </si>
  <si>
    <t>0899</t>
  </si>
  <si>
    <t>HOMEVIEW RD</t>
  </si>
  <si>
    <t xml:space="preserve">  1957062</t>
  </si>
  <si>
    <t>6526805</t>
  </si>
  <si>
    <t>6526964</t>
  </si>
  <si>
    <t>4</t>
  </si>
  <si>
    <t>B50</t>
  </si>
  <si>
    <t>0988</t>
  </si>
  <si>
    <t>INGLEWOOD DR</t>
  </si>
  <si>
    <t xml:space="preserve">  1842006</t>
  </si>
  <si>
    <t>597129</t>
  </si>
  <si>
    <t>597128</t>
  </si>
  <si>
    <t>35</t>
  </si>
  <si>
    <t>IVYBRIDGE DR</t>
  </si>
  <si>
    <t xml:space="preserve">  1874762</t>
  </si>
  <si>
    <t>599390</t>
  </si>
  <si>
    <t>598989</t>
  </si>
  <si>
    <t>31</t>
  </si>
  <si>
    <t>0896</t>
  </si>
  <si>
    <t>MAIN ST</t>
  </si>
  <si>
    <t xml:space="preserve">  1969892</t>
  </si>
  <si>
    <t>597520</t>
  </si>
  <si>
    <t>597131</t>
  </si>
  <si>
    <t>184</t>
  </si>
  <si>
    <t>B59</t>
  </si>
  <si>
    <t>0763</t>
  </si>
  <si>
    <t>MISSISSAUGA RD</t>
  </si>
  <si>
    <t xml:space="preserve">  1936284</t>
  </si>
  <si>
    <t>597979</t>
  </si>
  <si>
    <t>6593598</t>
  </si>
  <si>
    <t>B55</t>
  </si>
  <si>
    <t>0708</t>
  </si>
  <si>
    <t>QUEEN ST</t>
  </si>
  <si>
    <t xml:space="preserve">  2017943</t>
  </si>
  <si>
    <t>599261</t>
  </si>
  <si>
    <t>597494</t>
  </si>
  <si>
    <t>33</t>
  </si>
  <si>
    <t>0815</t>
  </si>
  <si>
    <t xml:space="preserve">  2032075</t>
  </si>
  <si>
    <t>CPP</t>
  </si>
  <si>
    <t>595855</t>
  </si>
  <si>
    <t>6537786</t>
  </si>
  <si>
    <t>B58</t>
  </si>
  <si>
    <t>0814</t>
  </si>
  <si>
    <t>REIGATE AVE</t>
  </si>
  <si>
    <t xml:space="preserve">  1846339</t>
  </si>
  <si>
    <t>598951</t>
  </si>
  <si>
    <t>598953</t>
  </si>
  <si>
    <t>0869</t>
  </si>
  <si>
    <t>REINDEER DR</t>
  </si>
  <si>
    <t xml:space="preserve">  1966242</t>
  </si>
  <si>
    <t>601058</t>
  </si>
  <si>
    <t>601057</t>
  </si>
  <si>
    <t>7229</t>
  </si>
  <si>
    <t>Z48W</t>
  </si>
  <si>
    <t>0654</t>
  </si>
  <si>
    <t>REYNIER DR</t>
  </si>
  <si>
    <t xml:space="preserve">  1999972</t>
  </si>
  <si>
    <t>6580525</t>
  </si>
  <si>
    <t>592317</t>
  </si>
  <si>
    <t>1059</t>
  </si>
  <si>
    <t>SANFORD CR</t>
  </si>
  <si>
    <t xml:space="preserve">  2027473</t>
  </si>
  <si>
    <t>600149</t>
  </si>
  <si>
    <t>599995</t>
  </si>
  <si>
    <t>26</t>
  </si>
  <si>
    <t>SILLS RD</t>
  </si>
  <si>
    <t xml:space="preserve">  1845191</t>
  </si>
  <si>
    <t>600990</t>
  </si>
  <si>
    <t>600994</t>
  </si>
  <si>
    <t>7402</t>
  </si>
  <si>
    <t>0676</t>
  </si>
  <si>
    <t>STEELES AVE</t>
  </si>
  <si>
    <t xml:space="preserve">  2003201</t>
  </si>
  <si>
    <t>597779</t>
  </si>
  <si>
    <t>6585940</t>
  </si>
  <si>
    <t>SACL</t>
  </si>
  <si>
    <t>499</t>
  </si>
  <si>
    <t>0690</t>
  </si>
  <si>
    <t>SUTTER AVE</t>
  </si>
  <si>
    <t xml:space="preserve">  1992137</t>
  </si>
  <si>
    <t>6565527</t>
  </si>
  <si>
    <t>601769</t>
  </si>
  <si>
    <t>1030</t>
  </si>
  <si>
    <t>THE GORE RD</t>
  </si>
  <si>
    <t xml:space="preserve">  1984470</t>
  </si>
  <si>
    <t>599936</t>
  </si>
  <si>
    <t>6531608</t>
  </si>
  <si>
    <t>10950</t>
  </si>
  <si>
    <t>B33</t>
  </si>
  <si>
    <t>1157</t>
  </si>
  <si>
    <t>TILBURY CT</t>
  </si>
  <si>
    <t xml:space="preserve">  1937125</t>
  </si>
  <si>
    <t>596962</t>
  </si>
  <si>
    <t>596937</t>
  </si>
  <si>
    <t>VERNOR DR</t>
  </si>
  <si>
    <t xml:space="preserve">  1863006</t>
  </si>
  <si>
    <t>6519965</t>
  </si>
  <si>
    <t>6519904</t>
  </si>
  <si>
    <t>7297</t>
  </si>
  <si>
    <t>WAYNE NICOL DR</t>
  </si>
  <si>
    <t xml:space="preserve">  1859014</t>
  </si>
  <si>
    <t>6566016</t>
  </si>
  <si>
    <t>St Name</t>
  </si>
  <si>
    <t>Current PAN #</t>
  </si>
  <si>
    <t>Dia mm</t>
  </si>
  <si>
    <t>FROM NODE</t>
  </si>
  <si>
    <t>W/M
Depth m</t>
  </si>
  <si>
    <t>Installation Date</t>
  </si>
  <si>
    <t xml:space="preserve">Remaining Service Life </t>
  </si>
  <si>
    <t>Installation Year</t>
  </si>
  <si>
    <t>Remaining Service Life Score</t>
  </si>
  <si>
    <t>Total Break Score</t>
  </si>
  <si>
    <t>Recent Number of Break</t>
  </si>
  <si>
    <t>Recent Number of Breaks Score</t>
  </si>
  <si>
    <t>Lenght m</t>
  </si>
  <si>
    <t>Operation Cost</t>
  </si>
  <si>
    <t>Maintenance Cost</t>
  </si>
  <si>
    <t>Replacement Cost</t>
  </si>
  <si>
    <t>Maintenance Index</t>
  </si>
  <si>
    <t>MI Scores</t>
  </si>
  <si>
    <t>Condition Score</t>
  </si>
  <si>
    <t>Total Breaks Level</t>
  </si>
  <si>
    <t>Recent Number of Breaks Level</t>
  </si>
  <si>
    <t>MI Level</t>
  </si>
  <si>
    <t>TotalCondition Level</t>
  </si>
  <si>
    <t>Remaining Service Life Level</t>
  </si>
</sst>
</file>

<file path=xl/styles.xml><?xml version="1.0" encoding="utf-8"?>
<styleSheet xmlns="http://schemas.openxmlformats.org/spreadsheetml/2006/main">
  <numFmts count="1">
    <numFmt numFmtId="164" formatCode="yyyy"/>
  </numFmts>
  <fonts count="2">
    <font>
      <sz val="10"/>
      <color indexed="8"/>
      <name val="ARIAL"/>
      <charset val="1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14" fontId="0" fillId="0" borderId="0" xfId="0" applyNumberFormat="1">
      <alignment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>
      <alignment vertical="top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NumberFormat="1">
      <alignment vertical="top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>
      <alignment vertical="top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NumberFormat="1" applyFill="1">
      <alignment vertical="top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42"/>
  <sheetViews>
    <sheetView tabSelected="1" workbookViewId="0">
      <pane ySplit="3" topLeftCell="A4" activePane="bottomLeft" state="frozen"/>
      <selection pane="bottomLeft" activeCell="AI4" sqref="AI4:AI42"/>
    </sheetView>
  </sheetViews>
  <sheetFormatPr defaultRowHeight="12.75"/>
  <cols>
    <col min="2" max="2" width="23.140625" customWidth="1"/>
    <col min="7" max="9" width="9.140625" style="16"/>
    <col min="10" max="10" width="10.140625" style="1" bestFit="1" customWidth="1"/>
    <col min="25" max="25" width="10.5703125" bestFit="1" customWidth="1"/>
    <col min="28" max="28" width="21.85546875" customWidth="1"/>
    <col min="29" max="29" width="12.7109375" style="1" customWidth="1"/>
    <col min="30" max="30" width="12.7109375" style="6" customWidth="1"/>
    <col min="31" max="33" width="12.7109375" style="9" customWidth="1"/>
    <col min="34" max="35" width="12.7109375" style="19" customWidth="1"/>
    <col min="36" max="36" width="11.42578125" customWidth="1"/>
  </cols>
  <sheetData>
    <row r="1" spans="1:39">
      <c r="A1" t="s">
        <v>0</v>
      </c>
    </row>
    <row r="2" spans="1:39">
      <c r="A2" t="s">
        <v>1</v>
      </c>
    </row>
    <row r="3" spans="1:39" s="3" customFormat="1" ht="51">
      <c r="A3" s="3" t="s">
        <v>10</v>
      </c>
      <c r="B3" s="3" t="s">
        <v>273</v>
      </c>
      <c r="C3" s="3" t="s">
        <v>2</v>
      </c>
      <c r="D3" s="3" t="s">
        <v>3</v>
      </c>
      <c r="E3" s="14" t="s">
        <v>282</v>
      </c>
      <c r="F3" s="24" t="s">
        <v>292</v>
      </c>
      <c r="G3" s="17" t="s">
        <v>283</v>
      </c>
      <c r="H3" s="14" t="s">
        <v>284</v>
      </c>
      <c r="I3" s="24" t="s">
        <v>293</v>
      </c>
      <c r="J3" s="4" t="s">
        <v>11</v>
      </c>
      <c r="K3" s="3" t="s">
        <v>12</v>
      </c>
      <c r="L3" s="3" t="s">
        <v>4</v>
      </c>
      <c r="M3" s="3" t="s">
        <v>13</v>
      </c>
      <c r="N3" s="2" t="s">
        <v>275</v>
      </c>
      <c r="O3" s="2" t="s">
        <v>276</v>
      </c>
      <c r="P3" s="3" t="s">
        <v>5</v>
      </c>
      <c r="Q3" s="3" t="s">
        <v>6</v>
      </c>
      <c r="R3" s="3" t="s">
        <v>7</v>
      </c>
      <c r="S3" s="2" t="s">
        <v>277</v>
      </c>
      <c r="T3" s="3" t="s">
        <v>8</v>
      </c>
      <c r="U3" s="2" t="s">
        <v>285</v>
      </c>
      <c r="V3" s="2" t="s">
        <v>286</v>
      </c>
      <c r="W3" s="2" t="s">
        <v>287</v>
      </c>
      <c r="X3" s="2" t="s">
        <v>288</v>
      </c>
      <c r="Y3" s="2" t="s">
        <v>289</v>
      </c>
      <c r="Z3" s="14" t="s">
        <v>290</v>
      </c>
      <c r="AA3" s="24" t="s">
        <v>294</v>
      </c>
      <c r="AB3" s="3" t="s">
        <v>14</v>
      </c>
      <c r="AC3" s="5" t="s">
        <v>278</v>
      </c>
      <c r="AD3" s="7" t="s">
        <v>280</v>
      </c>
      <c r="AE3" s="10" t="s">
        <v>279</v>
      </c>
      <c r="AF3" s="12" t="s">
        <v>281</v>
      </c>
      <c r="AG3" s="20" t="s">
        <v>296</v>
      </c>
      <c r="AH3" s="22" t="s">
        <v>291</v>
      </c>
      <c r="AI3" s="22" t="s">
        <v>295</v>
      </c>
      <c r="AJ3" s="2" t="s">
        <v>274</v>
      </c>
      <c r="AK3" s="3" t="s">
        <v>9</v>
      </c>
      <c r="AL3" s="3" t="s">
        <v>15</v>
      </c>
      <c r="AM3" s="3" t="s">
        <v>16</v>
      </c>
    </row>
    <row r="4" spans="1:39" s="3" customFormat="1">
      <c r="A4" s="3" t="s">
        <v>18</v>
      </c>
      <c r="B4" s="3" t="s">
        <v>17</v>
      </c>
      <c r="C4" s="3">
        <v>2192182</v>
      </c>
      <c r="D4" s="3">
        <v>1</v>
      </c>
      <c r="E4" s="15">
        <f>IF(D4&gt;9,15,(IF(AND(D4&gt;4,D4&lt;10),10,(IF(AND(D4&gt;0,D4&lt;4),5,0)))))</f>
        <v>5</v>
      </c>
      <c r="F4" s="25" t="str">
        <f>IF(E4&gt;14,"Very High",(IF(AND(E4&gt;10,E4&lt;15),"High",(IF(AND(E4&gt;4,E4&lt;10),"Medium","Low")))))</f>
        <v>Medium</v>
      </c>
      <c r="G4" s="18">
        <v>0</v>
      </c>
      <c r="H4" s="15">
        <f>IF(G4&gt;5,15,(IF(AND(D4&gt;3,D4&lt;6),10,(IF(AND(D4&gt;1,D4&lt;3),5,0)))))</f>
        <v>0</v>
      </c>
      <c r="I4" s="25" t="str">
        <f>IF(H4&gt;14,"Very High",(IF(AND(H4&gt;9,H4&lt;15),"High",(IF(AND(H4&gt;4,H4&lt;10),"Medium","Low")))))</f>
        <v>Low</v>
      </c>
      <c r="J4" s="4">
        <v>41761.958333333336</v>
      </c>
      <c r="K4" s="3" t="s">
        <v>19</v>
      </c>
      <c r="L4" s="3" t="s">
        <v>20</v>
      </c>
      <c r="M4" s="3" t="s">
        <v>21</v>
      </c>
      <c r="N4" s="3">
        <v>150</v>
      </c>
      <c r="O4" s="3" t="s">
        <v>22</v>
      </c>
      <c r="P4" s="3" t="s">
        <v>23</v>
      </c>
      <c r="Q4" s="3" t="s">
        <v>24</v>
      </c>
      <c r="R4" s="3" t="s">
        <v>25</v>
      </c>
      <c r="S4" s="3">
        <v>2</v>
      </c>
      <c r="T4" s="3" t="s">
        <v>26</v>
      </c>
      <c r="U4" s="3" t="s">
        <v>27</v>
      </c>
      <c r="V4" s="3">
        <f>U4*0.35</f>
        <v>11.899999999999999</v>
      </c>
      <c r="W4" s="3">
        <f>U4*0.5</f>
        <v>17</v>
      </c>
      <c r="X4" s="3">
        <f>IF(N4=100,795,(IF(N4=150,877,(IF(N4=200,1089,(IF(N4=250,1171,(IF(N4=300,1171,(IF(N4=400, 1576,(IF(N4=600,2131,(IF(N4=750,2161,(826))))))))))))))))</f>
        <v>877</v>
      </c>
      <c r="Y4" s="3">
        <f>(V4+W4)/X4</f>
        <v>3.2953249714937287E-2</v>
      </c>
      <c r="Z4" s="15">
        <f>IF(Y4&gt;5%,15,(IF(AND(Y4&gt;1%,Y4&lt;5%),10,5)))</f>
        <v>10</v>
      </c>
      <c r="AA4" s="25" t="str">
        <f>IF(Z4&gt;14,"High",(IF(AND(Z4&gt;9,Z4&lt;15),"Medium","Low")))</f>
        <v>Medium</v>
      </c>
      <c r="AB4" s="3" t="s">
        <v>17</v>
      </c>
      <c r="AC4" s="4">
        <v>28856</v>
      </c>
      <c r="AD4" s="8">
        <f>YEAR(AC4)</f>
        <v>1979</v>
      </c>
      <c r="AE4" s="11">
        <f>(80-((2016-AD4)))</f>
        <v>43</v>
      </c>
      <c r="AF4" s="13">
        <f>IF(AE4&lt;15,15,IF(AND(15&lt;AE4, AE4&lt;30),10,IF(AND(30&lt;AE4, AE4&lt;50),5,0)))</f>
        <v>5</v>
      </c>
      <c r="AG4" s="21" t="str">
        <f>IF(AF4&gt;14,"Very High",(IF(AND(AF4&gt;9,AF4&lt;15),"High",(IF(AND(AF4&gt;4,AF4&lt;10),"Medium","Low")))))</f>
        <v>Medium</v>
      </c>
      <c r="AH4" s="23">
        <f>(E4+H4+Z4+AF4)*8</f>
        <v>160</v>
      </c>
      <c r="AI4" s="23" t="str">
        <f>IF(AH4&lt;101,"Extremely Low",(IF(AND(AH4&gt;100,AH4&lt;161),"Very Low",(IF(AND(AH4&gt;160,AH4&lt;201),"Moderately Low",(IF(AND(AH4&gt;200,AH4&lt;241),"Medium",(IF(AND(AH4&gt;240,AH4&lt;281),"Moderately High",(IF(AND(AH4&gt;280,AH4&lt;361),"Very High","Extremly High")))))))))))</f>
        <v>Very Low</v>
      </c>
      <c r="AJ4" s="3">
        <v>630</v>
      </c>
      <c r="AK4" s="3" t="s">
        <v>28</v>
      </c>
      <c r="AL4" s="3" t="s">
        <v>29</v>
      </c>
      <c r="AM4" s="3" t="s">
        <v>30</v>
      </c>
    </row>
    <row r="5" spans="1:39" s="3" customFormat="1">
      <c r="A5" s="3" t="s">
        <v>32</v>
      </c>
      <c r="B5" s="3" t="s">
        <v>31</v>
      </c>
      <c r="C5" s="3">
        <v>2142110</v>
      </c>
      <c r="D5" s="3">
        <v>1</v>
      </c>
      <c r="E5" s="15">
        <f t="shared" ref="E5:E42" si="0">IF(D5&gt;9,15,(IF(AND(D5&gt;4,D5&lt;10),10,(IF(AND(D5&gt;0,D5&lt;4),5,0)))))</f>
        <v>5</v>
      </c>
      <c r="F5" s="25" t="str">
        <f t="shared" ref="F5:F42" si="1">IF(E5&gt;14,"Very High",(IF(AND(E5&gt;10,E5&lt;15),"High",(IF(AND(E5&gt;4,E5&lt;10),"Medium","Low")))))</f>
        <v>Medium</v>
      </c>
      <c r="G5" s="18">
        <v>0</v>
      </c>
      <c r="H5" s="15">
        <f t="shared" ref="H5:H42" si="2">IF(G5&gt;5,15,(IF(AND(D5&gt;3,D5&lt;6),10,(IF(AND(D5&gt;1,D5&lt;3),5,0)))))</f>
        <v>0</v>
      </c>
      <c r="I5" s="25" t="str">
        <f t="shared" ref="I5:I42" si="3">IF(H5&gt;14,"Very High",(IF(AND(H5&gt;9,H5&lt;15),"High",(IF(AND(H5&gt;4,H5&lt;10),"Medium","Low")))))</f>
        <v>Low</v>
      </c>
      <c r="J5" s="4">
        <v>41675.958333333336</v>
      </c>
      <c r="K5" s="3" t="s">
        <v>19</v>
      </c>
      <c r="L5" s="3" t="s">
        <v>20</v>
      </c>
      <c r="M5" s="3" t="s">
        <v>33</v>
      </c>
      <c r="N5" s="3">
        <v>250</v>
      </c>
      <c r="O5" s="3" t="s">
        <v>34</v>
      </c>
      <c r="P5" s="3" t="s">
        <v>35</v>
      </c>
      <c r="Q5" s="3" t="s">
        <v>36</v>
      </c>
      <c r="R5" s="3" t="s">
        <v>37</v>
      </c>
      <c r="S5" s="3">
        <v>2</v>
      </c>
      <c r="T5" s="3" t="s">
        <v>26</v>
      </c>
      <c r="U5" s="3" t="s">
        <v>38</v>
      </c>
      <c r="V5" s="3">
        <f t="shared" ref="V5:V42" si="4">U5*0.35</f>
        <v>19.599999999999998</v>
      </c>
      <c r="W5" s="3">
        <f t="shared" ref="W5:W42" si="5">U5*0.5</f>
        <v>28</v>
      </c>
      <c r="X5" s="3">
        <f t="shared" ref="X5:X42" si="6">IF(N5=100,795,(IF(N5=150,877,(IF(N5=200,1089,(IF(N5=250,1171,(IF(N5=300,1171,(IF(N5=400, 1576,(IF(N5=600,2131,(IF(N5=750,2161,(826))))))))))))))))</f>
        <v>1171</v>
      </c>
      <c r="Y5" s="3">
        <f t="shared" ref="Y5:Y42" si="7">(V5+W5)/X5</f>
        <v>4.0649017933390257E-2</v>
      </c>
      <c r="Z5" s="15">
        <f t="shared" ref="Z5:Z42" si="8">IF(Y5&gt;5%,15,(IF(AND(Y5&gt;1%,Y5&lt;5%),10,5)))</f>
        <v>10</v>
      </c>
      <c r="AA5" s="25" t="str">
        <f t="shared" ref="AA5:AA42" si="9">IF(Z5&gt;14,"High",(IF(AND(Z5&gt;9,Z5&lt;15),"Medium","Low")))</f>
        <v>Medium</v>
      </c>
      <c r="AB5" s="3" t="s">
        <v>31</v>
      </c>
      <c r="AC5" s="4">
        <v>24473</v>
      </c>
      <c r="AD5" s="8">
        <f t="shared" ref="AD5:AD42" si="10">YEAR(AC5)</f>
        <v>1967</v>
      </c>
      <c r="AE5" s="11">
        <f t="shared" ref="AE5:AE42" si="11">(80-((2016-AD5)))</f>
        <v>31</v>
      </c>
      <c r="AF5" s="13">
        <f t="shared" ref="AF5:AF42" si="12">IF(AE5&lt;15,15,IF(AND(15&lt;AE5, AE5&lt;30),10,IF(AND(30&lt;AE5, AE5&lt;50),5,0)))</f>
        <v>5</v>
      </c>
      <c r="AG5" s="21" t="str">
        <f t="shared" ref="AG5:AG42" si="13">IF(AF5&gt;14,"Very High",(IF(AND(AF5&gt;9,AF5&lt;15),"High",(IF(AND(AF5&gt;4,AF5&lt;10),"Medium","Low")))))</f>
        <v>Medium</v>
      </c>
      <c r="AH5" s="23">
        <f t="shared" ref="AH5:AH42" si="14">(E5+H5+Z5+AF5)*8</f>
        <v>160</v>
      </c>
      <c r="AI5" s="23" t="str">
        <f t="shared" ref="AI5:AI42" si="15">IF(AH5&lt;101,"Extremely Low",(IF(AND(AH5&gt;100,AH5&lt;161),"Very Low",(IF(AND(AH5&gt;160,AH5&lt;201),"Moderately Low",(IF(AND(AH5&gt;200,AH5&lt;241),"Medium",(IF(AND(AH5&gt;240,AH5&lt;281),"Moderately High",(IF(AND(AH5&gt;280,AH5&lt;361),"Very High","Extremly High")))))))))))</f>
        <v>Very Low</v>
      </c>
      <c r="AJ5" s="3">
        <v>780</v>
      </c>
      <c r="AK5" s="3" t="s">
        <v>39</v>
      </c>
      <c r="AL5" s="3" t="s">
        <v>40</v>
      </c>
      <c r="AM5" s="3" t="s">
        <v>41</v>
      </c>
    </row>
    <row r="6" spans="1:39" s="3" customFormat="1">
      <c r="A6" s="3" t="s">
        <v>43</v>
      </c>
      <c r="B6" s="3" t="s">
        <v>42</v>
      </c>
      <c r="C6" s="3">
        <v>2243392</v>
      </c>
      <c r="D6" s="3">
        <v>1</v>
      </c>
      <c r="E6" s="15">
        <f t="shared" si="0"/>
        <v>5</v>
      </c>
      <c r="F6" s="25" t="str">
        <f t="shared" si="1"/>
        <v>Medium</v>
      </c>
      <c r="G6" s="18">
        <v>0</v>
      </c>
      <c r="H6" s="15">
        <f t="shared" si="2"/>
        <v>0</v>
      </c>
      <c r="I6" s="25" t="str">
        <f t="shared" si="3"/>
        <v>Low</v>
      </c>
      <c r="J6" s="4">
        <v>41827.958333333336</v>
      </c>
      <c r="K6" s="3" t="s">
        <v>19</v>
      </c>
      <c r="L6" s="3" t="s">
        <v>20</v>
      </c>
      <c r="M6" s="3" t="s">
        <v>21</v>
      </c>
      <c r="N6" s="3">
        <v>150</v>
      </c>
      <c r="O6" s="3" t="s">
        <v>44</v>
      </c>
      <c r="P6" s="3" t="s">
        <v>45</v>
      </c>
      <c r="Q6" s="3" t="s">
        <v>24</v>
      </c>
      <c r="R6" s="3" t="s">
        <v>46</v>
      </c>
      <c r="S6" s="3">
        <v>1.7</v>
      </c>
      <c r="T6" s="3" t="s">
        <v>26</v>
      </c>
      <c r="U6" s="3" t="s">
        <v>47</v>
      </c>
      <c r="V6" s="3">
        <f t="shared" si="4"/>
        <v>7</v>
      </c>
      <c r="W6" s="3">
        <f t="shared" si="5"/>
        <v>10</v>
      </c>
      <c r="X6" s="3">
        <f t="shared" si="6"/>
        <v>877</v>
      </c>
      <c r="Y6" s="3">
        <f t="shared" si="7"/>
        <v>1.9384264538198404E-2</v>
      </c>
      <c r="Z6" s="15">
        <f t="shared" si="8"/>
        <v>10</v>
      </c>
      <c r="AA6" s="25" t="str">
        <f t="shared" si="9"/>
        <v>Medium</v>
      </c>
      <c r="AB6" s="3" t="s">
        <v>42</v>
      </c>
      <c r="AC6" s="4">
        <v>28491</v>
      </c>
      <c r="AD6" s="8">
        <f t="shared" si="10"/>
        <v>1978</v>
      </c>
      <c r="AE6" s="11">
        <f t="shared" si="11"/>
        <v>42</v>
      </c>
      <c r="AF6" s="13">
        <f t="shared" si="12"/>
        <v>5</v>
      </c>
      <c r="AG6" s="21" t="str">
        <f t="shared" si="13"/>
        <v>Medium</v>
      </c>
      <c r="AH6" s="23">
        <f t="shared" si="14"/>
        <v>160</v>
      </c>
      <c r="AI6" s="23" t="str">
        <f t="shared" si="15"/>
        <v>Very Low</v>
      </c>
      <c r="AJ6" s="3">
        <v>590</v>
      </c>
      <c r="AK6" s="3" t="s">
        <v>28</v>
      </c>
      <c r="AL6" s="3" t="s">
        <v>48</v>
      </c>
      <c r="AM6" s="3" t="s">
        <v>49</v>
      </c>
    </row>
    <row r="7" spans="1:39" s="3" customFormat="1">
      <c r="A7" s="3" t="s">
        <v>51</v>
      </c>
      <c r="B7" s="3" t="s">
        <v>50</v>
      </c>
      <c r="C7" s="3">
        <v>2157273</v>
      </c>
      <c r="D7" s="3">
        <v>1</v>
      </c>
      <c r="E7" s="15">
        <f t="shared" si="0"/>
        <v>5</v>
      </c>
      <c r="F7" s="25" t="str">
        <f t="shared" si="1"/>
        <v>Medium</v>
      </c>
      <c r="G7" s="18">
        <v>0</v>
      </c>
      <c r="H7" s="15">
        <f t="shared" si="2"/>
        <v>0</v>
      </c>
      <c r="I7" s="25" t="str">
        <f t="shared" si="3"/>
        <v>Low</v>
      </c>
      <c r="J7" s="4">
        <v>41716.958333333336</v>
      </c>
      <c r="K7" s="3" t="s">
        <v>19</v>
      </c>
      <c r="L7" s="3" t="s">
        <v>20</v>
      </c>
      <c r="M7" s="3" t="s">
        <v>52</v>
      </c>
      <c r="N7" s="3">
        <v>200</v>
      </c>
      <c r="O7" s="3" t="s">
        <v>53</v>
      </c>
      <c r="P7" s="3" t="s">
        <v>54</v>
      </c>
      <c r="Q7" s="3" t="s">
        <v>55</v>
      </c>
      <c r="R7" s="3" t="s">
        <v>46</v>
      </c>
      <c r="S7" s="3">
        <v>1.5</v>
      </c>
      <c r="T7" s="3" t="s">
        <v>26</v>
      </c>
      <c r="U7" s="3" t="s">
        <v>56</v>
      </c>
      <c r="V7" s="3">
        <f t="shared" si="4"/>
        <v>61.599999999999994</v>
      </c>
      <c r="W7" s="3">
        <f t="shared" si="5"/>
        <v>88</v>
      </c>
      <c r="X7" s="3">
        <f t="shared" si="6"/>
        <v>1089</v>
      </c>
      <c r="Y7" s="3">
        <f t="shared" si="7"/>
        <v>0.13737373737373737</v>
      </c>
      <c r="Z7" s="15">
        <f t="shared" si="8"/>
        <v>15</v>
      </c>
      <c r="AA7" s="25" t="str">
        <f t="shared" si="9"/>
        <v>High</v>
      </c>
      <c r="AB7" s="3" t="s">
        <v>50</v>
      </c>
      <c r="AC7" s="4">
        <v>31413</v>
      </c>
      <c r="AD7" s="8">
        <f t="shared" si="10"/>
        <v>1986</v>
      </c>
      <c r="AE7" s="11">
        <f t="shared" si="11"/>
        <v>50</v>
      </c>
      <c r="AF7" s="13">
        <f t="shared" si="12"/>
        <v>0</v>
      </c>
      <c r="AG7" s="21" t="str">
        <f t="shared" si="13"/>
        <v>Low</v>
      </c>
      <c r="AH7" s="23">
        <f t="shared" si="14"/>
        <v>160</v>
      </c>
      <c r="AI7" s="23" t="str">
        <f t="shared" si="15"/>
        <v>Very Low</v>
      </c>
      <c r="AJ7" s="3">
        <v>550</v>
      </c>
      <c r="AK7" s="3" t="s">
        <v>39</v>
      </c>
      <c r="AL7" s="3" t="s">
        <v>57</v>
      </c>
      <c r="AM7" s="3" t="s">
        <v>58</v>
      </c>
    </row>
    <row r="8" spans="1:39" s="3" customFormat="1" ht="25.5">
      <c r="A8" s="3" t="s">
        <v>60</v>
      </c>
      <c r="B8" s="3" t="s">
        <v>59</v>
      </c>
      <c r="C8" s="3">
        <v>2325207</v>
      </c>
      <c r="D8" s="3">
        <v>1</v>
      </c>
      <c r="E8" s="15">
        <f t="shared" si="0"/>
        <v>5</v>
      </c>
      <c r="F8" s="25" t="str">
        <f t="shared" si="1"/>
        <v>Medium</v>
      </c>
      <c r="G8" s="18">
        <v>0</v>
      </c>
      <c r="H8" s="15">
        <f t="shared" si="2"/>
        <v>0</v>
      </c>
      <c r="I8" s="25" t="str">
        <f t="shared" si="3"/>
        <v>Low</v>
      </c>
      <c r="J8" s="4">
        <v>41925.208333333336</v>
      </c>
      <c r="K8" s="3" t="s">
        <v>19</v>
      </c>
      <c r="L8" s="3" t="s">
        <v>20</v>
      </c>
      <c r="M8" s="3" t="s">
        <v>33</v>
      </c>
      <c r="N8" s="3">
        <v>150</v>
      </c>
      <c r="O8" s="3" t="s">
        <v>61</v>
      </c>
      <c r="P8" s="3" t="s">
        <v>62</v>
      </c>
      <c r="Q8" s="3" t="s">
        <v>63</v>
      </c>
      <c r="R8" s="3" t="s">
        <v>25</v>
      </c>
      <c r="S8" s="3">
        <v>2</v>
      </c>
      <c r="T8" s="3" t="s">
        <v>26</v>
      </c>
      <c r="U8" s="3" t="s">
        <v>64</v>
      </c>
      <c r="V8" s="3">
        <f t="shared" si="4"/>
        <v>5.9499999999999993</v>
      </c>
      <c r="W8" s="3">
        <f t="shared" si="5"/>
        <v>8.5</v>
      </c>
      <c r="X8" s="3">
        <f t="shared" si="6"/>
        <v>877</v>
      </c>
      <c r="Y8" s="3">
        <f t="shared" si="7"/>
        <v>1.6476624857468643E-2</v>
      </c>
      <c r="Z8" s="15">
        <f t="shared" si="8"/>
        <v>10</v>
      </c>
      <c r="AA8" s="25" t="str">
        <f t="shared" si="9"/>
        <v>Medium</v>
      </c>
      <c r="AB8" s="3" t="s">
        <v>59</v>
      </c>
      <c r="AC8" s="4">
        <v>23743</v>
      </c>
      <c r="AD8" s="8">
        <f t="shared" si="10"/>
        <v>1965</v>
      </c>
      <c r="AE8" s="11">
        <f t="shared" si="11"/>
        <v>29</v>
      </c>
      <c r="AF8" s="13">
        <f t="shared" si="12"/>
        <v>10</v>
      </c>
      <c r="AG8" s="21" t="str">
        <f t="shared" si="13"/>
        <v>High</v>
      </c>
      <c r="AH8" s="23">
        <f t="shared" si="14"/>
        <v>200</v>
      </c>
      <c r="AI8" s="23" t="str">
        <f t="shared" si="15"/>
        <v>Moderately Low</v>
      </c>
      <c r="AJ8" s="3">
        <v>780</v>
      </c>
      <c r="AK8" s="3" t="s">
        <v>39</v>
      </c>
      <c r="AL8" s="3" t="s">
        <v>65</v>
      </c>
      <c r="AM8" s="3" t="s">
        <v>66</v>
      </c>
    </row>
    <row r="9" spans="1:39" s="3" customFormat="1" ht="25.5">
      <c r="A9" s="3" t="s">
        <v>67</v>
      </c>
      <c r="B9" s="3" t="s">
        <v>59</v>
      </c>
      <c r="C9" s="3">
        <v>2325243</v>
      </c>
      <c r="D9" s="3">
        <v>1</v>
      </c>
      <c r="E9" s="15">
        <f t="shared" si="0"/>
        <v>5</v>
      </c>
      <c r="F9" s="25" t="str">
        <f t="shared" si="1"/>
        <v>Medium</v>
      </c>
      <c r="G9" s="18">
        <v>0</v>
      </c>
      <c r="H9" s="15">
        <f t="shared" si="2"/>
        <v>0</v>
      </c>
      <c r="I9" s="25" t="str">
        <f t="shared" si="3"/>
        <v>Low</v>
      </c>
      <c r="J9" s="4">
        <v>41925.631944444445</v>
      </c>
      <c r="K9" s="3" t="s">
        <v>19</v>
      </c>
      <c r="L9" s="3" t="s">
        <v>20</v>
      </c>
      <c r="M9" s="3" t="s">
        <v>33</v>
      </c>
      <c r="N9" s="3">
        <v>150</v>
      </c>
      <c r="O9" s="3" t="s">
        <v>61</v>
      </c>
      <c r="P9" s="3" t="s">
        <v>62</v>
      </c>
      <c r="Q9" s="3" t="s">
        <v>63</v>
      </c>
      <c r="R9" s="3" t="s">
        <v>25</v>
      </c>
      <c r="S9" s="3">
        <v>2</v>
      </c>
      <c r="T9" s="3" t="s">
        <v>26</v>
      </c>
      <c r="U9" s="3" t="s">
        <v>64</v>
      </c>
      <c r="V9" s="3">
        <f t="shared" si="4"/>
        <v>5.9499999999999993</v>
      </c>
      <c r="W9" s="3">
        <f t="shared" si="5"/>
        <v>8.5</v>
      </c>
      <c r="X9" s="3">
        <f t="shared" si="6"/>
        <v>877</v>
      </c>
      <c r="Y9" s="3">
        <f t="shared" si="7"/>
        <v>1.6476624857468643E-2</v>
      </c>
      <c r="Z9" s="15">
        <f t="shared" si="8"/>
        <v>10</v>
      </c>
      <c r="AA9" s="25" t="str">
        <f t="shared" si="9"/>
        <v>Medium</v>
      </c>
      <c r="AB9" s="3" t="s">
        <v>59</v>
      </c>
      <c r="AC9" s="4">
        <v>23743</v>
      </c>
      <c r="AD9" s="8">
        <f t="shared" si="10"/>
        <v>1965</v>
      </c>
      <c r="AE9" s="11">
        <f t="shared" si="11"/>
        <v>29</v>
      </c>
      <c r="AF9" s="13">
        <f t="shared" si="12"/>
        <v>10</v>
      </c>
      <c r="AG9" s="21" t="str">
        <f t="shared" si="13"/>
        <v>High</v>
      </c>
      <c r="AH9" s="23">
        <f t="shared" si="14"/>
        <v>200</v>
      </c>
      <c r="AI9" s="23" t="str">
        <f t="shared" si="15"/>
        <v>Moderately Low</v>
      </c>
      <c r="AJ9" s="3">
        <v>780</v>
      </c>
      <c r="AK9" s="3" t="s">
        <v>39</v>
      </c>
      <c r="AL9" s="3" t="s">
        <v>65</v>
      </c>
      <c r="AM9" s="3" t="s">
        <v>66</v>
      </c>
    </row>
    <row r="10" spans="1:39" s="3" customFormat="1" ht="15.75" customHeight="1">
      <c r="A10" s="3" t="s">
        <v>69</v>
      </c>
      <c r="B10" s="3" t="s">
        <v>68</v>
      </c>
      <c r="C10" s="3">
        <v>2292817</v>
      </c>
      <c r="D10" s="3">
        <v>1</v>
      </c>
      <c r="E10" s="15">
        <f t="shared" si="0"/>
        <v>5</v>
      </c>
      <c r="F10" s="25" t="str">
        <f t="shared" si="1"/>
        <v>Medium</v>
      </c>
      <c r="G10" s="18">
        <v>0</v>
      </c>
      <c r="H10" s="15">
        <f t="shared" si="2"/>
        <v>0</v>
      </c>
      <c r="I10" s="25" t="str">
        <f t="shared" si="3"/>
        <v>Low</v>
      </c>
      <c r="J10" s="4">
        <v>41885.958333333336</v>
      </c>
      <c r="K10" s="3" t="s">
        <v>19</v>
      </c>
      <c r="L10" s="3" t="s">
        <v>20</v>
      </c>
      <c r="M10" s="3" t="s">
        <v>21</v>
      </c>
      <c r="N10" s="3">
        <v>400</v>
      </c>
      <c r="O10" s="3" t="s">
        <v>70</v>
      </c>
      <c r="P10" s="3" t="s">
        <v>71</v>
      </c>
      <c r="Q10" s="3" t="s">
        <v>24</v>
      </c>
      <c r="R10" s="3" t="s">
        <v>46</v>
      </c>
      <c r="S10" s="3">
        <v>3</v>
      </c>
      <c r="T10" s="3" t="s">
        <v>72</v>
      </c>
      <c r="U10" s="3" t="s">
        <v>73</v>
      </c>
      <c r="V10" s="3">
        <f t="shared" si="4"/>
        <v>17.5</v>
      </c>
      <c r="W10" s="3">
        <f t="shared" si="5"/>
        <v>25</v>
      </c>
      <c r="X10" s="3">
        <f t="shared" si="6"/>
        <v>1576</v>
      </c>
      <c r="Y10" s="3">
        <f t="shared" si="7"/>
        <v>2.6967005076142133E-2</v>
      </c>
      <c r="Z10" s="15">
        <f t="shared" si="8"/>
        <v>10</v>
      </c>
      <c r="AA10" s="25" t="str">
        <f t="shared" si="9"/>
        <v>Medium</v>
      </c>
      <c r="AB10" s="3" t="s">
        <v>68</v>
      </c>
      <c r="AC10" s="4">
        <v>23743</v>
      </c>
      <c r="AD10" s="8">
        <f t="shared" si="10"/>
        <v>1965</v>
      </c>
      <c r="AE10" s="11">
        <f t="shared" si="11"/>
        <v>29</v>
      </c>
      <c r="AF10" s="13">
        <f t="shared" si="12"/>
        <v>10</v>
      </c>
      <c r="AG10" s="21" t="str">
        <f t="shared" si="13"/>
        <v>High</v>
      </c>
      <c r="AH10" s="23">
        <f t="shared" si="14"/>
        <v>200</v>
      </c>
      <c r="AI10" s="23" t="str">
        <f t="shared" si="15"/>
        <v>Moderately Low</v>
      </c>
      <c r="AJ10" s="3">
        <v>660</v>
      </c>
      <c r="AK10" s="3" t="s">
        <v>39</v>
      </c>
      <c r="AL10" s="3" t="s">
        <v>74</v>
      </c>
      <c r="AM10" s="3" t="s">
        <v>75</v>
      </c>
    </row>
    <row r="11" spans="1:39" s="3" customFormat="1" ht="25.5">
      <c r="A11" s="3" t="s">
        <v>77</v>
      </c>
      <c r="B11" s="3" t="s">
        <v>76</v>
      </c>
      <c r="C11" s="3">
        <v>2123937</v>
      </c>
      <c r="D11" s="3">
        <v>3</v>
      </c>
      <c r="E11" s="15">
        <f t="shared" si="0"/>
        <v>5</v>
      </c>
      <c r="F11" s="25" t="str">
        <f t="shared" si="1"/>
        <v>Medium</v>
      </c>
      <c r="G11" s="18">
        <v>2</v>
      </c>
      <c r="H11" s="15">
        <f t="shared" si="2"/>
        <v>0</v>
      </c>
      <c r="I11" s="25" t="str">
        <f t="shared" si="3"/>
        <v>Low</v>
      </c>
      <c r="J11" s="4">
        <v>41645.958333333336</v>
      </c>
      <c r="K11" s="3" t="s">
        <v>19</v>
      </c>
      <c r="L11" s="3" t="s">
        <v>20</v>
      </c>
      <c r="M11" s="3" t="s">
        <v>21</v>
      </c>
      <c r="N11" s="3">
        <v>300</v>
      </c>
      <c r="O11" s="3" t="s">
        <v>78</v>
      </c>
      <c r="P11" s="3" t="s">
        <v>79</v>
      </c>
      <c r="Q11" s="3" t="s">
        <v>24</v>
      </c>
      <c r="R11" s="3" t="s">
        <v>46</v>
      </c>
      <c r="S11" s="3">
        <v>2</v>
      </c>
      <c r="T11" s="3" t="s">
        <v>26</v>
      </c>
      <c r="U11" s="3" t="s">
        <v>80</v>
      </c>
      <c r="V11" s="3">
        <f t="shared" si="4"/>
        <v>66.5</v>
      </c>
      <c r="W11" s="3">
        <f t="shared" si="5"/>
        <v>95</v>
      </c>
      <c r="X11" s="3">
        <f t="shared" si="6"/>
        <v>1171</v>
      </c>
      <c r="Y11" s="3">
        <f t="shared" si="7"/>
        <v>0.13791631084543127</v>
      </c>
      <c r="Z11" s="15">
        <f t="shared" si="8"/>
        <v>15</v>
      </c>
      <c r="AA11" s="25" t="str">
        <f t="shared" si="9"/>
        <v>High</v>
      </c>
      <c r="AB11" s="3" t="s">
        <v>76</v>
      </c>
      <c r="AC11" s="4">
        <v>29221</v>
      </c>
      <c r="AD11" s="8">
        <f t="shared" si="10"/>
        <v>1980</v>
      </c>
      <c r="AE11" s="11">
        <f t="shared" si="11"/>
        <v>44</v>
      </c>
      <c r="AF11" s="13">
        <f t="shared" si="12"/>
        <v>5</v>
      </c>
      <c r="AG11" s="21" t="str">
        <f t="shared" si="13"/>
        <v>Medium</v>
      </c>
      <c r="AH11" s="23">
        <f t="shared" si="14"/>
        <v>200</v>
      </c>
      <c r="AI11" s="23" t="str">
        <f t="shared" si="15"/>
        <v>Moderately Low</v>
      </c>
      <c r="AJ11" s="3">
        <v>690</v>
      </c>
      <c r="AK11" s="3" t="s">
        <v>39</v>
      </c>
      <c r="AL11" s="3" t="s">
        <v>81</v>
      </c>
      <c r="AM11" s="3" t="s">
        <v>82</v>
      </c>
    </row>
    <row r="12" spans="1:39" s="3" customFormat="1">
      <c r="A12" s="3" t="s">
        <v>84</v>
      </c>
      <c r="B12" s="3" t="s">
        <v>83</v>
      </c>
      <c r="C12" s="3">
        <v>2328817</v>
      </c>
      <c r="D12" s="3">
        <v>1</v>
      </c>
      <c r="E12" s="15">
        <f t="shared" si="0"/>
        <v>5</v>
      </c>
      <c r="F12" s="25" t="str">
        <f t="shared" si="1"/>
        <v>Medium</v>
      </c>
      <c r="G12" s="18">
        <v>0</v>
      </c>
      <c r="H12" s="15">
        <f t="shared" si="2"/>
        <v>0</v>
      </c>
      <c r="I12" s="25" t="str">
        <f t="shared" si="3"/>
        <v>Low</v>
      </c>
      <c r="J12" s="4">
        <v>41930.760416666664</v>
      </c>
      <c r="K12" s="3" t="s">
        <v>19</v>
      </c>
      <c r="L12" s="3" t="s">
        <v>20</v>
      </c>
      <c r="M12" s="3" t="s">
        <v>52</v>
      </c>
      <c r="N12" s="3">
        <v>150</v>
      </c>
      <c r="O12" s="3" t="s">
        <v>85</v>
      </c>
      <c r="P12" s="3" t="s">
        <v>86</v>
      </c>
      <c r="Q12" s="3" t="s">
        <v>36</v>
      </c>
      <c r="R12" s="3" t="s">
        <v>87</v>
      </c>
      <c r="S12" s="3">
        <v>6</v>
      </c>
      <c r="T12" s="3" t="s">
        <v>26</v>
      </c>
      <c r="U12" s="3" t="s">
        <v>88</v>
      </c>
      <c r="V12" s="3">
        <f t="shared" si="4"/>
        <v>22.4</v>
      </c>
      <c r="W12" s="3">
        <f t="shared" si="5"/>
        <v>32</v>
      </c>
      <c r="X12" s="3">
        <f t="shared" si="6"/>
        <v>877</v>
      </c>
      <c r="Y12" s="3">
        <f t="shared" si="7"/>
        <v>6.2029646522234888E-2</v>
      </c>
      <c r="Z12" s="15">
        <f t="shared" si="8"/>
        <v>15</v>
      </c>
      <c r="AA12" s="25" t="str">
        <f t="shared" si="9"/>
        <v>High</v>
      </c>
      <c r="AB12" s="3" t="s">
        <v>83</v>
      </c>
      <c r="AC12" s="4">
        <v>32509</v>
      </c>
      <c r="AD12" s="8">
        <f t="shared" si="10"/>
        <v>1989</v>
      </c>
      <c r="AE12" s="11">
        <f t="shared" si="11"/>
        <v>53</v>
      </c>
      <c r="AF12" s="13">
        <f t="shared" si="12"/>
        <v>0</v>
      </c>
      <c r="AG12" s="21" t="str">
        <f t="shared" si="13"/>
        <v>Low</v>
      </c>
      <c r="AH12" s="23">
        <f t="shared" si="14"/>
        <v>160</v>
      </c>
      <c r="AI12" s="23" t="str">
        <f t="shared" si="15"/>
        <v>Very Low</v>
      </c>
      <c r="AJ12" s="3">
        <v>550</v>
      </c>
      <c r="AK12" s="3" t="s">
        <v>28</v>
      </c>
      <c r="AL12" s="3" t="s">
        <v>89</v>
      </c>
      <c r="AM12" s="3" t="s">
        <v>90</v>
      </c>
    </row>
    <row r="13" spans="1:39" s="3" customFormat="1">
      <c r="A13" s="3" t="s">
        <v>92</v>
      </c>
      <c r="B13" s="3" t="s">
        <v>91</v>
      </c>
      <c r="C13" s="3">
        <v>2144463</v>
      </c>
      <c r="D13" s="3">
        <v>1</v>
      </c>
      <c r="E13" s="15">
        <f t="shared" si="0"/>
        <v>5</v>
      </c>
      <c r="F13" s="25" t="str">
        <f t="shared" si="1"/>
        <v>Medium</v>
      </c>
      <c r="G13" s="18">
        <v>0</v>
      </c>
      <c r="H13" s="15">
        <f t="shared" si="2"/>
        <v>0</v>
      </c>
      <c r="I13" s="25" t="str">
        <f t="shared" si="3"/>
        <v>Low</v>
      </c>
      <c r="J13" s="4">
        <v>41689.958333333336</v>
      </c>
      <c r="K13" s="3" t="s">
        <v>19</v>
      </c>
      <c r="L13" s="3" t="s">
        <v>20</v>
      </c>
      <c r="M13" s="3" t="s">
        <v>93</v>
      </c>
      <c r="N13" s="3">
        <v>50</v>
      </c>
      <c r="O13" s="3" t="s">
        <v>94</v>
      </c>
      <c r="P13" s="3" t="s">
        <v>95</v>
      </c>
      <c r="Q13" s="3" t="s">
        <v>55</v>
      </c>
      <c r="R13" s="3" t="s">
        <v>87</v>
      </c>
      <c r="S13" s="3">
        <v>2</v>
      </c>
      <c r="T13" s="3" t="s">
        <v>26</v>
      </c>
      <c r="U13" s="3" t="s">
        <v>96</v>
      </c>
      <c r="V13" s="3">
        <f t="shared" si="4"/>
        <v>14</v>
      </c>
      <c r="W13" s="3">
        <f t="shared" si="5"/>
        <v>20</v>
      </c>
      <c r="X13" s="3">
        <f t="shared" si="6"/>
        <v>826</v>
      </c>
      <c r="Y13" s="3">
        <f t="shared" si="7"/>
        <v>4.1162227602905568E-2</v>
      </c>
      <c r="Z13" s="15">
        <f t="shared" si="8"/>
        <v>10</v>
      </c>
      <c r="AA13" s="25" t="str">
        <f t="shared" si="9"/>
        <v>Medium</v>
      </c>
      <c r="AB13" s="3" t="s">
        <v>91</v>
      </c>
      <c r="AC13" s="4">
        <v>29221</v>
      </c>
      <c r="AD13" s="8">
        <f t="shared" si="10"/>
        <v>1980</v>
      </c>
      <c r="AE13" s="11">
        <f t="shared" si="11"/>
        <v>44</v>
      </c>
      <c r="AF13" s="13">
        <f t="shared" si="12"/>
        <v>5</v>
      </c>
      <c r="AG13" s="21" t="str">
        <f t="shared" si="13"/>
        <v>Medium</v>
      </c>
      <c r="AH13" s="23">
        <f t="shared" si="14"/>
        <v>160</v>
      </c>
      <c r="AI13" s="23" t="str">
        <f t="shared" si="15"/>
        <v>Very Low</v>
      </c>
      <c r="AJ13" s="3">
        <v>700</v>
      </c>
      <c r="AK13" s="3" t="s">
        <v>28</v>
      </c>
      <c r="AL13" s="3" t="s">
        <v>97</v>
      </c>
      <c r="AM13" s="3" t="s">
        <v>98</v>
      </c>
    </row>
    <row r="14" spans="1:39" s="3" customFormat="1">
      <c r="A14" s="3" t="s">
        <v>100</v>
      </c>
      <c r="B14" s="3" t="s">
        <v>99</v>
      </c>
      <c r="C14" s="3">
        <v>2223609</v>
      </c>
      <c r="D14" s="3">
        <v>1</v>
      </c>
      <c r="E14" s="15">
        <f t="shared" si="0"/>
        <v>5</v>
      </c>
      <c r="F14" s="25" t="str">
        <f t="shared" si="1"/>
        <v>Medium</v>
      </c>
      <c r="G14" s="18">
        <v>0</v>
      </c>
      <c r="H14" s="15">
        <f t="shared" si="2"/>
        <v>0</v>
      </c>
      <c r="I14" s="25" t="str">
        <f t="shared" si="3"/>
        <v>Low</v>
      </c>
      <c r="J14" s="4">
        <v>41808.958333333336</v>
      </c>
      <c r="K14" s="3" t="s">
        <v>19</v>
      </c>
      <c r="L14" s="3" t="s">
        <v>20</v>
      </c>
      <c r="M14" s="3" t="s">
        <v>21</v>
      </c>
      <c r="N14" s="3">
        <v>150</v>
      </c>
      <c r="O14" s="3" t="s">
        <v>101</v>
      </c>
      <c r="P14" s="3" t="s">
        <v>102</v>
      </c>
      <c r="Q14" s="3" t="s">
        <v>24</v>
      </c>
      <c r="R14" s="3" t="s">
        <v>46</v>
      </c>
      <c r="S14" s="3">
        <v>2.5</v>
      </c>
      <c r="T14" s="3" t="s">
        <v>26</v>
      </c>
      <c r="U14" s="3" t="s">
        <v>103</v>
      </c>
      <c r="V14" s="3">
        <f t="shared" si="4"/>
        <v>4.8999999999999995</v>
      </c>
      <c r="W14" s="3">
        <f t="shared" si="5"/>
        <v>7</v>
      </c>
      <c r="X14" s="3">
        <f t="shared" si="6"/>
        <v>877</v>
      </c>
      <c r="Y14" s="3">
        <f t="shared" si="7"/>
        <v>1.3568985176738881E-2</v>
      </c>
      <c r="Z14" s="15">
        <f t="shared" si="8"/>
        <v>10</v>
      </c>
      <c r="AA14" s="25" t="str">
        <f t="shared" si="9"/>
        <v>Medium</v>
      </c>
      <c r="AB14" s="3" t="s">
        <v>99</v>
      </c>
      <c r="AC14" s="4">
        <v>28491</v>
      </c>
      <c r="AD14" s="8">
        <f t="shared" si="10"/>
        <v>1978</v>
      </c>
      <c r="AE14" s="11">
        <f t="shared" si="11"/>
        <v>42</v>
      </c>
      <c r="AF14" s="13">
        <f t="shared" si="12"/>
        <v>5</v>
      </c>
      <c r="AG14" s="21" t="str">
        <f t="shared" si="13"/>
        <v>Medium</v>
      </c>
      <c r="AH14" s="23">
        <f t="shared" si="14"/>
        <v>160</v>
      </c>
      <c r="AI14" s="23" t="str">
        <f t="shared" si="15"/>
        <v>Very Low</v>
      </c>
      <c r="AJ14" s="3">
        <v>550</v>
      </c>
      <c r="AK14" s="3" t="s">
        <v>28</v>
      </c>
      <c r="AL14" s="3" t="s">
        <v>48</v>
      </c>
      <c r="AM14" s="3" t="s">
        <v>104</v>
      </c>
    </row>
    <row r="15" spans="1:39" s="3" customFormat="1">
      <c r="A15" s="3" t="s">
        <v>106</v>
      </c>
      <c r="B15" s="3" t="s">
        <v>105</v>
      </c>
      <c r="C15" s="3">
        <v>2136420</v>
      </c>
      <c r="D15" s="3">
        <v>1</v>
      </c>
      <c r="E15" s="15">
        <f t="shared" si="0"/>
        <v>5</v>
      </c>
      <c r="F15" s="25" t="str">
        <f t="shared" si="1"/>
        <v>Medium</v>
      </c>
      <c r="G15" s="18">
        <v>0</v>
      </c>
      <c r="H15" s="15">
        <f t="shared" si="2"/>
        <v>0</v>
      </c>
      <c r="I15" s="25" t="str">
        <f t="shared" si="3"/>
        <v>Low</v>
      </c>
      <c r="J15" s="4">
        <v>41695.958333333336</v>
      </c>
      <c r="K15" s="3" t="s">
        <v>19</v>
      </c>
      <c r="L15" s="3" t="s">
        <v>20</v>
      </c>
      <c r="M15" s="3" t="s">
        <v>52</v>
      </c>
      <c r="N15" s="3">
        <v>300</v>
      </c>
      <c r="O15" s="3" t="s">
        <v>107</v>
      </c>
      <c r="P15" s="3" t="s">
        <v>108</v>
      </c>
      <c r="Q15" s="3" t="s">
        <v>55</v>
      </c>
      <c r="R15" s="3" t="s">
        <v>25</v>
      </c>
      <c r="S15" s="3">
        <v>2.5</v>
      </c>
      <c r="T15" s="3" t="s">
        <v>26</v>
      </c>
      <c r="U15" s="3" t="s">
        <v>109</v>
      </c>
      <c r="V15" s="3">
        <f t="shared" si="4"/>
        <v>51.449999999999996</v>
      </c>
      <c r="W15" s="3">
        <f t="shared" si="5"/>
        <v>73.5</v>
      </c>
      <c r="X15" s="3">
        <f t="shared" si="6"/>
        <v>1171</v>
      </c>
      <c r="Y15" s="3">
        <f t="shared" si="7"/>
        <v>0.10670367207514944</v>
      </c>
      <c r="Z15" s="15">
        <f t="shared" si="8"/>
        <v>15</v>
      </c>
      <c r="AA15" s="25" t="str">
        <f t="shared" si="9"/>
        <v>High</v>
      </c>
      <c r="AB15" s="3" t="s">
        <v>105</v>
      </c>
      <c r="AC15" s="4">
        <v>38169</v>
      </c>
      <c r="AD15" s="8">
        <f t="shared" si="10"/>
        <v>2004</v>
      </c>
      <c r="AE15" s="11">
        <f t="shared" si="11"/>
        <v>68</v>
      </c>
      <c r="AF15" s="13">
        <f t="shared" si="12"/>
        <v>0</v>
      </c>
      <c r="AG15" s="21" t="str">
        <f t="shared" si="13"/>
        <v>Low</v>
      </c>
      <c r="AH15" s="23">
        <f t="shared" si="14"/>
        <v>160</v>
      </c>
      <c r="AI15" s="23" t="str">
        <f t="shared" si="15"/>
        <v>Very Low</v>
      </c>
      <c r="AJ15" s="3">
        <v>510</v>
      </c>
      <c r="AK15" s="3" t="s">
        <v>39</v>
      </c>
      <c r="AL15" s="3" t="s">
        <v>110</v>
      </c>
      <c r="AM15" s="3" t="s">
        <v>111</v>
      </c>
    </row>
    <row r="16" spans="1:39" s="3" customFormat="1" ht="25.5">
      <c r="A16" s="3" t="s">
        <v>113</v>
      </c>
      <c r="B16" s="3" t="s">
        <v>112</v>
      </c>
      <c r="C16" s="3">
        <v>2151365</v>
      </c>
      <c r="D16" s="3">
        <v>4</v>
      </c>
      <c r="E16" s="15">
        <f t="shared" si="0"/>
        <v>0</v>
      </c>
      <c r="F16" s="25" t="str">
        <f t="shared" si="1"/>
        <v>Low</v>
      </c>
      <c r="G16" s="18">
        <v>3</v>
      </c>
      <c r="H16" s="15">
        <f t="shared" si="2"/>
        <v>10</v>
      </c>
      <c r="I16" s="25" t="str">
        <f t="shared" si="3"/>
        <v>High</v>
      </c>
      <c r="J16" s="4">
        <v>41696.958333333336</v>
      </c>
      <c r="K16" s="3" t="s">
        <v>19</v>
      </c>
      <c r="L16" s="3" t="s">
        <v>20</v>
      </c>
      <c r="M16" s="3" t="s">
        <v>33</v>
      </c>
      <c r="N16" s="3">
        <v>300</v>
      </c>
      <c r="O16" s="3" t="s">
        <v>114</v>
      </c>
      <c r="P16" s="3" t="s">
        <v>115</v>
      </c>
      <c r="Q16" s="3" t="s">
        <v>55</v>
      </c>
      <c r="R16" s="3" t="s">
        <v>87</v>
      </c>
      <c r="S16" s="3">
        <v>2</v>
      </c>
      <c r="T16" s="3" t="s">
        <v>26</v>
      </c>
      <c r="U16" s="3">
        <v>11623</v>
      </c>
      <c r="V16" s="3">
        <f t="shared" si="4"/>
        <v>4068.0499999999997</v>
      </c>
      <c r="W16" s="3">
        <f t="shared" si="5"/>
        <v>5811.5</v>
      </c>
      <c r="X16" s="3">
        <f t="shared" si="6"/>
        <v>1171</v>
      </c>
      <c r="Y16" s="3">
        <f t="shared" si="7"/>
        <v>8.4368488471391974</v>
      </c>
      <c r="Z16" s="15">
        <f t="shared" si="8"/>
        <v>15</v>
      </c>
      <c r="AA16" s="25" t="str">
        <f t="shared" si="9"/>
        <v>High</v>
      </c>
      <c r="AB16" s="3" t="s">
        <v>112</v>
      </c>
      <c r="AC16" s="4">
        <v>23377</v>
      </c>
      <c r="AD16" s="8">
        <f t="shared" si="10"/>
        <v>1964</v>
      </c>
      <c r="AE16" s="11">
        <f t="shared" si="11"/>
        <v>28</v>
      </c>
      <c r="AF16" s="13">
        <f t="shared" si="12"/>
        <v>10</v>
      </c>
      <c r="AG16" s="21" t="str">
        <f t="shared" si="13"/>
        <v>High</v>
      </c>
      <c r="AH16" s="23">
        <f t="shared" si="14"/>
        <v>280</v>
      </c>
      <c r="AI16" s="23" t="str">
        <f t="shared" si="15"/>
        <v>Moderately High</v>
      </c>
      <c r="AJ16" s="3">
        <v>660</v>
      </c>
      <c r="AK16" s="3" t="s">
        <v>39</v>
      </c>
      <c r="AL16" s="3" t="s">
        <v>65</v>
      </c>
      <c r="AM16" s="3" t="s">
        <v>117</v>
      </c>
    </row>
    <row r="17" spans="1:39" s="3" customFormat="1">
      <c r="A17" s="3" t="s">
        <v>120</v>
      </c>
      <c r="B17" s="3" t="s">
        <v>119</v>
      </c>
      <c r="C17" s="3">
        <v>2140317</v>
      </c>
      <c r="D17" s="3">
        <v>1</v>
      </c>
      <c r="E17" s="15">
        <f t="shared" si="0"/>
        <v>5</v>
      </c>
      <c r="F17" s="25" t="str">
        <f t="shared" si="1"/>
        <v>Medium</v>
      </c>
      <c r="G17" s="18">
        <v>0</v>
      </c>
      <c r="H17" s="15">
        <f t="shared" si="2"/>
        <v>0</v>
      </c>
      <c r="I17" s="25" t="str">
        <f t="shared" si="3"/>
        <v>Low</v>
      </c>
      <c r="J17" s="4">
        <v>41671.958333333336</v>
      </c>
      <c r="K17" s="3" t="s">
        <v>19</v>
      </c>
      <c r="L17" s="3" t="s">
        <v>20</v>
      </c>
      <c r="M17" s="3" t="s">
        <v>121</v>
      </c>
      <c r="N17" s="3">
        <v>150</v>
      </c>
      <c r="O17" s="3" t="s">
        <v>122</v>
      </c>
      <c r="P17" s="3" t="s">
        <v>123</v>
      </c>
      <c r="Q17" s="3" t="s">
        <v>63</v>
      </c>
      <c r="R17" s="3" t="s">
        <v>37</v>
      </c>
      <c r="S17" s="3">
        <v>2</v>
      </c>
      <c r="T17" s="3" t="s">
        <v>26</v>
      </c>
      <c r="U17" s="3" t="s">
        <v>103</v>
      </c>
      <c r="V17" s="3">
        <f t="shared" si="4"/>
        <v>4.8999999999999995</v>
      </c>
      <c r="W17" s="3">
        <f t="shared" si="5"/>
        <v>7</v>
      </c>
      <c r="X17" s="3">
        <f t="shared" si="6"/>
        <v>877</v>
      </c>
      <c r="Y17" s="3">
        <f t="shared" si="7"/>
        <v>1.3568985176738881E-2</v>
      </c>
      <c r="Z17" s="15">
        <f t="shared" si="8"/>
        <v>10</v>
      </c>
      <c r="AA17" s="25" t="str">
        <f t="shared" si="9"/>
        <v>Medium</v>
      </c>
      <c r="AB17" s="3" t="s">
        <v>119</v>
      </c>
      <c r="AC17" s="4">
        <v>24473</v>
      </c>
      <c r="AD17" s="8">
        <f t="shared" si="10"/>
        <v>1967</v>
      </c>
      <c r="AE17" s="11">
        <f t="shared" si="11"/>
        <v>31</v>
      </c>
      <c r="AF17" s="13">
        <f t="shared" si="12"/>
        <v>5</v>
      </c>
      <c r="AG17" s="21" t="str">
        <f t="shared" si="13"/>
        <v>Medium</v>
      </c>
      <c r="AH17" s="23">
        <f t="shared" si="14"/>
        <v>160</v>
      </c>
      <c r="AI17" s="23" t="str">
        <f t="shared" si="15"/>
        <v>Very Low</v>
      </c>
      <c r="AJ17" s="3">
        <v>590</v>
      </c>
      <c r="AK17" s="3" t="s">
        <v>39</v>
      </c>
      <c r="AL17" s="3" t="s">
        <v>110</v>
      </c>
      <c r="AM17" s="3" t="s">
        <v>111</v>
      </c>
    </row>
    <row r="18" spans="1:39" s="3" customFormat="1">
      <c r="A18" s="3" t="s">
        <v>125</v>
      </c>
      <c r="B18" s="3" t="s">
        <v>124</v>
      </c>
      <c r="C18" s="3">
        <v>2346316</v>
      </c>
      <c r="D18" s="3">
        <v>1</v>
      </c>
      <c r="E18" s="15">
        <f t="shared" si="0"/>
        <v>5</v>
      </c>
      <c r="F18" s="25" t="str">
        <f t="shared" si="1"/>
        <v>Medium</v>
      </c>
      <c r="G18" s="18">
        <v>0</v>
      </c>
      <c r="H18" s="15">
        <f t="shared" si="2"/>
        <v>0</v>
      </c>
      <c r="I18" s="25" t="str">
        <f t="shared" si="3"/>
        <v>Low</v>
      </c>
      <c r="J18" s="4">
        <v>41954.746527777781</v>
      </c>
      <c r="K18" s="3" t="s">
        <v>19</v>
      </c>
      <c r="L18" s="3" t="s">
        <v>20</v>
      </c>
      <c r="M18" s="3" t="s">
        <v>21</v>
      </c>
      <c r="N18" s="3">
        <v>300</v>
      </c>
      <c r="O18" s="3" t="s">
        <v>126</v>
      </c>
      <c r="P18" s="3" t="s">
        <v>127</v>
      </c>
      <c r="Q18" s="3" t="s">
        <v>24</v>
      </c>
      <c r="R18" s="3" t="s">
        <v>46</v>
      </c>
      <c r="S18" s="3">
        <v>2</v>
      </c>
      <c r="T18" s="3" t="s">
        <v>128</v>
      </c>
      <c r="U18" s="3" t="s">
        <v>129</v>
      </c>
      <c r="V18" s="3">
        <f t="shared" si="4"/>
        <v>30.45</v>
      </c>
      <c r="W18" s="3">
        <f t="shared" si="5"/>
        <v>43.5</v>
      </c>
      <c r="X18" s="3">
        <f t="shared" si="6"/>
        <v>1171</v>
      </c>
      <c r="Y18" s="3">
        <f t="shared" si="7"/>
        <v>6.3151152860802737E-2</v>
      </c>
      <c r="Z18" s="15">
        <f t="shared" si="8"/>
        <v>15</v>
      </c>
      <c r="AA18" s="25" t="str">
        <f t="shared" si="9"/>
        <v>High</v>
      </c>
      <c r="AB18" s="3" t="s">
        <v>124</v>
      </c>
      <c r="AC18" s="4">
        <v>23743</v>
      </c>
      <c r="AD18" s="8">
        <f t="shared" si="10"/>
        <v>1965</v>
      </c>
      <c r="AE18" s="11">
        <f t="shared" si="11"/>
        <v>29</v>
      </c>
      <c r="AF18" s="13">
        <f t="shared" si="12"/>
        <v>10</v>
      </c>
      <c r="AG18" s="21" t="str">
        <f t="shared" si="13"/>
        <v>High</v>
      </c>
      <c r="AH18" s="23">
        <f t="shared" si="14"/>
        <v>240</v>
      </c>
      <c r="AI18" s="23" t="str">
        <f t="shared" si="15"/>
        <v>Medium</v>
      </c>
      <c r="AJ18" s="3">
        <v>550</v>
      </c>
      <c r="AK18" s="3" t="s">
        <v>39</v>
      </c>
      <c r="AL18" s="3" t="s">
        <v>74</v>
      </c>
      <c r="AM18" s="3" t="s">
        <v>130</v>
      </c>
    </row>
    <row r="19" spans="1:39" s="3" customFormat="1" ht="25.5">
      <c r="A19" s="3" t="s">
        <v>132</v>
      </c>
      <c r="B19" s="3" t="s">
        <v>131</v>
      </c>
      <c r="C19" s="3">
        <v>2279976</v>
      </c>
      <c r="D19" s="3">
        <v>1</v>
      </c>
      <c r="E19" s="15">
        <f t="shared" si="0"/>
        <v>5</v>
      </c>
      <c r="F19" s="25" t="str">
        <f t="shared" si="1"/>
        <v>Medium</v>
      </c>
      <c r="G19" s="18">
        <v>0</v>
      </c>
      <c r="H19" s="15">
        <f t="shared" si="2"/>
        <v>0</v>
      </c>
      <c r="I19" s="25" t="str">
        <f t="shared" si="3"/>
        <v>Low</v>
      </c>
      <c r="J19" s="4">
        <v>41869.666666666664</v>
      </c>
      <c r="K19" s="3" t="s">
        <v>19</v>
      </c>
      <c r="L19" s="3" t="s">
        <v>20</v>
      </c>
      <c r="M19" s="3" t="s">
        <v>33</v>
      </c>
      <c r="N19" s="3">
        <v>300</v>
      </c>
      <c r="O19" s="3" t="s">
        <v>133</v>
      </c>
      <c r="P19" s="3" t="s">
        <v>134</v>
      </c>
      <c r="Q19" s="3" t="s">
        <v>63</v>
      </c>
      <c r="R19" s="3" t="s">
        <v>87</v>
      </c>
      <c r="S19" s="3">
        <v>2.1</v>
      </c>
      <c r="T19" s="3" t="s">
        <v>135</v>
      </c>
      <c r="U19" s="3" t="s">
        <v>136</v>
      </c>
      <c r="V19" s="3">
        <f t="shared" si="4"/>
        <v>39.9</v>
      </c>
      <c r="W19" s="3">
        <f t="shared" si="5"/>
        <v>57</v>
      </c>
      <c r="X19" s="3">
        <f t="shared" si="6"/>
        <v>1171</v>
      </c>
      <c r="Y19" s="3">
        <f t="shared" si="7"/>
        <v>8.2749786507258755E-2</v>
      </c>
      <c r="Z19" s="15">
        <f t="shared" si="8"/>
        <v>15</v>
      </c>
      <c r="AA19" s="25" t="str">
        <f t="shared" si="9"/>
        <v>High</v>
      </c>
      <c r="AB19" s="3" t="s">
        <v>131</v>
      </c>
      <c r="AC19" s="4">
        <v>29952</v>
      </c>
      <c r="AD19" s="8">
        <f t="shared" si="10"/>
        <v>1982</v>
      </c>
      <c r="AE19" s="11">
        <f t="shared" si="11"/>
        <v>46</v>
      </c>
      <c r="AF19" s="13">
        <f t="shared" si="12"/>
        <v>5</v>
      </c>
      <c r="AG19" s="21" t="str">
        <f t="shared" si="13"/>
        <v>Medium</v>
      </c>
      <c r="AH19" s="23">
        <f t="shared" si="14"/>
        <v>200</v>
      </c>
      <c r="AI19" s="23" t="str">
        <f t="shared" si="15"/>
        <v>Moderately Low</v>
      </c>
      <c r="AJ19" s="3">
        <v>740</v>
      </c>
      <c r="AK19" s="3" t="s">
        <v>39</v>
      </c>
      <c r="AL19" s="3" t="s">
        <v>110</v>
      </c>
      <c r="AM19" s="3" t="s">
        <v>137</v>
      </c>
    </row>
    <row r="20" spans="1:39" s="3" customFormat="1">
      <c r="A20" s="3" t="s">
        <v>139</v>
      </c>
      <c r="B20" s="3" t="s">
        <v>138</v>
      </c>
      <c r="C20" s="3">
        <v>2154843</v>
      </c>
      <c r="D20" s="3">
        <v>1</v>
      </c>
      <c r="E20" s="15">
        <f t="shared" si="0"/>
        <v>5</v>
      </c>
      <c r="F20" s="25" t="str">
        <f t="shared" si="1"/>
        <v>Medium</v>
      </c>
      <c r="G20" s="18">
        <v>0</v>
      </c>
      <c r="H20" s="15">
        <f t="shared" si="2"/>
        <v>0</v>
      </c>
      <c r="I20" s="25" t="str">
        <f t="shared" si="3"/>
        <v>Low</v>
      </c>
      <c r="J20" s="4">
        <v>41702.958333333336</v>
      </c>
      <c r="K20" s="3" t="s">
        <v>19</v>
      </c>
      <c r="L20" s="3" t="s">
        <v>20</v>
      </c>
      <c r="M20" s="3" t="s">
        <v>121</v>
      </c>
      <c r="N20" s="3">
        <v>150</v>
      </c>
      <c r="O20" s="3" t="s">
        <v>140</v>
      </c>
      <c r="P20" s="3" t="s">
        <v>141</v>
      </c>
      <c r="Q20" s="3" t="s">
        <v>142</v>
      </c>
      <c r="R20" s="3" t="s">
        <v>25</v>
      </c>
      <c r="S20" s="3">
        <v>2</v>
      </c>
      <c r="T20" s="3" t="s">
        <v>143</v>
      </c>
      <c r="U20" s="3" t="s">
        <v>144</v>
      </c>
      <c r="V20" s="3">
        <f t="shared" si="4"/>
        <v>0.7</v>
      </c>
      <c r="W20" s="3">
        <f t="shared" si="5"/>
        <v>1</v>
      </c>
      <c r="X20" s="3">
        <f t="shared" si="6"/>
        <v>877</v>
      </c>
      <c r="Y20" s="3">
        <f t="shared" si="7"/>
        <v>1.9384264538198403E-3</v>
      </c>
      <c r="Z20" s="15">
        <f t="shared" si="8"/>
        <v>5</v>
      </c>
      <c r="AA20" s="25" t="str">
        <f t="shared" si="9"/>
        <v>Low</v>
      </c>
      <c r="AB20" s="3" t="s">
        <v>138</v>
      </c>
      <c r="AC20" s="4">
        <v>25204</v>
      </c>
      <c r="AD20" s="8">
        <f t="shared" si="10"/>
        <v>1969</v>
      </c>
      <c r="AE20" s="11">
        <f t="shared" si="11"/>
        <v>33</v>
      </c>
      <c r="AF20" s="13">
        <f t="shared" si="12"/>
        <v>5</v>
      </c>
      <c r="AG20" s="21" t="str">
        <f t="shared" si="13"/>
        <v>Medium</v>
      </c>
      <c r="AH20" s="23">
        <f t="shared" si="14"/>
        <v>120</v>
      </c>
      <c r="AI20" s="23" t="str">
        <f t="shared" si="15"/>
        <v>Very Low</v>
      </c>
      <c r="AJ20" s="3">
        <v>120</v>
      </c>
      <c r="AK20" s="3" t="s">
        <v>39</v>
      </c>
      <c r="AL20" s="3" t="s">
        <v>110</v>
      </c>
      <c r="AM20" s="3" t="s">
        <v>145</v>
      </c>
    </row>
    <row r="21" spans="1:39" s="3" customFormat="1">
      <c r="A21" s="3" t="s">
        <v>147</v>
      </c>
      <c r="B21" s="3" t="s">
        <v>146</v>
      </c>
      <c r="C21" s="3">
        <v>2123538</v>
      </c>
      <c r="D21" s="3">
        <v>1</v>
      </c>
      <c r="E21" s="15">
        <f t="shared" si="0"/>
        <v>5</v>
      </c>
      <c r="F21" s="25" t="str">
        <f t="shared" si="1"/>
        <v>Medium</v>
      </c>
      <c r="G21" s="18">
        <v>0</v>
      </c>
      <c r="H21" s="15">
        <f t="shared" si="2"/>
        <v>0</v>
      </c>
      <c r="I21" s="25" t="str">
        <f t="shared" si="3"/>
        <v>Low</v>
      </c>
      <c r="J21" s="4">
        <v>41643.958333333336</v>
      </c>
      <c r="K21" s="3" t="s">
        <v>19</v>
      </c>
      <c r="L21" s="3" t="s">
        <v>20</v>
      </c>
      <c r="M21" s="3" t="s">
        <v>21</v>
      </c>
      <c r="N21" s="3">
        <v>150</v>
      </c>
      <c r="O21" s="3" t="s">
        <v>148</v>
      </c>
      <c r="P21" s="3" t="s">
        <v>149</v>
      </c>
      <c r="Q21" s="3" t="s">
        <v>63</v>
      </c>
      <c r="R21" s="3" t="s">
        <v>46</v>
      </c>
      <c r="S21" s="3">
        <v>2</v>
      </c>
      <c r="T21" s="3" t="s">
        <v>26</v>
      </c>
      <c r="U21" s="3">
        <v>15</v>
      </c>
      <c r="V21" s="3">
        <f t="shared" si="4"/>
        <v>5.25</v>
      </c>
      <c r="W21" s="3">
        <f t="shared" si="5"/>
        <v>7.5</v>
      </c>
      <c r="X21" s="3">
        <f t="shared" si="6"/>
        <v>877</v>
      </c>
      <c r="Y21" s="3">
        <f t="shared" si="7"/>
        <v>1.4538198403648802E-2</v>
      </c>
      <c r="Z21" s="15">
        <f t="shared" si="8"/>
        <v>10</v>
      </c>
      <c r="AA21" s="25" t="str">
        <f t="shared" si="9"/>
        <v>Medium</v>
      </c>
      <c r="AB21" s="3" t="s">
        <v>146</v>
      </c>
      <c r="AC21" s="4">
        <v>29312</v>
      </c>
      <c r="AD21" s="8">
        <f t="shared" si="10"/>
        <v>1980</v>
      </c>
      <c r="AE21" s="11">
        <f t="shared" si="11"/>
        <v>44</v>
      </c>
      <c r="AF21" s="13">
        <f t="shared" si="12"/>
        <v>5</v>
      </c>
      <c r="AG21" s="21" t="str">
        <f t="shared" si="13"/>
        <v>Medium</v>
      </c>
      <c r="AH21" s="23">
        <f t="shared" si="14"/>
        <v>160</v>
      </c>
      <c r="AI21" s="23" t="str">
        <f t="shared" si="15"/>
        <v>Very Low</v>
      </c>
      <c r="AJ21" s="3">
        <v>0</v>
      </c>
      <c r="AK21" s="3" t="s">
        <v>39</v>
      </c>
      <c r="AL21" s="3" t="s">
        <v>150</v>
      </c>
      <c r="AM21" s="3" t="s">
        <v>151</v>
      </c>
    </row>
    <row r="22" spans="1:39" s="3" customFormat="1" ht="25.5">
      <c r="A22" s="3" t="s">
        <v>153</v>
      </c>
      <c r="B22" s="3" t="s">
        <v>152</v>
      </c>
      <c r="C22" s="3">
        <v>2334598</v>
      </c>
      <c r="D22" s="3">
        <v>1</v>
      </c>
      <c r="E22" s="15">
        <f t="shared" si="0"/>
        <v>5</v>
      </c>
      <c r="F22" s="25" t="str">
        <f t="shared" si="1"/>
        <v>Medium</v>
      </c>
      <c r="G22" s="18">
        <v>0</v>
      </c>
      <c r="H22" s="15">
        <f t="shared" si="2"/>
        <v>0</v>
      </c>
      <c r="I22" s="25" t="str">
        <f t="shared" si="3"/>
        <v>Low</v>
      </c>
      <c r="J22" s="4">
        <v>41937.333333333336</v>
      </c>
      <c r="K22" s="3" t="s">
        <v>19</v>
      </c>
      <c r="L22" s="3" t="s">
        <v>20</v>
      </c>
      <c r="M22" s="3" t="s">
        <v>33</v>
      </c>
      <c r="N22" s="3">
        <v>150</v>
      </c>
      <c r="O22" s="3" t="s">
        <v>154</v>
      </c>
      <c r="P22" s="3" t="s">
        <v>155</v>
      </c>
      <c r="Q22" s="3" t="s">
        <v>63</v>
      </c>
      <c r="R22" s="3" t="s">
        <v>87</v>
      </c>
      <c r="S22" s="3">
        <v>6</v>
      </c>
      <c r="T22" s="3" t="s">
        <v>26</v>
      </c>
      <c r="U22" s="3" t="s">
        <v>156</v>
      </c>
      <c r="V22" s="3">
        <f t="shared" si="4"/>
        <v>3.8499999999999996</v>
      </c>
      <c r="W22" s="3">
        <f t="shared" si="5"/>
        <v>5.5</v>
      </c>
      <c r="X22" s="3">
        <f t="shared" si="6"/>
        <v>877</v>
      </c>
      <c r="Y22" s="3">
        <f t="shared" si="7"/>
        <v>1.0661345496009122E-2</v>
      </c>
      <c r="Z22" s="15">
        <f t="shared" si="8"/>
        <v>10</v>
      </c>
      <c r="AA22" s="25" t="str">
        <f t="shared" si="9"/>
        <v>Medium</v>
      </c>
      <c r="AB22" s="3" t="s">
        <v>152</v>
      </c>
      <c r="AC22" s="4">
        <v>23377</v>
      </c>
      <c r="AD22" s="8">
        <f t="shared" si="10"/>
        <v>1964</v>
      </c>
      <c r="AE22" s="11">
        <f t="shared" si="11"/>
        <v>28</v>
      </c>
      <c r="AF22" s="13">
        <f t="shared" si="12"/>
        <v>10</v>
      </c>
      <c r="AG22" s="21" t="str">
        <f t="shared" si="13"/>
        <v>High</v>
      </c>
      <c r="AH22" s="23">
        <f t="shared" si="14"/>
        <v>200</v>
      </c>
      <c r="AI22" s="23" t="str">
        <f t="shared" si="15"/>
        <v>Moderately Low</v>
      </c>
      <c r="AJ22" s="3">
        <v>700</v>
      </c>
      <c r="AK22" s="3" t="s">
        <v>39</v>
      </c>
      <c r="AL22" s="3" t="s">
        <v>40</v>
      </c>
      <c r="AM22" s="3" t="s">
        <v>157</v>
      </c>
    </row>
    <row r="23" spans="1:39" s="3" customFormat="1" ht="25.5">
      <c r="A23" s="3" t="s">
        <v>159</v>
      </c>
      <c r="B23" s="3" t="s">
        <v>158</v>
      </c>
      <c r="C23" s="3">
        <v>2211281</v>
      </c>
      <c r="D23" s="3">
        <v>6</v>
      </c>
      <c r="E23" s="15">
        <f t="shared" si="0"/>
        <v>10</v>
      </c>
      <c r="F23" s="25" t="str">
        <f t="shared" si="1"/>
        <v>Low</v>
      </c>
      <c r="G23" s="18">
        <v>5</v>
      </c>
      <c r="H23" s="15">
        <f t="shared" si="2"/>
        <v>0</v>
      </c>
      <c r="I23" s="25" t="str">
        <f t="shared" si="3"/>
        <v>Low</v>
      </c>
      <c r="J23" s="4">
        <v>41790.477083333331</v>
      </c>
      <c r="K23" s="3" t="s">
        <v>19</v>
      </c>
      <c r="L23" s="3" t="s">
        <v>20</v>
      </c>
      <c r="M23" s="2" t="s">
        <v>21</v>
      </c>
      <c r="N23" s="3">
        <v>300</v>
      </c>
      <c r="O23" s="3" t="s">
        <v>160</v>
      </c>
      <c r="P23" s="3" t="s">
        <v>161</v>
      </c>
      <c r="Q23" s="3" t="s">
        <v>142</v>
      </c>
      <c r="R23" s="3" t="s">
        <v>46</v>
      </c>
      <c r="S23" s="3">
        <v>2</v>
      </c>
      <c r="T23" s="3" t="s">
        <v>26</v>
      </c>
      <c r="U23" s="3">
        <v>147</v>
      </c>
      <c r="V23" s="3">
        <f t="shared" si="4"/>
        <v>51.449999999999996</v>
      </c>
      <c r="W23" s="3">
        <f t="shared" si="5"/>
        <v>73.5</v>
      </c>
      <c r="X23" s="3">
        <f t="shared" si="6"/>
        <v>1171</v>
      </c>
      <c r="Y23" s="3">
        <f t="shared" si="7"/>
        <v>0.10670367207514944</v>
      </c>
      <c r="Z23" s="15">
        <f t="shared" si="8"/>
        <v>15</v>
      </c>
      <c r="AA23" s="25" t="str">
        <f t="shared" si="9"/>
        <v>High</v>
      </c>
      <c r="AB23" s="3" t="s">
        <v>158</v>
      </c>
      <c r="AC23" s="4">
        <v>23743</v>
      </c>
      <c r="AD23" s="8">
        <f t="shared" si="10"/>
        <v>1965</v>
      </c>
      <c r="AE23" s="11">
        <f t="shared" si="11"/>
        <v>29</v>
      </c>
      <c r="AF23" s="13">
        <f t="shared" si="12"/>
        <v>10</v>
      </c>
      <c r="AG23" s="21" t="str">
        <f t="shared" si="13"/>
        <v>High</v>
      </c>
      <c r="AH23" s="23">
        <f t="shared" si="14"/>
        <v>280</v>
      </c>
      <c r="AI23" s="23" t="str">
        <f t="shared" si="15"/>
        <v>Moderately High</v>
      </c>
      <c r="AJ23" s="3">
        <v>520</v>
      </c>
      <c r="AK23" s="3" t="s">
        <v>28</v>
      </c>
      <c r="AL23" s="3" t="s">
        <v>162</v>
      </c>
      <c r="AM23" s="3" t="s">
        <v>163</v>
      </c>
    </row>
    <row r="24" spans="1:39" s="3" customFormat="1">
      <c r="A24" s="3" t="s">
        <v>166</v>
      </c>
      <c r="B24" s="3" t="s">
        <v>165</v>
      </c>
      <c r="C24" s="3">
        <v>2291520</v>
      </c>
      <c r="D24" s="3">
        <v>1</v>
      </c>
      <c r="E24" s="15">
        <f t="shared" si="0"/>
        <v>5</v>
      </c>
      <c r="F24" s="25" t="str">
        <f t="shared" si="1"/>
        <v>Medium</v>
      </c>
      <c r="G24" s="18">
        <v>0</v>
      </c>
      <c r="H24" s="15">
        <f t="shared" si="2"/>
        <v>0</v>
      </c>
      <c r="I24" s="25" t="str">
        <f t="shared" si="3"/>
        <v>Low</v>
      </c>
      <c r="J24" s="4">
        <v>41884.666666666664</v>
      </c>
      <c r="K24" s="3" t="s">
        <v>19</v>
      </c>
      <c r="L24" s="3" t="s">
        <v>20</v>
      </c>
      <c r="M24" s="3" t="s">
        <v>21</v>
      </c>
      <c r="N24" s="3">
        <v>150</v>
      </c>
      <c r="O24" s="3" t="s">
        <v>167</v>
      </c>
      <c r="P24" s="3" t="s">
        <v>168</v>
      </c>
      <c r="Q24" s="3" t="s">
        <v>24</v>
      </c>
      <c r="R24" s="3" t="s">
        <v>46</v>
      </c>
      <c r="S24" s="3">
        <v>2</v>
      </c>
      <c r="T24" s="3" t="s">
        <v>26</v>
      </c>
      <c r="U24" s="3">
        <v>20</v>
      </c>
      <c r="V24" s="3">
        <f t="shared" si="4"/>
        <v>7</v>
      </c>
      <c r="W24" s="3">
        <f t="shared" si="5"/>
        <v>10</v>
      </c>
      <c r="X24" s="3">
        <f t="shared" si="6"/>
        <v>877</v>
      </c>
      <c r="Y24" s="3">
        <f t="shared" si="7"/>
        <v>1.9384264538198404E-2</v>
      </c>
      <c r="Z24" s="15">
        <f t="shared" si="8"/>
        <v>10</v>
      </c>
      <c r="AA24" s="25" t="str">
        <f t="shared" si="9"/>
        <v>Medium</v>
      </c>
      <c r="AB24" s="3" t="s">
        <v>165</v>
      </c>
      <c r="AC24" s="4">
        <v>27030</v>
      </c>
      <c r="AD24" s="8">
        <f t="shared" si="10"/>
        <v>1974</v>
      </c>
      <c r="AE24" s="11">
        <f t="shared" si="11"/>
        <v>38</v>
      </c>
      <c r="AF24" s="13">
        <f t="shared" si="12"/>
        <v>5</v>
      </c>
      <c r="AG24" s="21" t="str">
        <f t="shared" si="13"/>
        <v>Medium</v>
      </c>
      <c r="AH24" s="23">
        <f t="shared" si="14"/>
        <v>160</v>
      </c>
      <c r="AI24" s="23" t="str">
        <f t="shared" si="15"/>
        <v>Very Low</v>
      </c>
      <c r="AJ24" s="3">
        <v>630</v>
      </c>
      <c r="AK24" s="3" t="s">
        <v>39</v>
      </c>
      <c r="AL24" s="3" t="s">
        <v>169</v>
      </c>
      <c r="AM24" s="3" t="s">
        <v>170</v>
      </c>
    </row>
    <row r="25" spans="1:39" s="3" customFormat="1" ht="25.5">
      <c r="A25" s="3" t="s">
        <v>172</v>
      </c>
      <c r="B25" s="3" t="s">
        <v>171</v>
      </c>
      <c r="C25" s="3">
        <v>2264843</v>
      </c>
      <c r="D25" s="3">
        <v>1</v>
      </c>
      <c r="E25" s="15">
        <f t="shared" si="0"/>
        <v>5</v>
      </c>
      <c r="F25" s="25" t="str">
        <f t="shared" si="1"/>
        <v>Medium</v>
      </c>
      <c r="G25" s="18">
        <v>0</v>
      </c>
      <c r="H25" s="15">
        <f t="shared" si="2"/>
        <v>0</v>
      </c>
      <c r="I25" s="25" t="str">
        <f t="shared" si="3"/>
        <v>Low</v>
      </c>
      <c r="J25" s="4">
        <v>41850.5625</v>
      </c>
      <c r="K25" s="3" t="s">
        <v>19</v>
      </c>
      <c r="L25" s="3" t="s">
        <v>20</v>
      </c>
      <c r="M25" s="3" t="s">
        <v>52</v>
      </c>
      <c r="N25" s="3">
        <v>150</v>
      </c>
      <c r="O25" s="3" t="s">
        <v>173</v>
      </c>
      <c r="P25" s="3" t="s">
        <v>174</v>
      </c>
      <c r="S25" s="3">
        <v>1.8</v>
      </c>
      <c r="U25" s="3" t="s">
        <v>39</v>
      </c>
      <c r="V25" s="3">
        <f t="shared" si="4"/>
        <v>1.75</v>
      </c>
      <c r="W25" s="3">
        <f t="shared" si="5"/>
        <v>2.5</v>
      </c>
      <c r="X25" s="3">
        <f t="shared" si="6"/>
        <v>877</v>
      </c>
      <c r="Y25" s="3">
        <f t="shared" si="7"/>
        <v>4.8460661345496011E-3</v>
      </c>
      <c r="Z25" s="15">
        <f t="shared" si="8"/>
        <v>5</v>
      </c>
      <c r="AA25" s="25" t="str">
        <f t="shared" si="9"/>
        <v>Low</v>
      </c>
      <c r="AB25" s="3" t="s">
        <v>171</v>
      </c>
      <c r="AC25" s="4">
        <v>38523</v>
      </c>
      <c r="AD25" s="8">
        <f t="shared" si="10"/>
        <v>2005</v>
      </c>
      <c r="AE25" s="11">
        <f t="shared" si="11"/>
        <v>69</v>
      </c>
      <c r="AF25" s="13">
        <f t="shared" si="12"/>
        <v>0</v>
      </c>
      <c r="AG25" s="21" t="str">
        <f t="shared" si="13"/>
        <v>Low</v>
      </c>
      <c r="AH25" s="23">
        <f t="shared" si="14"/>
        <v>80</v>
      </c>
      <c r="AI25" s="23" t="str">
        <f t="shared" si="15"/>
        <v>Extremely Low</v>
      </c>
      <c r="AJ25" s="3">
        <v>40</v>
      </c>
      <c r="AK25" s="3" t="s">
        <v>175</v>
      </c>
      <c r="AL25" s="3" t="s">
        <v>176</v>
      </c>
      <c r="AM25" s="3" t="s">
        <v>177</v>
      </c>
    </row>
    <row r="26" spans="1:39" s="3" customFormat="1" ht="25.5">
      <c r="A26" s="3" t="s">
        <v>179</v>
      </c>
      <c r="B26" s="3" t="s">
        <v>178</v>
      </c>
      <c r="C26" s="3">
        <v>2139605</v>
      </c>
      <c r="D26" s="3">
        <v>1</v>
      </c>
      <c r="E26" s="15">
        <f t="shared" si="0"/>
        <v>5</v>
      </c>
      <c r="F26" s="25" t="str">
        <f t="shared" si="1"/>
        <v>Medium</v>
      </c>
      <c r="G26" s="18">
        <v>0</v>
      </c>
      <c r="H26" s="15">
        <f t="shared" si="2"/>
        <v>0</v>
      </c>
      <c r="I26" s="25" t="str">
        <f t="shared" si="3"/>
        <v>Low</v>
      </c>
      <c r="J26" s="4">
        <v>41670.958333333336</v>
      </c>
      <c r="K26" s="3" t="s">
        <v>19</v>
      </c>
      <c r="L26" s="3" t="s">
        <v>20</v>
      </c>
      <c r="M26" s="3" t="s">
        <v>33</v>
      </c>
      <c r="N26" s="3">
        <v>150</v>
      </c>
      <c r="O26" s="3" t="s">
        <v>180</v>
      </c>
      <c r="P26" s="3" t="s">
        <v>181</v>
      </c>
      <c r="Q26" s="3" t="s">
        <v>63</v>
      </c>
      <c r="R26" s="3" t="s">
        <v>46</v>
      </c>
      <c r="S26" s="3">
        <v>2</v>
      </c>
      <c r="T26" s="3" t="s">
        <v>26</v>
      </c>
      <c r="U26" s="3" t="s">
        <v>182</v>
      </c>
      <c r="V26" s="3">
        <f t="shared" si="4"/>
        <v>12.25</v>
      </c>
      <c r="W26" s="3">
        <f t="shared" si="5"/>
        <v>17.5</v>
      </c>
      <c r="X26" s="3">
        <f t="shared" si="6"/>
        <v>877</v>
      </c>
      <c r="Y26" s="3">
        <f t="shared" si="7"/>
        <v>3.3922462941847205E-2</v>
      </c>
      <c r="Z26" s="15">
        <f t="shared" si="8"/>
        <v>10</v>
      </c>
      <c r="AA26" s="25" t="str">
        <f t="shared" si="9"/>
        <v>Medium</v>
      </c>
      <c r="AB26" s="3" t="s">
        <v>178</v>
      </c>
      <c r="AC26" s="4">
        <v>23012</v>
      </c>
      <c r="AD26" s="8">
        <f t="shared" si="10"/>
        <v>1963</v>
      </c>
      <c r="AE26" s="11">
        <f t="shared" si="11"/>
        <v>27</v>
      </c>
      <c r="AF26" s="13">
        <f t="shared" si="12"/>
        <v>10</v>
      </c>
      <c r="AG26" s="21" t="str">
        <f t="shared" si="13"/>
        <v>High</v>
      </c>
      <c r="AH26" s="23">
        <f t="shared" si="14"/>
        <v>200</v>
      </c>
      <c r="AI26" s="23" t="str">
        <f t="shared" si="15"/>
        <v>Moderately Low</v>
      </c>
      <c r="AJ26" s="3">
        <v>780</v>
      </c>
      <c r="AK26" s="3" t="s">
        <v>39</v>
      </c>
      <c r="AL26" s="3" t="s">
        <v>40</v>
      </c>
      <c r="AM26" s="3" t="s">
        <v>41</v>
      </c>
    </row>
    <row r="27" spans="1:39" s="3" customFormat="1">
      <c r="A27" s="3" t="s">
        <v>184</v>
      </c>
      <c r="B27" s="3" t="s">
        <v>183</v>
      </c>
      <c r="C27" s="3">
        <v>2166920</v>
      </c>
      <c r="D27" s="3">
        <v>1</v>
      </c>
      <c r="E27" s="15">
        <f t="shared" si="0"/>
        <v>5</v>
      </c>
      <c r="F27" s="25" t="str">
        <f t="shared" si="1"/>
        <v>Medium</v>
      </c>
      <c r="G27" s="18">
        <v>0</v>
      </c>
      <c r="H27" s="15">
        <f t="shared" si="2"/>
        <v>0</v>
      </c>
      <c r="I27" s="25" t="str">
        <f t="shared" si="3"/>
        <v>Low</v>
      </c>
      <c r="J27" s="4">
        <v>41731.958333333336</v>
      </c>
      <c r="K27" s="3" t="s">
        <v>19</v>
      </c>
      <c r="L27" s="3" t="s">
        <v>20</v>
      </c>
      <c r="M27" s="3" t="s">
        <v>21</v>
      </c>
      <c r="N27" s="3">
        <v>150</v>
      </c>
      <c r="O27" s="3" t="s">
        <v>185</v>
      </c>
      <c r="P27" s="3" t="s">
        <v>186</v>
      </c>
      <c r="Q27" s="3" t="s">
        <v>63</v>
      </c>
      <c r="R27" s="3" t="s">
        <v>46</v>
      </c>
      <c r="S27" s="3">
        <v>2</v>
      </c>
      <c r="T27" s="3" t="s">
        <v>26</v>
      </c>
      <c r="U27" s="3" t="s">
        <v>187</v>
      </c>
      <c r="V27" s="3">
        <f t="shared" si="4"/>
        <v>10.85</v>
      </c>
      <c r="W27" s="3">
        <f t="shared" si="5"/>
        <v>15.5</v>
      </c>
      <c r="X27" s="3">
        <f t="shared" si="6"/>
        <v>877</v>
      </c>
      <c r="Y27" s="3">
        <f t="shared" si="7"/>
        <v>3.0045610034207526E-2</v>
      </c>
      <c r="Z27" s="15">
        <f t="shared" si="8"/>
        <v>10</v>
      </c>
      <c r="AA27" s="25" t="str">
        <f t="shared" si="9"/>
        <v>Medium</v>
      </c>
      <c r="AB27" s="3" t="s">
        <v>183</v>
      </c>
      <c r="AC27" s="4">
        <v>27030</v>
      </c>
      <c r="AD27" s="8">
        <f t="shared" si="10"/>
        <v>1974</v>
      </c>
      <c r="AE27" s="11">
        <f t="shared" si="11"/>
        <v>38</v>
      </c>
      <c r="AF27" s="13">
        <f t="shared" si="12"/>
        <v>5</v>
      </c>
      <c r="AG27" s="21" t="str">
        <f t="shared" si="13"/>
        <v>Medium</v>
      </c>
      <c r="AH27" s="23">
        <f t="shared" si="14"/>
        <v>160</v>
      </c>
      <c r="AI27" s="23" t="str">
        <f t="shared" si="15"/>
        <v>Very Low</v>
      </c>
      <c r="AJ27" s="3">
        <v>630</v>
      </c>
      <c r="AK27" s="3" t="s">
        <v>28</v>
      </c>
      <c r="AL27" s="3" t="s">
        <v>29</v>
      </c>
      <c r="AM27" s="3" t="s">
        <v>188</v>
      </c>
    </row>
    <row r="28" spans="1:39" s="3" customFormat="1">
      <c r="A28" s="3" t="s">
        <v>190</v>
      </c>
      <c r="B28" s="3" t="s">
        <v>189</v>
      </c>
      <c r="C28" s="3">
        <v>2285606</v>
      </c>
      <c r="D28" s="3">
        <v>8</v>
      </c>
      <c r="E28" s="15">
        <f t="shared" si="0"/>
        <v>10</v>
      </c>
      <c r="F28" s="25" t="str">
        <f t="shared" si="1"/>
        <v>Low</v>
      </c>
      <c r="G28" s="18">
        <v>7</v>
      </c>
      <c r="H28" s="15">
        <f t="shared" si="2"/>
        <v>15</v>
      </c>
      <c r="I28" s="25" t="str">
        <f t="shared" si="3"/>
        <v>Very High</v>
      </c>
      <c r="J28" s="4">
        <v>41876.0625</v>
      </c>
      <c r="K28" s="3" t="s">
        <v>19</v>
      </c>
      <c r="L28" s="3" t="s">
        <v>20</v>
      </c>
      <c r="M28" s="3" t="s">
        <v>21</v>
      </c>
      <c r="N28" s="3">
        <v>400</v>
      </c>
      <c r="O28" s="3" t="s">
        <v>191</v>
      </c>
      <c r="P28" s="3" t="s">
        <v>192</v>
      </c>
      <c r="Q28" s="3" t="s">
        <v>24</v>
      </c>
      <c r="R28" s="3" t="s">
        <v>46</v>
      </c>
      <c r="S28" s="3">
        <v>3</v>
      </c>
      <c r="T28" s="3" t="s">
        <v>26</v>
      </c>
      <c r="U28" s="3" t="s">
        <v>193</v>
      </c>
      <c r="V28" s="3">
        <f t="shared" si="4"/>
        <v>64.399999999999991</v>
      </c>
      <c r="W28" s="3">
        <f t="shared" si="5"/>
        <v>92</v>
      </c>
      <c r="X28" s="3">
        <f t="shared" si="6"/>
        <v>1576</v>
      </c>
      <c r="Y28" s="3">
        <f t="shared" si="7"/>
        <v>9.9238578680203027E-2</v>
      </c>
      <c r="Z28" s="15">
        <f t="shared" si="8"/>
        <v>15</v>
      </c>
      <c r="AA28" s="25" t="str">
        <f t="shared" si="9"/>
        <v>High</v>
      </c>
      <c r="AB28" s="3" t="s">
        <v>189</v>
      </c>
      <c r="AC28" s="4">
        <v>26054</v>
      </c>
      <c r="AD28" s="8">
        <f t="shared" si="10"/>
        <v>1971</v>
      </c>
      <c r="AE28" s="11">
        <f t="shared" si="11"/>
        <v>35</v>
      </c>
      <c r="AF28" s="13">
        <f t="shared" si="12"/>
        <v>5</v>
      </c>
      <c r="AG28" s="21" t="str">
        <f t="shared" si="13"/>
        <v>Medium</v>
      </c>
      <c r="AH28" s="23">
        <f t="shared" si="14"/>
        <v>360</v>
      </c>
      <c r="AI28" s="23" t="str">
        <f t="shared" si="15"/>
        <v>Very High</v>
      </c>
      <c r="AJ28" s="3">
        <v>660</v>
      </c>
      <c r="AK28" s="3" t="s">
        <v>39</v>
      </c>
      <c r="AL28" s="3" t="s">
        <v>194</v>
      </c>
      <c r="AM28" s="3" t="s">
        <v>195</v>
      </c>
    </row>
    <row r="29" spans="1:39" s="3" customFormat="1">
      <c r="A29" s="3" t="s">
        <v>197</v>
      </c>
      <c r="B29" s="3" t="s">
        <v>196</v>
      </c>
      <c r="C29" s="3">
        <v>2214785</v>
      </c>
      <c r="D29" s="3">
        <v>1</v>
      </c>
      <c r="E29" s="15">
        <f t="shared" si="0"/>
        <v>5</v>
      </c>
      <c r="F29" s="25" t="str">
        <f t="shared" si="1"/>
        <v>Medium</v>
      </c>
      <c r="G29" s="18">
        <v>0</v>
      </c>
      <c r="H29" s="15">
        <f t="shared" si="2"/>
        <v>0</v>
      </c>
      <c r="I29" s="25" t="str">
        <f t="shared" si="3"/>
        <v>Low</v>
      </c>
      <c r="J29" s="4">
        <v>41809.958333333336</v>
      </c>
      <c r="K29" s="3" t="s">
        <v>19</v>
      </c>
      <c r="L29" s="3" t="s">
        <v>20</v>
      </c>
      <c r="M29" s="3" t="s">
        <v>52</v>
      </c>
      <c r="N29" s="3">
        <v>200</v>
      </c>
      <c r="O29" s="3" t="s">
        <v>198</v>
      </c>
      <c r="P29" s="3" t="s">
        <v>199</v>
      </c>
      <c r="Q29" s="3" t="s">
        <v>55</v>
      </c>
      <c r="R29" s="3" t="s">
        <v>87</v>
      </c>
      <c r="S29" s="3">
        <v>2</v>
      </c>
      <c r="T29" s="3" t="s">
        <v>26</v>
      </c>
      <c r="U29" s="3">
        <v>25</v>
      </c>
      <c r="V29" s="3">
        <f t="shared" si="4"/>
        <v>8.75</v>
      </c>
      <c r="W29" s="3">
        <f t="shared" si="5"/>
        <v>12.5</v>
      </c>
      <c r="X29" s="3">
        <f t="shared" si="6"/>
        <v>1089</v>
      </c>
      <c r="Y29" s="3">
        <f t="shared" si="7"/>
        <v>1.9513314967860424E-2</v>
      </c>
      <c r="Z29" s="15">
        <f t="shared" si="8"/>
        <v>10</v>
      </c>
      <c r="AA29" s="25" t="str">
        <f t="shared" si="9"/>
        <v>Medium</v>
      </c>
      <c r="AB29" s="3" t="s">
        <v>196</v>
      </c>
      <c r="AC29" s="4">
        <v>29952</v>
      </c>
      <c r="AD29" s="8">
        <f t="shared" si="10"/>
        <v>1982</v>
      </c>
      <c r="AE29" s="11">
        <f t="shared" si="11"/>
        <v>46</v>
      </c>
      <c r="AF29" s="13">
        <f t="shared" si="12"/>
        <v>5</v>
      </c>
      <c r="AG29" s="21" t="str">
        <f t="shared" si="13"/>
        <v>Medium</v>
      </c>
      <c r="AH29" s="23">
        <f t="shared" si="14"/>
        <v>160</v>
      </c>
      <c r="AI29" s="23" t="str">
        <f t="shared" si="15"/>
        <v>Very Low</v>
      </c>
      <c r="AJ29" s="3">
        <v>0</v>
      </c>
      <c r="AK29" s="3" t="s">
        <v>39</v>
      </c>
      <c r="AL29" s="3" t="s">
        <v>200</v>
      </c>
      <c r="AM29" s="3" t="s">
        <v>201</v>
      </c>
    </row>
    <row r="30" spans="1:39" s="3" customFormat="1" ht="25.5">
      <c r="A30" s="3" t="s">
        <v>203</v>
      </c>
      <c r="B30" s="3" t="s">
        <v>202</v>
      </c>
      <c r="C30" s="3">
        <v>2349526</v>
      </c>
      <c r="D30" s="3">
        <v>5</v>
      </c>
      <c r="E30" s="15">
        <f t="shared" si="0"/>
        <v>10</v>
      </c>
      <c r="F30" s="25" t="str">
        <f t="shared" si="1"/>
        <v>Low</v>
      </c>
      <c r="G30" s="18">
        <v>4</v>
      </c>
      <c r="H30" s="15">
        <f t="shared" si="2"/>
        <v>10</v>
      </c>
      <c r="I30" s="25" t="str">
        <f t="shared" si="3"/>
        <v>High</v>
      </c>
      <c r="J30" s="4">
        <v>41958.488888888889</v>
      </c>
      <c r="K30" s="3" t="s">
        <v>19</v>
      </c>
      <c r="L30" s="3" t="s">
        <v>20</v>
      </c>
      <c r="M30" s="3" t="s">
        <v>21</v>
      </c>
      <c r="N30" s="3">
        <v>300</v>
      </c>
      <c r="O30" s="3" t="s">
        <v>204</v>
      </c>
      <c r="P30" s="3" t="s">
        <v>205</v>
      </c>
      <c r="Q30" s="3" t="s">
        <v>24</v>
      </c>
      <c r="R30" s="3" t="s">
        <v>46</v>
      </c>
      <c r="S30" s="3">
        <v>2.5</v>
      </c>
      <c r="T30" s="3" t="s">
        <v>128</v>
      </c>
      <c r="U30" s="3" t="s">
        <v>206</v>
      </c>
      <c r="V30" s="3">
        <f t="shared" si="4"/>
        <v>11.549999999999999</v>
      </c>
      <c r="W30" s="3">
        <f t="shared" si="5"/>
        <v>16.5</v>
      </c>
      <c r="X30" s="3">
        <f t="shared" si="6"/>
        <v>1171</v>
      </c>
      <c r="Y30" s="3">
        <f t="shared" si="7"/>
        <v>2.395388556789069E-2</v>
      </c>
      <c r="Z30" s="15">
        <f t="shared" si="8"/>
        <v>10</v>
      </c>
      <c r="AA30" s="25" t="str">
        <f t="shared" si="9"/>
        <v>Medium</v>
      </c>
      <c r="AB30" s="3" t="s">
        <v>202</v>
      </c>
      <c r="AC30" s="4">
        <v>25447</v>
      </c>
      <c r="AD30" s="8">
        <f t="shared" si="10"/>
        <v>1969</v>
      </c>
      <c r="AE30" s="11">
        <f t="shared" si="11"/>
        <v>33</v>
      </c>
      <c r="AF30" s="13">
        <f t="shared" si="12"/>
        <v>5</v>
      </c>
      <c r="AG30" s="21" t="str">
        <f t="shared" si="13"/>
        <v>Medium</v>
      </c>
      <c r="AH30" s="23">
        <f t="shared" si="14"/>
        <v>280</v>
      </c>
      <c r="AI30" s="23" t="str">
        <f t="shared" si="15"/>
        <v>Moderately High</v>
      </c>
      <c r="AJ30" s="3">
        <v>630</v>
      </c>
      <c r="AK30" s="3" t="s">
        <v>39</v>
      </c>
      <c r="AL30" s="3" t="s">
        <v>150</v>
      </c>
      <c r="AM30" s="3" t="s">
        <v>207</v>
      </c>
    </row>
    <row r="31" spans="1:39" s="3" customFormat="1">
      <c r="A31" s="3" t="s">
        <v>208</v>
      </c>
      <c r="B31" s="3" t="s">
        <v>202</v>
      </c>
      <c r="C31" s="3">
        <v>2354367</v>
      </c>
      <c r="D31" s="3">
        <v>1</v>
      </c>
      <c r="E31" s="15">
        <f t="shared" si="0"/>
        <v>5</v>
      </c>
      <c r="F31" s="25" t="str">
        <f t="shared" si="1"/>
        <v>Medium</v>
      </c>
      <c r="G31" s="18">
        <v>0</v>
      </c>
      <c r="H31" s="15">
        <f t="shared" si="2"/>
        <v>0</v>
      </c>
      <c r="I31" s="25" t="str">
        <f t="shared" si="3"/>
        <v>Low</v>
      </c>
      <c r="J31" s="4">
        <v>41983.305555555555</v>
      </c>
      <c r="K31" s="3" t="s">
        <v>19</v>
      </c>
      <c r="L31" s="3" t="s">
        <v>20</v>
      </c>
      <c r="M31" s="3" t="s">
        <v>209</v>
      </c>
      <c r="N31" s="3">
        <v>600</v>
      </c>
      <c r="O31" s="3" t="s">
        <v>210</v>
      </c>
      <c r="P31" s="3" t="s">
        <v>211</v>
      </c>
      <c r="Q31" s="3" t="s">
        <v>55</v>
      </c>
      <c r="R31" s="3" t="s">
        <v>46</v>
      </c>
      <c r="S31" s="3">
        <v>2</v>
      </c>
      <c r="T31" s="3" t="s">
        <v>26</v>
      </c>
      <c r="U31" s="3">
        <v>43</v>
      </c>
      <c r="V31" s="3">
        <f t="shared" si="4"/>
        <v>15.049999999999999</v>
      </c>
      <c r="W31" s="3">
        <f t="shared" si="5"/>
        <v>21.5</v>
      </c>
      <c r="X31" s="3">
        <f t="shared" si="6"/>
        <v>2131</v>
      </c>
      <c r="Y31" s="3">
        <f t="shared" si="7"/>
        <v>1.7151572031909899E-2</v>
      </c>
      <c r="Z31" s="15">
        <f t="shared" si="8"/>
        <v>10</v>
      </c>
      <c r="AA31" s="25" t="str">
        <f t="shared" si="9"/>
        <v>Medium</v>
      </c>
      <c r="AB31" s="3" t="s">
        <v>202</v>
      </c>
      <c r="AC31" s="4">
        <v>18629</v>
      </c>
      <c r="AD31" s="8">
        <f t="shared" si="10"/>
        <v>1951</v>
      </c>
      <c r="AE31" s="11">
        <f t="shared" si="11"/>
        <v>15</v>
      </c>
      <c r="AF31" s="13">
        <f t="shared" si="12"/>
        <v>0</v>
      </c>
      <c r="AG31" s="21" t="str">
        <f t="shared" si="13"/>
        <v>Low</v>
      </c>
      <c r="AH31" s="23">
        <f t="shared" si="14"/>
        <v>120</v>
      </c>
      <c r="AI31" s="23" t="str">
        <f t="shared" si="15"/>
        <v>Very Low</v>
      </c>
      <c r="AJ31" s="3">
        <v>660</v>
      </c>
      <c r="AK31" s="3" t="s">
        <v>39</v>
      </c>
      <c r="AL31" s="3" t="s">
        <v>212</v>
      </c>
      <c r="AM31" s="3" t="s">
        <v>213</v>
      </c>
    </row>
    <row r="32" spans="1:39" s="3" customFormat="1">
      <c r="A32" s="3" t="s">
        <v>215</v>
      </c>
      <c r="B32" s="3" t="s">
        <v>214</v>
      </c>
      <c r="C32" s="3">
        <v>2144653</v>
      </c>
      <c r="D32" s="3">
        <v>1</v>
      </c>
      <c r="E32" s="15">
        <f t="shared" si="0"/>
        <v>5</v>
      </c>
      <c r="F32" s="25" t="str">
        <f t="shared" si="1"/>
        <v>Medium</v>
      </c>
      <c r="G32" s="18">
        <v>0</v>
      </c>
      <c r="H32" s="15">
        <f t="shared" si="2"/>
        <v>0</v>
      </c>
      <c r="I32" s="25" t="str">
        <f t="shared" si="3"/>
        <v>Low</v>
      </c>
      <c r="J32" s="4">
        <v>41681.958333333336</v>
      </c>
      <c r="K32" s="3" t="s">
        <v>19</v>
      </c>
      <c r="L32" s="3" t="s">
        <v>20</v>
      </c>
      <c r="M32" s="3" t="s">
        <v>21</v>
      </c>
      <c r="N32" s="3">
        <v>150</v>
      </c>
      <c r="O32" s="3" t="s">
        <v>216</v>
      </c>
      <c r="P32" s="3" t="s">
        <v>217</v>
      </c>
      <c r="Q32" s="3" t="s">
        <v>24</v>
      </c>
      <c r="R32" s="3" t="s">
        <v>87</v>
      </c>
      <c r="S32" s="3">
        <v>2</v>
      </c>
      <c r="T32" s="3" t="s">
        <v>26</v>
      </c>
      <c r="U32" s="3" t="s">
        <v>144</v>
      </c>
      <c r="V32" s="3">
        <f t="shared" si="4"/>
        <v>0.7</v>
      </c>
      <c r="W32" s="3">
        <f t="shared" si="5"/>
        <v>1</v>
      </c>
      <c r="X32" s="3">
        <f t="shared" si="6"/>
        <v>877</v>
      </c>
      <c r="Y32" s="3">
        <f t="shared" si="7"/>
        <v>1.9384264538198403E-3</v>
      </c>
      <c r="Z32" s="15">
        <f t="shared" si="8"/>
        <v>5</v>
      </c>
      <c r="AA32" s="25" t="str">
        <f t="shared" si="9"/>
        <v>Low</v>
      </c>
      <c r="AB32" s="3" t="s">
        <v>214</v>
      </c>
      <c r="AC32" s="4">
        <v>25934</v>
      </c>
      <c r="AD32" s="8">
        <f t="shared" si="10"/>
        <v>1971</v>
      </c>
      <c r="AE32" s="11">
        <f t="shared" si="11"/>
        <v>35</v>
      </c>
      <c r="AF32" s="13">
        <f t="shared" si="12"/>
        <v>5</v>
      </c>
      <c r="AG32" s="21" t="str">
        <f t="shared" si="13"/>
        <v>Medium</v>
      </c>
      <c r="AH32" s="23">
        <f t="shared" si="14"/>
        <v>120</v>
      </c>
      <c r="AI32" s="23" t="str">
        <f t="shared" si="15"/>
        <v>Very Low</v>
      </c>
      <c r="AJ32" s="3">
        <v>630</v>
      </c>
      <c r="AK32" s="3" t="s">
        <v>39</v>
      </c>
      <c r="AL32" s="3" t="s">
        <v>29</v>
      </c>
      <c r="AM32" s="3" t="s">
        <v>218</v>
      </c>
    </row>
    <row r="33" spans="1:39" s="3" customFormat="1" ht="25.5">
      <c r="A33" s="3" t="s">
        <v>220</v>
      </c>
      <c r="B33" s="3" t="s">
        <v>219</v>
      </c>
      <c r="C33" s="3">
        <v>2278685</v>
      </c>
      <c r="D33" s="3">
        <v>1</v>
      </c>
      <c r="E33" s="15">
        <f t="shared" si="0"/>
        <v>5</v>
      </c>
      <c r="F33" s="25" t="str">
        <f t="shared" si="1"/>
        <v>Medium</v>
      </c>
      <c r="G33" s="18">
        <v>0</v>
      </c>
      <c r="H33" s="15">
        <f t="shared" si="2"/>
        <v>0</v>
      </c>
      <c r="I33" s="25" t="str">
        <f t="shared" si="3"/>
        <v>Low</v>
      </c>
      <c r="J33" s="4">
        <v>41866.75</v>
      </c>
      <c r="K33" s="3" t="s">
        <v>19</v>
      </c>
      <c r="L33" s="3" t="s">
        <v>20</v>
      </c>
      <c r="M33" s="3" t="s">
        <v>21</v>
      </c>
      <c r="N33" s="3">
        <v>150</v>
      </c>
      <c r="O33" s="3" t="s">
        <v>221</v>
      </c>
      <c r="P33" s="3" t="s">
        <v>222</v>
      </c>
      <c r="Q33" s="3" t="s">
        <v>142</v>
      </c>
      <c r="R33" s="3" t="s">
        <v>46</v>
      </c>
      <c r="S33" s="3">
        <v>2</v>
      </c>
      <c r="T33" s="3" t="s">
        <v>128</v>
      </c>
      <c r="U33" s="3" t="s">
        <v>223</v>
      </c>
      <c r="V33" s="3">
        <f t="shared" si="4"/>
        <v>2530.1499999999996</v>
      </c>
      <c r="W33" s="3">
        <f t="shared" si="5"/>
        <v>3614.5</v>
      </c>
      <c r="X33" s="3">
        <f t="shared" si="6"/>
        <v>877</v>
      </c>
      <c r="Y33" s="3">
        <f t="shared" si="7"/>
        <v>7.0064424173318125</v>
      </c>
      <c r="Z33" s="15">
        <f t="shared" si="8"/>
        <v>15</v>
      </c>
      <c r="AA33" s="25" t="str">
        <f t="shared" si="9"/>
        <v>High</v>
      </c>
      <c r="AB33" s="3" t="s">
        <v>219</v>
      </c>
      <c r="AC33" s="4">
        <v>25204</v>
      </c>
      <c r="AD33" s="8">
        <f t="shared" si="10"/>
        <v>1969</v>
      </c>
      <c r="AE33" s="11">
        <f t="shared" si="11"/>
        <v>33</v>
      </c>
      <c r="AF33" s="13">
        <f t="shared" si="12"/>
        <v>5</v>
      </c>
      <c r="AG33" s="21" t="str">
        <f t="shared" si="13"/>
        <v>Medium</v>
      </c>
      <c r="AH33" s="23">
        <f t="shared" si="14"/>
        <v>200</v>
      </c>
      <c r="AI33" s="23" t="str">
        <f t="shared" si="15"/>
        <v>Moderately Low</v>
      </c>
      <c r="AJ33" s="3">
        <v>630</v>
      </c>
      <c r="AK33" s="3" t="s">
        <v>175</v>
      </c>
      <c r="AL33" s="3" t="s">
        <v>224</v>
      </c>
      <c r="AM33" s="3" t="s">
        <v>225</v>
      </c>
    </row>
    <row r="34" spans="1:39" s="3" customFormat="1">
      <c r="A34" s="3" t="s">
        <v>227</v>
      </c>
      <c r="B34" s="3" t="s">
        <v>226</v>
      </c>
      <c r="C34" s="3">
        <v>2322340</v>
      </c>
      <c r="D34" s="3">
        <v>1</v>
      </c>
      <c r="E34" s="15">
        <f t="shared" si="0"/>
        <v>5</v>
      </c>
      <c r="F34" s="25" t="str">
        <f t="shared" si="1"/>
        <v>Medium</v>
      </c>
      <c r="G34" s="18">
        <v>0</v>
      </c>
      <c r="H34" s="15">
        <f t="shared" si="2"/>
        <v>0</v>
      </c>
      <c r="I34" s="25" t="str">
        <f t="shared" si="3"/>
        <v>Low</v>
      </c>
      <c r="J34" s="4">
        <v>41921.614583333336</v>
      </c>
      <c r="K34" s="3" t="s">
        <v>19</v>
      </c>
      <c r="L34" s="3" t="s">
        <v>20</v>
      </c>
      <c r="M34" s="3" t="s">
        <v>21</v>
      </c>
      <c r="N34" s="3">
        <v>200</v>
      </c>
      <c r="O34" s="3" t="s">
        <v>228</v>
      </c>
      <c r="P34" s="3" t="s">
        <v>229</v>
      </c>
      <c r="Q34" s="3" t="s">
        <v>24</v>
      </c>
      <c r="R34" s="3" t="s">
        <v>46</v>
      </c>
      <c r="S34" s="3">
        <v>1.7</v>
      </c>
      <c r="T34" s="3" t="s">
        <v>26</v>
      </c>
      <c r="U34" s="3" t="s">
        <v>96</v>
      </c>
      <c r="V34" s="3">
        <f t="shared" si="4"/>
        <v>14</v>
      </c>
      <c r="W34" s="3">
        <f t="shared" si="5"/>
        <v>20</v>
      </c>
      <c r="X34" s="3">
        <f t="shared" si="6"/>
        <v>1089</v>
      </c>
      <c r="Y34" s="3">
        <f t="shared" si="7"/>
        <v>3.1221303948576674E-2</v>
      </c>
      <c r="Z34" s="15">
        <f t="shared" si="8"/>
        <v>10</v>
      </c>
      <c r="AA34" s="25" t="str">
        <f t="shared" si="9"/>
        <v>Medium</v>
      </c>
      <c r="AB34" s="3" t="s">
        <v>226</v>
      </c>
      <c r="AC34" s="4">
        <v>28126</v>
      </c>
      <c r="AD34" s="8">
        <f t="shared" si="10"/>
        <v>1977</v>
      </c>
      <c r="AE34" s="11">
        <f t="shared" si="11"/>
        <v>41</v>
      </c>
      <c r="AF34" s="13">
        <f t="shared" si="12"/>
        <v>5</v>
      </c>
      <c r="AG34" s="21" t="str">
        <f t="shared" si="13"/>
        <v>Medium</v>
      </c>
      <c r="AH34" s="23">
        <f t="shared" si="14"/>
        <v>160</v>
      </c>
      <c r="AI34" s="23" t="str">
        <f t="shared" si="15"/>
        <v>Very Low</v>
      </c>
      <c r="AJ34" s="3">
        <v>630</v>
      </c>
      <c r="AK34" s="3" t="s">
        <v>28</v>
      </c>
      <c r="AL34" s="3" t="s">
        <v>162</v>
      </c>
      <c r="AM34" s="3" t="s">
        <v>230</v>
      </c>
    </row>
    <row r="35" spans="1:39" s="3" customFormat="1" ht="25.5">
      <c r="A35" s="3" t="s">
        <v>232</v>
      </c>
      <c r="B35" s="3" t="s">
        <v>231</v>
      </c>
      <c r="C35" s="3">
        <v>2361185</v>
      </c>
      <c r="D35" s="3">
        <v>1</v>
      </c>
      <c r="E35" s="15">
        <f t="shared" si="0"/>
        <v>5</v>
      </c>
      <c r="F35" s="25" t="str">
        <f t="shared" si="1"/>
        <v>Medium</v>
      </c>
      <c r="G35" s="18">
        <v>0</v>
      </c>
      <c r="H35" s="15">
        <f t="shared" si="2"/>
        <v>0</v>
      </c>
      <c r="I35" s="25" t="str">
        <f t="shared" si="3"/>
        <v>Low</v>
      </c>
      <c r="J35" s="4">
        <v>41975.07916666667</v>
      </c>
      <c r="K35" s="3" t="s">
        <v>19</v>
      </c>
      <c r="L35" s="3" t="s">
        <v>20</v>
      </c>
      <c r="M35" s="3" t="s">
        <v>33</v>
      </c>
      <c r="N35" s="3">
        <v>150</v>
      </c>
      <c r="O35" s="3" t="s">
        <v>233</v>
      </c>
      <c r="P35" s="3" t="s">
        <v>234</v>
      </c>
      <c r="Q35" s="3" t="s">
        <v>63</v>
      </c>
      <c r="R35" s="3" t="s">
        <v>87</v>
      </c>
      <c r="S35" s="3">
        <v>2</v>
      </c>
      <c r="T35" s="3" t="s">
        <v>116</v>
      </c>
      <c r="U35" s="3" t="s">
        <v>235</v>
      </c>
      <c r="V35" s="3">
        <f t="shared" si="4"/>
        <v>9.1</v>
      </c>
      <c r="W35" s="3">
        <f t="shared" si="5"/>
        <v>13</v>
      </c>
      <c r="X35" s="3">
        <f t="shared" si="6"/>
        <v>877</v>
      </c>
      <c r="Y35" s="3">
        <f t="shared" si="7"/>
        <v>2.5199543899657926E-2</v>
      </c>
      <c r="Z35" s="15">
        <f t="shared" si="8"/>
        <v>10</v>
      </c>
      <c r="AA35" s="25" t="str">
        <f t="shared" si="9"/>
        <v>Medium</v>
      </c>
      <c r="AB35" s="3" t="s">
        <v>231</v>
      </c>
      <c r="AC35" s="4">
        <v>22068</v>
      </c>
      <c r="AD35" s="8">
        <f t="shared" si="10"/>
        <v>1960</v>
      </c>
      <c r="AE35" s="11">
        <f t="shared" si="11"/>
        <v>24</v>
      </c>
      <c r="AF35" s="13">
        <f t="shared" si="12"/>
        <v>10</v>
      </c>
      <c r="AG35" s="21" t="str">
        <f t="shared" si="13"/>
        <v>High</v>
      </c>
      <c r="AH35" s="23">
        <f t="shared" si="14"/>
        <v>200</v>
      </c>
      <c r="AI35" s="23" t="str">
        <f t="shared" si="15"/>
        <v>Moderately Low</v>
      </c>
      <c r="AJ35" s="3">
        <v>780</v>
      </c>
      <c r="AK35" s="3" t="s">
        <v>39</v>
      </c>
      <c r="AL35" s="3" t="s">
        <v>89</v>
      </c>
      <c r="AM35" s="3" t="s">
        <v>151</v>
      </c>
    </row>
    <row r="36" spans="1:39" s="3" customFormat="1" ht="25.5">
      <c r="A36" s="3" t="s">
        <v>237</v>
      </c>
      <c r="B36" s="3" t="s">
        <v>236</v>
      </c>
      <c r="C36" s="3">
        <v>2143430</v>
      </c>
      <c r="D36" s="3">
        <v>1</v>
      </c>
      <c r="E36" s="15">
        <f t="shared" si="0"/>
        <v>5</v>
      </c>
      <c r="F36" s="25" t="str">
        <f t="shared" si="1"/>
        <v>Medium</v>
      </c>
      <c r="G36" s="18">
        <v>0</v>
      </c>
      <c r="H36" s="15">
        <f t="shared" si="2"/>
        <v>0</v>
      </c>
      <c r="I36" s="25" t="str">
        <f t="shared" si="3"/>
        <v>Low</v>
      </c>
      <c r="J36" s="4">
        <v>41678.958333333336</v>
      </c>
      <c r="K36" s="3" t="s">
        <v>19</v>
      </c>
      <c r="L36" s="3" t="s">
        <v>20</v>
      </c>
      <c r="M36" s="3" t="s">
        <v>21</v>
      </c>
      <c r="N36" s="3">
        <v>150</v>
      </c>
      <c r="O36" s="3" t="s">
        <v>238</v>
      </c>
      <c r="P36" s="3" t="s">
        <v>239</v>
      </c>
      <c r="Q36" s="3" t="s">
        <v>63</v>
      </c>
      <c r="R36" s="3" t="s">
        <v>46</v>
      </c>
      <c r="S36" s="3">
        <v>1.8</v>
      </c>
      <c r="T36" s="3" t="s">
        <v>26</v>
      </c>
      <c r="U36" s="3" t="s">
        <v>240</v>
      </c>
      <c r="V36" s="3">
        <f t="shared" si="4"/>
        <v>2590.6999999999998</v>
      </c>
      <c r="W36" s="3">
        <f t="shared" si="5"/>
        <v>3701</v>
      </c>
      <c r="X36" s="3">
        <f t="shared" si="6"/>
        <v>877</v>
      </c>
      <c r="Y36" s="3">
        <f t="shared" si="7"/>
        <v>7.174116305587229</v>
      </c>
      <c r="Z36" s="15">
        <f t="shared" si="8"/>
        <v>15</v>
      </c>
      <c r="AA36" s="25" t="str">
        <f t="shared" si="9"/>
        <v>High</v>
      </c>
      <c r="AB36" s="3" t="s">
        <v>236</v>
      </c>
      <c r="AC36" s="4">
        <v>25204</v>
      </c>
      <c r="AD36" s="8">
        <f t="shared" si="10"/>
        <v>1969</v>
      </c>
      <c r="AE36" s="11">
        <f t="shared" si="11"/>
        <v>33</v>
      </c>
      <c r="AF36" s="13">
        <f t="shared" si="12"/>
        <v>5</v>
      </c>
      <c r="AG36" s="21" t="str">
        <f t="shared" si="13"/>
        <v>Medium</v>
      </c>
      <c r="AH36" s="23">
        <f t="shared" si="14"/>
        <v>200</v>
      </c>
      <c r="AI36" s="23" t="str">
        <f t="shared" si="15"/>
        <v>Moderately Low</v>
      </c>
      <c r="AJ36" s="3">
        <v>630</v>
      </c>
      <c r="AK36" s="3" t="s">
        <v>175</v>
      </c>
      <c r="AL36" s="3" t="s">
        <v>224</v>
      </c>
      <c r="AM36" s="3" t="s">
        <v>241</v>
      </c>
    </row>
    <row r="37" spans="1:39" s="3" customFormat="1" ht="25.5">
      <c r="A37" s="3" t="s">
        <v>243</v>
      </c>
      <c r="B37" s="3" t="s">
        <v>242</v>
      </c>
      <c r="C37" s="3">
        <v>2330113</v>
      </c>
      <c r="D37" s="3">
        <v>1</v>
      </c>
      <c r="E37" s="15">
        <f t="shared" si="0"/>
        <v>5</v>
      </c>
      <c r="F37" s="25" t="str">
        <f t="shared" si="1"/>
        <v>Medium</v>
      </c>
      <c r="G37" s="18">
        <v>0</v>
      </c>
      <c r="H37" s="15">
        <f t="shared" si="2"/>
        <v>0</v>
      </c>
      <c r="I37" s="25" t="str">
        <f t="shared" si="3"/>
        <v>Low</v>
      </c>
      <c r="J37" s="4">
        <v>41931.916666666664</v>
      </c>
      <c r="K37" s="3" t="s">
        <v>19</v>
      </c>
      <c r="L37" s="3" t="s">
        <v>20</v>
      </c>
      <c r="M37" s="3" t="s">
        <v>21</v>
      </c>
      <c r="N37" s="3">
        <v>400</v>
      </c>
      <c r="O37" s="3" t="s">
        <v>244</v>
      </c>
      <c r="P37" s="3" t="s">
        <v>245</v>
      </c>
      <c r="Q37" s="3" t="s">
        <v>24</v>
      </c>
      <c r="R37" s="3" t="s">
        <v>118</v>
      </c>
      <c r="S37" s="3">
        <v>2.8000000000000003</v>
      </c>
      <c r="T37" s="3" t="s">
        <v>246</v>
      </c>
      <c r="U37" s="3" t="s">
        <v>247</v>
      </c>
      <c r="V37" s="3">
        <f t="shared" si="4"/>
        <v>174.64999999999998</v>
      </c>
      <c r="W37" s="3">
        <f t="shared" si="5"/>
        <v>249.5</v>
      </c>
      <c r="X37" s="3">
        <f t="shared" si="6"/>
        <v>1576</v>
      </c>
      <c r="Y37" s="3">
        <f t="shared" si="7"/>
        <v>0.26913071065989846</v>
      </c>
      <c r="Z37" s="15">
        <f t="shared" si="8"/>
        <v>15</v>
      </c>
      <c r="AA37" s="25" t="str">
        <f t="shared" si="9"/>
        <v>High</v>
      </c>
      <c r="AB37" s="3" t="s">
        <v>242</v>
      </c>
      <c r="AC37" s="4">
        <v>25204</v>
      </c>
      <c r="AD37" s="8">
        <f t="shared" si="10"/>
        <v>1969</v>
      </c>
      <c r="AE37" s="11">
        <f t="shared" si="11"/>
        <v>33</v>
      </c>
      <c r="AF37" s="13">
        <f t="shared" si="12"/>
        <v>5</v>
      </c>
      <c r="AG37" s="21" t="str">
        <f t="shared" si="13"/>
        <v>Medium</v>
      </c>
      <c r="AH37" s="23">
        <f t="shared" si="14"/>
        <v>200</v>
      </c>
      <c r="AI37" s="23" t="str">
        <f t="shared" si="15"/>
        <v>Moderately Low</v>
      </c>
      <c r="AJ37" s="3">
        <v>660</v>
      </c>
      <c r="AK37" s="3" t="s">
        <v>39</v>
      </c>
      <c r="AL37" s="3" t="s">
        <v>194</v>
      </c>
      <c r="AM37" s="3" t="s">
        <v>248</v>
      </c>
    </row>
    <row r="38" spans="1:39" s="3" customFormat="1">
      <c r="A38" s="3" t="s">
        <v>250</v>
      </c>
      <c r="B38" s="3" t="s">
        <v>249</v>
      </c>
      <c r="C38" s="3">
        <v>2313848</v>
      </c>
      <c r="D38" s="3">
        <v>1</v>
      </c>
      <c r="E38" s="15">
        <f t="shared" si="0"/>
        <v>5</v>
      </c>
      <c r="F38" s="25" t="str">
        <f t="shared" si="1"/>
        <v>Medium</v>
      </c>
      <c r="G38" s="18">
        <v>0</v>
      </c>
      <c r="H38" s="15">
        <f t="shared" si="2"/>
        <v>0</v>
      </c>
      <c r="I38" s="25" t="str">
        <f t="shared" si="3"/>
        <v>Low</v>
      </c>
      <c r="J38" s="4">
        <v>41910.602083333331</v>
      </c>
      <c r="K38" s="3" t="s">
        <v>19</v>
      </c>
      <c r="L38" s="3" t="s">
        <v>20</v>
      </c>
      <c r="M38" s="3" t="s">
        <v>21</v>
      </c>
      <c r="N38" s="3">
        <v>200</v>
      </c>
      <c r="O38" s="3" t="s">
        <v>251</v>
      </c>
      <c r="P38" s="3" t="s">
        <v>252</v>
      </c>
      <c r="Q38" s="3" t="s">
        <v>24</v>
      </c>
      <c r="R38" s="3" t="s">
        <v>87</v>
      </c>
      <c r="S38" s="3">
        <v>2.25</v>
      </c>
      <c r="T38" s="3" t="s">
        <v>26</v>
      </c>
      <c r="U38" s="3">
        <v>30</v>
      </c>
      <c r="V38" s="3">
        <f t="shared" si="4"/>
        <v>10.5</v>
      </c>
      <c r="W38" s="3">
        <f t="shared" si="5"/>
        <v>15</v>
      </c>
      <c r="X38" s="3">
        <f t="shared" si="6"/>
        <v>1089</v>
      </c>
      <c r="Y38" s="3">
        <f t="shared" si="7"/>
        <v>2.3415977961432508E-2</v>
      </c>
      <c r="Z38" s="15">
        <f t="shared" si="8"/>
        <v>10</v>
      </c>
      <c r="AA38" s="25" t="str">
        <f t="shared" si="9"/>
        <v>Medium</v>
      </c>
      <c r="AB38" s="3" t="s">
        <v>249</v>
      </c>
      <c r="AC38" s="4">
        <v>28126</v>
      </c>
      <c r="AD38" s="8">
        <f t="shared" si="10"/>
        <v>1977</v>
      </c>
      <c r="AE38" s="11">
        <f t="shared" si="11"/>
        <v>41</v>
      </c>
      <c r="AF38" s="13">
        <f t="shared" si="12"/>
        <v>5</v>
      </c>
      <c r="AG38" s="21" t="str">
        <f t="shared" si="13"/>
        <v>Medium</v>
      </c>
      <c r="AH38" s="23">
        <f t="shared" si="14"/>
        <v>160</v>
      </c>
      <c r="AI38" s="23" t="str">
        <f t="shared" si="15"/>
        <v>Very Low</v>
      </c>
      <c r="AJ38" s="3">
        <v>630</v>
      </c>
      <c r="AK38" s="3" t="s">
        <v>28</v>
      </c>
      <c r="AL38" s="3" t="s">
        <v>97</v>
      </c>
      <c r="AM38" s="3" t="s">
        <v>253</v>
      </c>
    </row>
    <row r="39" spans="1:39" s="3" customFormat="1" ht="25.5">
      <c r="A39" s="3" t="s">
        <v>255</v>
      </c>
      <c r="B39" s="3" t="s">
        <v>254</v>
      </c>
      <c r="C39" s="3">
        <v>2304004</v>
      </c>
      <c r="D39" s="3">
        <v>1</v>
      </c>
      <c r="E39" s="15">
        <f t="shared" si="0"/>
        <v>5</v>
      </c>
      <c r="F39" s="25" t="str">
        <f t="shared" si="1"/>
        <v>Medium</v>
      </c>
      <c r="G39" s="18">
        <v>0</v>
      </c>
      <c r="H39" s="15">
        <f t="shared" si="2"/>
        <v>0</v>
      </c>
      <c r="I39" s="25" t="str">
        <f t="shared" si="3"/>
        <v>Low</v>
      </c>
      <c r="J39" s="4">
        <v>41899.958333333336</v>
      </c>
      <c r="K39" s="3" t="s">
        <v>19</v>
      </c>
      <c r="L39" s="3" t="s">
        <v>20</v>
      </c>
      <c r="M39" s="3" t="s">
        <v>52</v>
      </c>
      <c r="N39" s="3">
        <v>200</v>
      </c>
      <c r="O39" s="3" t="s">
        <v>256</v>
      </c>
      <c r="P39" s="3" t="s">
        <v>257</v>
      </c>
      <c r="Q39" s="3" t="s">
        <v>55</v>
      </c>
      <c r="R39" s="3" t="s">
        <v>87</v>
      </c>
      <c r="S39" s="3">
        <v>2.5</v>
      </c>
      <c r="T39" s="3" t="s">
        <v>26</v>
      </c>
      <c r="U39" s="3" t="s">
        <v>258</v>
      </c>
      <c r="V39" s="3">
        <f t="shared" si="4"/>
        <v>3832.4999999999995</v>
      </c>
      <c r="W39" s="3">
        <f t="shared" si="5"/>
        <v>5475</v>
      </c>
      <c r="X39" s="3">
        <f t="shared" si="6"/>
        <v>1089</v>
      </c>
      <c r="Y39" s="3">
        <f t="shared" si="7"/>
        <v>8.5468319559228654</v>
      </c>
      <c r="Z39" s="15">
        <f t="shared" si="8"/>
        <v>15</v>
      </c>
      <c r="AA39" s="25" t="str">
        <f t="shared" si="9"/>
        <v>High</v>
      </c>
      <c r="AB39" s="3" t="s">
        <v>254</v>
      </c>
      <c r="AC39" s="4">
        <v>29646</v>
      </c>
      <c r="AD39" s="8">
        <f t="shared" si="10"/>
        <v>1981</v>
      </c>
      <c r="AE39" s="11">
        <f t="shared" si="11"/>
        <v>45</v>
      </c>
      <c r="AF39" s="13">
        <f t="shared" si="12"/>
        <v>5</v>
      </c>
      <c r="AG39" s="21" t="str">
        <f t="shared" si="13"/>
        <v>Medium</v>
      </c>
      <c r="AH39" s="23">
        <f t="shared" si="14"/>
        <v>200</v>
      </c>
      <c r="AI39" s="23" t="str">
        <f t="shared" si="15"/>
        <v>Moderately Low</v>
      </c>
      <c r="AJ39" s="3">
        <v>510</v>
      </c>
      <c r="AK39" s="3" t="s">
        <v>39</v>
      </c>
      <c r="AL39" s="3" t="s">
        <v>259</v>
      </c>
      <c r="AM39" s="3" t="s">
        <v>260</v>
      </c>
    </row>
    <row r="40" spans="1:39" s="3" customFormat="1">
      <c r="A40" s="3" t="s">
        <v>262</v>
      </c>
      <c r="B40" s="3" t="s">
        <v>261</v>
      </c>
      <c r="C40" s="3">
        <v>2226467</v>
      </c>
      <c r="D40" s="3">
        <v>15</v>
      </c>
      <c r="E40" s="15">
        <f t="shared" si="0"/>
        <v>15</v>
      </c>
      <c r="F40" s="25" t="str">
        <f t="shared" si="1"/>
        <v>Very High</v>
      </c>
      <c r="G40" s="18">
        <v>14</v>
      </c>
      <c r="H40" s="15">
        <f t="shared" si="2"/>
        <v>15</v>
      </c>
      <c r="I40" s="25" t="str">
        <f t="shared" si="3"/>
        <v>Very High</v>
      </c>
      <c r="J40" s="4">
        <v>41810.958333333336</v>
      </c>
      <c r="K40" s="3" t="s">
        <v>19</v>
      </c>
      <c r="L40" s="3" t="s">
        <v>20</v>
      </c>
      <c r="M40" s="3" t="s">
        <v>21</v>
      </c>
      <c r="N40" s="3">
        <v>200</v>
      </c>
      <c r="O40" s="3" t="s">
        <v>263</v>
      </c>
      <c r="P40" s="3" t="s">
        <v>264</v>
      </c>
      <c r="Q40" s="3" t="s">
        <v>36</v>
      </c>
      <c r="R40" s="3" t="s">
        <v>46</v>
      </c>
      <c r="S40" s="3">
        <v>2</v>
      </c>
      <c r="T40" s="3" t="s">
        <v>26</v>
      </c>
      <c r="U40" s="3">
        <v>7</v>
      </c>
      <c r="V40" s="3">
        <f t="shared" si="4"/>
        <v>2.4499999999999997</v>
      </c>
      <c r="W40" s="3">
        <f t="shared" si="5"/>
        <v>3.5</v>
      </c>
      <c r="X40" s="3">
        <f t="shared" si="6"/>
        <v>1089</v>
      </c>
      <c r="Y40" s="3">
        <f t="shared" si="7"/>
        <v>5.4637281910009175E-3</v>
      </c>
      <c r="Z40" s="15">
        <f t="shared" si="8"/>
        <v>5</v>
      </c>
      <c r="AA40" s="25" t="str">
        <f t="shared" si="9"/>
        <v>Low</v>
      </c>
      <c r="AB40" s="3" t="s">
        <v>261</v>
      </c>
      <c r="AC40" s="4">
        <v>23743</v>
      </c>
      <c r="AD40" s="8">
        <f t="shared" si="10"/>
        <v>1965</v>
      </c>
      <c r="AE40" s="11">
        <f t="shared" si="11"/>
        <v>29</v>
      </c>
      <c r="AF40" s="13">
        <f t="shared" si="12"/>
        <v>10</v>
      </c>
      <c r="AG40" s="21" t="str">
        <f t="shared" si="13"/>
        <v>High</v>
      </c>
      <c r="AH40" s="23">
        <f t="shared" si="14"/>
        <v>360</v>
      </c>
      <c r="AI40" s="23" t="str">
        <f t="shared" si="15"/>
        <v>Very High</v>
      </c>
      <c r="AJ40" s="3">
        <v>780</v>
      </c>
      <c r="AK40" s="3" t="s">
        <v>39</v>
      </c>
      <c r="AL40" s="3" t="s">
        <v>81</v>
      </c>
      <c r="AM40" s="3" t="s">
        <v>164</v>
      </c>
    </row>
    <row r="41" spans="1:39" s="3" customFormat="1" ht="25.5">
      <c r="A41" s="3" t="s">
        <v>266</v>
      </c>
      <c r="B41" s="3" t="s">
        <v>265</v>
      </c>
      <c r="C41" s="3">
        <v>2158128</v>
      </c>
      <c r="D41" s="3">
        <v>1</v>
      </c>
      <c r="E41" s="15">
        <f t="shared" si="0"/>
        <v>5</v>
      </c>
      <c r="F41" s="25" t="str">
        <f t="shared" si="1"/>
        <v>Medium</v>
      </c>
      <c r="G41" s="18">
        <v>0</v>
      </c>
      <c r="H41" s="15">
        <f t="shared" si="2"/>
        <v>0</v>
      </c>
      <c r="I41" s="25" t="str">
        <f t="shared" si="3"/>
        <v>Low</v>
      </c>
      <c r="J41" s="4">
        <v>41709.297222222223</v>
      </c>
      <c r="K41" s="3" t="s">
        <v>19</v>
      </c>
      <c r="L41" s="3" t="s">
        <v>20</v>
      </c>
      <c r="M41" s="3" t="s">
        <v>33</v>
      </c>
      <c r="N41" s="3">
        <v>150</v>
      </c>
      <c r="O41" s="3" t="s">
        <v>267</v>
      </c>
      <c r="P41" s="3" t="s">
        <v>268</v>
      </c>
      <c r="Q41" s="3" t="s">
        <v>63</v>
      </c>
      <c r="R41" s="3" t="s">
        <v>46</v>
      </c>
      <c r="S41" s="3">
        <v>2</v>
      </c>
      <c r="T41" s="3" t="s">
        <v>26</v>
      </c>
      <c r="U41" s="3" t="s">
        <v>269</v>
      </c>
      <c r="V41" s="3">
        <f t="shared" si="4"/>
        <v>2553.9499999999998</v>
      </c>
      <c r="W41" s="3">
        <f t="shared" si="5"/>
        <v>3648.5</v>
      </c>
      <c r="X41" s="3">
        <f t="shared" si="6"/>
        <v>877</v>
      </c>
      <c r="Y41" s="3">
        <f t="shared" si="7"/>
        <v>7.0723489167616878</v>
      </c>
      <c r="Z41" s="15">
        <f t="shared" si="8"/>
        <v>15</v>
      </c>
      <c r="AA41" s="25" t="str">
        <f t="shared" si="9"/>
        <v>High</v>
      </c>
      <c r="AB41" s="3" t="s">
        <v>265</v>
      </c>
      <c r="AC41" s="4">
        <v>25619</v>
      </c>
      <c r="AD41" s="8">
        <f t="shared" si="10"/>
        <v>1970</v>
      </c>
      <c r="AE41" s="11">
        <f t="shared" si="11"/>
        <v>34</v>
      </c>
      <c r="AF41" s="13">
        <f t="shared" si="12"/>
        <v>5</v>
      </c>
      <c r="AG41" s="21" t="str">
        <f t="shared" si="13"/>
        <v>Medium</v>
      </c>
      <c r="AH41" s="23">
        <f t="shared" si="14"/>
        <v>200</v>
      </c>
      <c r="AI41" s="23" t="str">
        <f t="shared" si="15"/>
        <v>Moderately Low</v>
      </c>
      <c r="AJ41" s="3">
        <v>740</v>
      </c>
      <c r="AK41" s="3" t="s">
        <v>175</v>
      </c>
      <c r="AL41" s="3" t="s">
        <v>224</v>
      </c>
      <c r="AM41" s="3" t="s">
        <v>225</v>
      </c>
    </row>
    <row r="42" spans="1:39" s="3" customFormat="1">
      <c r="A42" s="3" t="s">
        <v>271</v>
      </c>
      <c r="B42" s="3" t="s">
        <v>270</v>
      </c>
      <c r="C42" s="3">
        <v>2152726</v>
      </c>
      <c r="D42" s="3">
        <v>1</v>
      </c>
      <c r="E42" s="15">
        <f t="shared" si="0"/>
        <v>5</v>
      </c>
      <c r="F42" s="25" t="str">
        <f t="shared" si="1"/>
        <v>Medium</v>
      </c>
      <c r="G42" s="18">
        <v>0</v>
      </c>
      <c r="H42" s="15">
        <f t="shared" si="2"/>
        <v>0</v>
      </c>
      <c r="I42" s="25" t="str">
        <f t="shared" si="3"/>
        <v>Low</v>
      </c>
      <c r="J42" s="4">
        <v>41698.958333333336</v>
      </c>
      <c r="K42" s="3" t="s">
        <v>19</v>
      </c>
      <c r="L42" s="3" t="s">
        <v>20</v>
      </c>
      <c r="M42" s="3" t="s">
        <v>52</v>
      </c>
      <c r="N42" s="3">
        <v>200</v>
      </c>
      <c r="O42" s="3" t="s">
        <v>86</v>
      </c>
      <c r="P42" s="3" t="s">
        <v>272</v>
      </c>
      <c r="Q42" s="3" t="s">
        <v>63</v>
      </c>
      <c r="R42" s="3" t="s">
        <v>87</v>
      </c>
      <c r="S42" s="3">
        <v>3</v>
      </c>
      <c r="T42" s="3" t="s">
        <v>26</v>
      </c>
      <c r="U42" s="3">
        <v>35</v>
      </c>
      <c r="V42" s="3">
        <f t="shared" si="4"/>
        <v>12.25</v>
      </c>
      <c r="W42" s="3">
        <f t="shared" si="5"/>
        <v>17.5</v>
      </c>
      <c r="X42" s="3">
        <f t="shared" si="6"/>
        <v>1089</v>
      </c>
      <c r="Y42" s="3">
        <f t="shared" si="7"/>
        <v>2.7318640955004591E-2</v>
      </c>
      <c r="Z42" s="15">
        <f t="shared" si="8"/>
        <v>10</v>
      </c>
      <c r="AA42" s="25" t="str">
        <f t="shared" si="9"/>
        <v>Medium</v>
      </c>
      <c r="AB42" s="3" t="s">
        <v>270</v>
      </c>
      <c r="AC42" s="4">
        <v>32509</v>
      </c>
      <c r="AD42" s="8">
        <f t="shared" si="10"/>
        <v>1989</v>
      </c>
      <c r="AE42" s="11">
        <f t="shared" si="11"/>
        <v>53</v>
      </c>
      <c r="AF42" s="13">
        <f t="shared" si="12"/>
        <v>0</v>
      </c>
      <c r="AG42" s="21" t="str">
        <f t="shared" si="13"/>
        <v>Low</v>
      </c>
      <c r="AH42" s="23">
        <f t="shared" si="14"/>
        <v>120</v>
      </c>
      <c r="AI42" s="23" t="str">
        <f t="shared" si="15"/>
        <v>Very Low</v>
      </c>
      <c r="AJ42" s="3">
        <v>550</v>
      </c>
      <c r="AL42" s="3" t="s">
        <v>89</v>
      </c>
      <c r="AM42" s="3" t="s">
        <v>90</v>
      </c>
    </row>
  </sheetData>
  <autoFilter ref="A3:AM3">
    <filterColumn colId="4"/>
    <filterColumn colId="5"/>
    <filterColumn colId="6"/>
    <filterColumn colId="7"/>
    <filterColumn colId="8"/>
    <filterColumn colId="21"/>
    <filterColumn colId="22"/>
    <filterColumn colId="23"/>
    <filterColumn colId="24"/>
    <filterColumn colId="25"/>
    <filterColumn colId="26"/>
    <filterColumn colId="32"/>
    <filterColumn colId="33"/>
    <filterColumn colId="34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PARAND</cp:lastModifiedBy>
  <dcterms:created xsi:type="dcterms:W3CDTF">2015-08-18T15:07:46Z</dcterms:created>
  <dcterms:modified xsi:type="dcterms:W3CDTF">2016-08-29T20:14:48Z</dcterms:modified>
</cp:coreProperties>
</file>