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xr:revisionPtr revIDLastSave="0" documentId="8_{123B498A-1731-4E9A-BE94-2A02F0019ADE}" xr6:coauthVersionLast="43" xr6:coauthVersionMax="43" xr10:uidLastSave="{00000000-0000-0000-0000-000000000000}"/>
  <bookViews>
    <workbookView xWindow="240" yWindow="105" windowWidth="14805" windowHeight="8010" firstSheet="4" activeTab="3" xr2:uid="{00000000-000D-0000-FFFF-FFFF00000000}"/>
  </bookViews>
  <sheets>
    <sheet name="E1" sheetId="1" r:id="rId1"/>
    <sheet name="E2" sheetId="2" r:id="rId2"/>
    <sheet name="E3" sheetId="3" r:id="rId3"/>
    <sheet name="E4" sheetId="4" r:id="rId4"/>
    <sheet name="E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9" i="5" l="1"/>
  <c r="X18" i="5"/>
  <c r="X17" i="5"/>
  <c r="W6" i="5"/>
  <c r="T159" i="5"/>
  <c r="S159" i="5"/>
  <c r="T158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2" i="5"/>
  <c r="S158" i="5"/>
  <c r="N7" i="5"/>
  <c r="K65" i="5"/>
  <c r="J65" i="5"/>
  <c r="K6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2" i="5"/>
  <c r="J64" i="5"/>
  <c r="F8" i="5"/>
  <c r="B34" i="5"/>
  <c r="B33" i="5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F3" i="4"/>
  <c r="I3" i="3"/>
  <c r="I4" i="3"/>
  <c r="I5" i="3"/>
  <c r="I6" i="3"/>
  <c r="I7" i="3"/>
  <c r="I8" i="3"/>
  <c r="I9" i="3"/>
  <c r="I10" i="3"/>
  <c r="I11" i="3"/>
  <c r="I2" i="3"/>
  <c r="K14" i="3"/>
  <c r="K3" i="3"/>
  <c r="K4" i="3"/>
  <c r="K5" i="3"/>
  <c r="K6" i="3"/>
  <c r="K7" i="3"/>
  <c r="K8" i="3"/>
  <c r="K9" i="3"/>
  <c r="K10" i="3"/>
  <c r="K11" i="3"/>
  <c r="K2" i="3"/>
  <c r="C14" i="3"/>
  <c r="E14" i="3"/>
  <c r="F14" i="3"/>
  <c r="H14" i="3"/>
  <c r="I14" i="3"/>
  <c r="B16" i="3" s="1"/>
  <c r="B14" i="3"/>
  <c r="H3" i="3"/>
  <c r="H4" i="3"/>
  <c r="H5" i="3"/>
  <c r="H6" i="3"/>
  <c r="H7" i="3"/>
  <c r="H8" i="3"/>
  <c r="H9" i="3"/>
  <c r="H10" i="3"/>
  <c r="H11" i="3"/>
  <c r="H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C13" i="3"/>
  <c r="B13" i="3"/>
  <c r="B23" i="2"/>
  <c r="C14" i="2"/>
  <c r="D14" i="2"/>
  <c r="E14" i="2"/>
  <c r="F14" i="2"/>
  <c r="G14" i="2"/>
  <c r="H14" i="2"/>
  <c r="B14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13" i="2"/>
  <c r="B13" i="2"/>
  <c r="C34" i="5" l="1"/>
  <c r="C33" i="5"/>
  <c r="C9" i="1"/>
  <c r="C10" i="1" s="1"/>
  <c r="D9" i="1"/>
  <c r="D10" i="1" s="1"/>
  <c r="E9" i="1"/>
  <c r="E10" i="1" s="1"/>
  <c r="F9" i="1"/>
  <c r="F10" i="1" s="1"/>
  <c r="B9" i="1"/>
  <c r="B10" i="1" s="1"/>
  <c r="H10" i="1" s="1"/>
  <c r="K11" i="1" s="1"/>
</calcChain>
</file>

<file path=xl/sharedStrings.xml><?xml version="1.0" encoding="utf-8"?>
<sst xmlns="http://schemas.openxmlformats.org/spreadsheetml/2006/main" count="108" uniqueCount="85">
  <si>
    <t>Drought</t>
  </si>
  <si>
    <t>Pests</t>
  </si>
  <si>
    <t>Weeds</t>
  </si>
  <si>
    <t>Expenses</t>
  </si>
  <si>
    <t>Effort</t>
  </si>
  <si>
    <t>DOF</t>
  </si>
  <si>
    <t>alpha</t>
  </si>
  <si>
    <t>critical value</t>
  </si>
  <si>
    <t>if (Xr)^2 &gt; critical val. we reject null hypothesis</t>
  </si>
  <si>
    <t xml:space="preserve"> (Xr)^2 = (12 / (n k (k+1) ))  *  S(R^2 - 3n ( k + 1 ))</t>
  </si>
  <si>
    <t>n</t>
  </si>
  <si>
    <t>SUM ( R )</t>
  </si>
  <si>
    <t>k</t>
  </si>
  <si>
    <t>SUM^2</t>
  </si>
  <si>
    <t>=</t>
  </si>
  <si>
    <t>(Xr)^2 = </t>
  </si>
  <si>
    <t>So we reject Ho</t>
  </si>
  <si>
    <t>Ho:</t>
  </si>
  <si>
    <t>No different factors</t>
  </si>
  <si>
    <t>Ha:</t>
  </si>
  <si>
    <t>There is/are different factor/s</t>
  </si>
  <si>
    <t>X, number of blunts</t>
  </si>
  <si>
    <t>Y, pressure</t>
  </si>
  <si>
    <t>X - avgX</t>
  </si>
  <si>
    <t>Y - avgY</t>
  </si>
  <si>
    <t>(x - avgX) * (y - avgY)</t>
  </si>
  <si>
    <t>(X - avgX)^2</t>
  </si>
  <si>
    <t>(Y - avgY)^2</t>
  </si>
  <si>
    <t>MEAN</t>
  </si>
  <si>
    <t>SUM</t>
  </si>
  <si>
    <t>r = </t>
  </si>
  <si>
    <t>corelations</t>
  </si>
  <si>
    <t>negative</t>
  </si>
  <si>
    <t>positive</t>
  </si>
  <si>
    <t>weak</t>
  </si>
  <si>
    <t>from -0.5 to 0</t>
  </si>
  <si>
    <t>from 0 to 0.5</t>
  </si>
  <si>
    <t>strong</t>
  </si>
  <si>
    <t>from -1 to -0.5</t>
  </si>
  <si>
    <t>from 0.5 to 1</t>
  </si>
  <si>
    <t>X</t>
  </si>
  <si>
    <t>Y</t>
  </si>
  <si>
    <t>X - Xavg</t>
  </si>
  <si>
    <t>Y - Yavg</t>
  </si>
  <si>
    <t>(X - Xavg) ^ 2</t>
  </si>
  <si>
    <t>(Y - Yavg)^2</t>
  </si>
  <si>
    <t>(X - Xavg) * (Y - Yavg)</t>
  </si>
  <si>
    <t>r =</t>
  </si>
  <si>
    <t>p = </t>
  </si>
  <si>
    <t>error</t>
  </si>
  <si>
    <t xml:space="preserve">q = </t>
  </si>
  <si>
    <t>relative</t>
  </si>
  <si>
    <t>0.45</t>
  </si>
  <si>
    <t>absolute</t>
  </si>
  <si>
    <t>(x - mean)^2</t>
  </si>
  <si>
    <t>X doubled</t>
  </si>
  <si>
    <t>(X - mean)^2</t>
  </si>
  <si>
    <t>X 5times</t>
  </si>
  <si>
    <t xml:space="preserve">mi0 = </t>
  </si>
  <si>
    <t>n = </t>
  </si>
  <si>
    <t xml:space="preserve">n = </t>
  </si>
  <si>
    <t>n =</t>
  </si>
  <si>
    <t>H0: mi = 8,2</t>
  </si>
  <si>
    <t>Ha: mi &gt; 8,2</t>
  </si>
  <si>
    <t>S^2 = 1/n*S(xi-x)^2</t>
  </si>
  <si>
    <t>S^2 = </t>
  </si>
  <si>
    <t>S^2 =</t>
  </si>
  <si>
    <t>We see that S^2 remained the same</t>
  </si>
  <si>
    <t>We know that ((X_average - mi0) / S) * sqrt(n-1) has t-student distribution with n - 1 degrees of freedom</t>
  </si>
  <si>
    <t>We calculate 3 values for 3 different ns</t>
  </si>
  <si>
    <t>t= ((mean - m0) / S) * sqrt(n-1)</t>
  </si>
  <si>
    <t>single</t>
  </si>
  <si>
    <t xml:space="preserve">t1 = </t>
  </si>
  <si>
    <t>p = 0,317</t>
  </si>
  <si>
    <t>not reject</t>
  </si>
  <si>
    <t>doubled</t>
  </si>
  <si>
    <t xml:space="preserve">t2 = </t>
  </si>
  <si>
    <t>p = 0,151</t>
  </si>
  <si>
    <t>reject</t>
  </si>
  <si>
    <t>5 times</t>
  </si>
  <si>
    <t>t3=</t>
  </si>
  <si>
    <t>p = 0,022</t>
  </si>
  <si>
    <t>RESULTS</t>
  </si>
  <si>
    <t>MEAN: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</si>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</sst>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1" fillId="5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0" fillId="8" borderId="0" xfId="0" applyFill="1"/>
    <xf numFmtId="0" fontId="0" fillId="9" borderId="0" xfId="0" applyFill="1"/>
    <xf numFmtId="0" fontId="0" fillId="2" borderId="1" xfId="0" applyFill="1" applyBorder="1"/>
    <xf numFmtId="0" fontId="0" fillId="8" borderId="1" xfId="0" applyFill="1" applyBorder="1"/>
    <xf numFmtId="0" fontId="0" fillId="10" borderId="0" xfId="0" applyFill="1"/>
    <xf numFmtId="0" fontId="0" fillId="5" borderId="0" xfId="0" applyFill="1"/>
    <xf numFmtId="0" fontId="2" fillId="11" borderId="0" xfId="0" applyFont="1" applyFill="1"/>
    <xf numFmtId="0" fontId="0" fillId="1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19050</xdr:rowOff>
    </xdr:from>
    <xdr:to>
      <xdr:col>5</xdr:col>
      <xdr:colOff>952500</xdr:colOff>
      <xdr:row>20</xdr:row>
      <xdr:rowOff>133350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CF4FC653-EFC9-4F19-A131-916288FBD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76550"/>
          <a:ext cx="5029200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47625</xdr:rowOff>
    </xdr:from>
    <xdr:to>
      <xdr:col>8</xdr:col>
      <xdr:colOff>571500</xdr:colOff>
      <xdr:row>27</xdr:row>
      <xdr:rowOff>114300</xdr:rowOff>
    </xdr:to>
    <xdr:pic>
      <xdr:nvPicPr>
        <xdr:cNvPr id="7" name="">
          <a:extLst>
            <a:ext uri="{FF2B5EF4-FFF2-40B4-BE49-F238E27FC236}">
              <a16:creationId xmlns:a16="http://schemas.microsoft.com/office/drawing/2014/main" id="{26FD2505-53DE-4138-909C-E6603E14B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5505450" cy="4067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G12" sqref="G12"/>
    </sheetView>
  </sheetViews>
  <sheetFormatPr defaultRowHeight="15"/>
  <cols>
    <col min="2" max="2" width="10" bestFit="1" customWidth="1"/>
    <col min="10" max="10" width="12.28515625" bestFit="1" customWidth="1"/>
    <col min="11" max="11" width="9.42578125" bestFit="1" customWidth="1"/>
  </cols>
  <sheetData>
    <row r="1" spans="1:13"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  <c r="J1" t="s">
        <v>5</v>
      </c>
      <c r="K1">
        <v>4</v>
      </c>
    </row>
    <row r="2" spans="1:13">
      <c r="B2" s="9">
        <v>5</v>
      </c>
      <c r="C2" s="9">
        <v>4</v>
      </c>
      <c r="D2" s="9">
        <v>3</v>
      </c>
      <c r="E2" s="9">
        <v>2</v>
      </c>
      <c r="F2" s="9">
        <v>1</v>
      </c>
      <c r="J2" t="s">
        <v>6</v>
      </c>
      <c r="K2">
        <v>0.05</v>
      </c>
    </row>
    <row r="3" spans="1:13">
      <c r="B3" s="9">
        <v>5</v>
      </c>
      <c r="C3" s="9">
        <v>3</v>
      </c>
      <c r="D3" s="9">
        <v>4</v>
      </c>
      <c r="E3" s="9">
        <v>1</v>
      </c>
      <c r="F3" s="9">
        <v>2</v>
      </c>
      <c r="J3" t="s">
        <v>7</v>
      </c>
      <c r="K3">
        <v>9.4877300000000009</v>
      </c>
    </row>
    <row r="4" spans="1:13">
      <c r="B4" s="9">
        <v>3</v>
      </c>
      <c r="C4" s="9">
        <v>5</v>
      </c>
      <c r="D4" s="9">
        <v>4</v>
      </c>
      <c r="E4" s="9">
        <v>2</v>
      </c>
      <c r="F4" s="9">
        <v>1</v>
      </c>
    </row>
    <row r="5" spans="1:13">
      <c r="B5" s="9">
        <v>5</v>
      </c>
      <c r="C5" s="9">
        <v>4</v>
      </c>
      <c r="D5" s="9">
        <v>1</v>
      </c>
      <c r="E5" s="9">
        <v>2</v>
      </c>
      <c r="F5" s="9">
        <v>3</v>
      </c>
      <c r="J5" t="s">
        <v>8</v>
      </c>
    </row>
    <row r="6" spans="1:13">
      <c r="B6" s="9">
        <v>4</v>
      </c>
      <c r="C6" s="9">
        <v>5</v>
      </c>
      <c r="D6" s="9">
        <v>3</v>
      </c>
      <c r="E6" s="9">
        <v>2</v>
      </c>
      <c r="F6" s="9">
        <v>1</v>
      </c>
      <c r="J6" t="s">
        <v>9</v>
      </c>
    </row>
    <row r="7" spans="1:13">
      <c r="B7" s="9">
        <v>5</v>
      </c>
      <c r="C7" s="9">
        <v>4</v>
      </c>
      <c r="D7" s="9">
        <v>3</v>
      </c>
      <c r="E7" s="9">
        <v>2</v>
      </c>
      <c r="F7" s="9">
        <v>1</v>
      </c>
    </row>
    <row r="8" spans="1:13">
      <c r="B8" s="9">
        <v>2</v>
      </c>
      <c r="C8" s="9">
        <v>5</v>
      </c>
      <c r="D8" s="9">
        <v>3</v>
      </c>
      <c r="E8" s="9">
        <v>1</v>
      </c>
      <c r="F8" s="9">
        <v>4</v>
      </c>
      <c r="J8" t="s">
        <v>10</v>
      </c>
      <c r="K8">
        <v>7</v>
      </c>
    </row>
    <row r="9" spans="1:13">
      <c r="A9" t="s">
        <v>11</v>
      </c>
      <c r="B9">
        <f>SUM(B2:B8)</f>
        <v>29</v>
      </c>
      <c r="C9">
        <f t="shared" ref="C9:F9" si="0">SUM(C2:C8)</f>
        <v>30</v>
      </c>
      <c r="D9">
        <f t="shared" si="0"/>
        <v>21</v>
      </c>
      <c r="E9">
        <f t="shared" si="0"/>
        <v>12</v>
      </c>
      <c r="F9">
        <f t="shared" si="0"/>
        <v>13</v>
      </c>
      <c r="J9" t="s">
        <v>12</v>
      </c>
      <c r="K9">
        <v>5</v>
      </c>
    </row>
    <row r="10" spans="1:13">
      <c r="A10" t="s">
        <v>13</v>
      </c>
      <c r="B10">
        <f>B9^2</f>
        <v>841</v>
      </c>
      <c r="C10">
        <f t="shared" ref="C10:F10" si="1">C9^2</f>
        <v>900</v>
      </c>
      <c r="D10">
        <f t="shared" si="1"/>
        <v>441</v>
      </c>
      <c r="E10">
        <f t="shared" si="1"/>
        <v>144</v>
      </c>
      <c r="F10">
        <f t="shared" si="1"/>
        <v>169</v>
      </c>
      <c r="G10" s="1" t="s">
        <v>14</v>
      </c>
      <c r="H10">
        <f>SUM(B10:F10)</f>
        <v>2495</v>
      </c>
    </row>
    <row r="11" spans="1:13">
      <c r="J11" t="s">
        <v>15</v>
      </c>
      <c r="K11">
        <f>(12/(K9*(K9+1)*K8))*H10-3*K8*(K9+1)</f>
        <v>16.571428571428555</v>
      </c>
      <c r="M11" t="s">
        <v>16</v>
      </c>
    </row>
    <row r="14" spans="1:13">
      <c r="A14" t="s">
        <v>17</v>
      </c>
      <c r="B14" t="s">
        <v>18</v>
      </c>
    </row>
    <row r="15" spans="1:13">
      <c r="A15" t="s">
        <v>19</v>
      </c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AEE5-87F3-4CDC-A51D-6BF3E0A05CA7}">
  <dimension ref="A1:H27"/>
  <sheetViews>
    <sheetView workbookViewId="0">
      <selection activeCell="C27" sqref="A25:C27"/>
    </sheetView>
  </sheetViews>
  <sheetFormatPr defaultRowHeight="15"/>
  <cols>
    <col min="1" max="1" width="12.7109375" customWidth="1"/>
    <col min="2" max="2" width="19.7109375" bestFit="1" customWidth="1"/>
    <col min="3" max="3" width="11.42578125" bestFit="1" customWidth="1"/>
    <col min="4" max="5" width="10.42578125" bestFit="1" customWidth="1"/>
    <col min="6" max="6" width="24" bestFit="1" customWidth="1"/>
    <col min="7" max="8" width="14" bestFit="1" customWidth="1"/>
  </cols>
  <sheetData>
    <row r="1" spans="1:8">
      <c r="B1" s="12" t="s">
        <v>21</v>
      </c>
      <c r="C1" s="13" t="s">
        <v>22</v>
      </c>
      <c r="D1" s="2" t="s">
        <v>23</v>
      </c>
      <c r="E1" s="10" t="s">
        <v>24</v>
      </c>
      <c r="F1" s="11" t="s">
        <v>25</v>
      </c>
      <c r="G1" s="2" t="s">
        <v>26</v>
      </c>
      <c r="H1" s="10" t="s">
        <v>27</v>
      </c>
    </row>
    <row r="2" spans="1:8">
      <c r="B2" s="9">
        <v>30</v>
      </c>
      <c r="C2" s="9">
        <v>95</v>
      </c>
      <c r="D2">
        <f>B2-$B$13</f>
        <v>-1</v>
      </c>
      <c r="E2">
        <f>C2-$C$13</f>
        <v>-1.7999999999999972</v>
      </c>
      <c r="F2">
        <f>D2*E2</f>
        <v>1.7999999999999972</v>
      </c>
      <c r="G2">
        <f>D2*D2</f>
        <v>1</v>
      </c>
      <c r="H2">
        <f>E2*E2</f>
        <v>3.2399999999999896</v>
      </c>
    </row>
    <row r="3" spans="1:8">
      <c r="B3" s="9">
        <v>20</v>
      </c>
      <c r="C3" s="9">
        <v>100</v>
      </c>
      <c r="D3">
        <f t="shared" ref="D3:D11" si="0">B3-$B$13</f>
        <v>-11</v>
      </c>
      <c r="E3">
        <f t="shared" ref="E3:E11" si="1">C3-$C$13</f>
        <v>3.2000000000000028</v>
      </c>
      <c r="F3">
        <f t="shared" ref="F3:F11" si="2">D3*E3</f>
        <v>-35.200000000000031</v>
      </c>
      <c r="G3">
        <f t="shared" ref="G3:G11" si="3">D3*D3</f>
        <v>121</v>
      </c>
      <c r="H3">
        <f t="shared" ref="H3:H11" si="4">E3*E3</f>
        <v>10.240000000000018</v>
      </c>
    </row>
    <row r="4" spans="1:8">
      <c r="B4" s="9">
        <v>25</v>
      </c>
      <c r="C4" s="9">
        <v>90</v>
      </c>
      <c r="D4">
        <f t="shared" si="0"/>
        <v>-6</v>
      </c>
      <c r="E4">
        <f t="shared" si="1"/>
        <v>-6.7999999999999972</v>
      </c>
      <c r="F4">
        <f t="shared" si="2"/>
        <v>40.799999999999983</v>
      </c>
      <c r="G4">
        <f t="shared" si="3"/>
        <v>36</v>
      </c>
      <c r="H4">
        <f t="shared" si="4"/>
        <v>46.239999999999959</v>
      </c>
    </row>
    <row r="5" spans="1:8">
      <c r="B5" s="9">
        <v>40</v>
      </c>
      <c r="C5" s="9">
        <v>110</v>
      </c>
      <c r="D5">
        <f t="shared" si="0"/>
        <v>9</v>
      </c>
      <c r="E5">
        <f t="shared" si="1"/>
        <v>13.200000000000003</v>
      </c>
      <c r="F5">
        <f t="shared" si="2"/>
        <v>118.80000000000003</v>
      </c>
      <c r="G5">
        <f t="shared" si="3"/>
        <v>81</v>
      </c>
      <c r="H5">
        <f t="shared" si="4"/>
        <v>174.24000000000007</v>
      </c>
    </row>
    <row r="6" spans="1:8">
      <c r="B6" s="9">
        <v>20</v>
      </c>
      <c r="C6" s="9">
        <v>95</v>
      </c>
      <c r="D6">
        <f t="shared" si="0"/>
        <v>-11</v>
      </c>
      <c r="E6">
        <f t="shared" si="1"/>
        <v>-1.7999999999999972</v>
      </c>
      <c r="F6">
        <f t="shared" si="2"/>
        <v>19.799999999999969</v>
      </c>
      <c r="G6">
        <f t="shared" si="3"/>
        <v>121</v>
      </c>
      <c r="H6">
        <f t="shared" si="4"/>
        <v>3.2399999999999896</v>
      </c>
    </row>
    <row r="7" spans="1:8">
      <c r="B7" s="9">
        <v>25</v>
      </c>
      <c r="C7" s="9">
        <v>93</v>
      </c>
      <c r="D7">
        <f t="shared" si="0"/>
        <v>-6</v>
      </c>
      <c r="E7">
        <f t="shared" si="1"/>
        <v>-3.7999999999999972</v>
      </c>
      <c r="F7">
        <f t="shared" si="2"/>
        <v>22.799999999999983</v>
      </c>
      <c r="G7">
        <f t="shared" si="3"/>
        <v>36</v>
      </c>
      <c r="H7">
        <f t="shared" si="4"/>
        <v>14.439999999999978</v>
      </c>
    </row>
    <row r="8" spans="1:8">
      <c r="B8" s="9">
        <v>35</v>
      </c>
      <c r="C8" s="9">
        <v>85</v>
      </c>
      <c r="D8">
        <f t="shared" si="0"/>
        <v>4</v>
      </c>
      <c r="E8">
        <f t="shared" si="1"/>
        <v>-11.799999999999997</v>
      </c>
      <c r="F8">
        <f t="shared" si="2"/>
        <v>-47.199999999999989</v>
      </c>
      <c r="G8">
        <f t="shared" si="3"/>
        <v>16</v>
      </c>
      <c r="H8">
        <f t="shared" si="4"/>
        <v>139.23999999999992</v>
      </c>
    </row>
    <row r="9" spans="1:8">
      <c r="B9" s="9">
        <v>20</v>
      </c>
      <c r="C9" s="9">
        <v>90</v>
      </c>
      <c r="D9">
        <f t="shared" si="0"/>
        <v>-11</v>
      </c>
      <c r="E9">
        <f t="shared" si="1"/>
        <v>-6.7999999999999972</v>
      </c>
      <c r="F9">
        <f t="shared" si="2"/>
        <v>74.799999999999969</v>
      </c>
      <c r="G9">
        <f t="shared" si="3"/>
        <v>121</v>
      </c>
      <c r="H9">
        <f t="shared" si="4"/>
        <v>46.239999999999959</v>
      </c>
    </row>
    <row r="10" spans="1:8">
      <c r="B10" s="9">
        <v>60</v>
      </c>
      <c r="C10" s="9">
        <v>115</v>
      </c>
      <c r="D10">
        <f t="shared" si="0"/>
        <v>29</v>
      </c>
      <c r="E10">
        <f t="shared" si="1"/>
        <v>18.200000000000003</v>
      </c>
      <c r="F10">
        <f t="shared" si="2"/>
        <v>527.80000000000007</v>
      </c>
      <c r="G10">
        <f t="shared" si="3"/>
        <v>841</v>
      </c>
      <c r="H10">
        <f t="shared" si="4"/>
        <v>331.24000000000012</v>
      </c>
    </row>
    <row r="11" spans="1:8">
      <c r="B11" s="9">
        <v>35</v>
      </c>
      <c r="C11" s="9">
        <v>95</v>
      </c>
      <c r="D11">
        <f t="shared" si="0"/>
        <v>4</v>
      </c>
      <c r="E11">
        <f t="shared" si="1"/>
        <v>-1.7999999999999972</v>
      </c>
      <c r="F11">
        <f t="shared" si="2"/>
        <v>-7.1999999999999886</v>
      </c>
      <c r="G11">
        <f t="shared" si="3"/>
        <v>16</v>
      </c>
      <c r="H11">
        <f t="shared" si="4"/>
        <v>3.2399999999999896</v>
      </c>
    </row>
    <row r="13" spans="1:8">
      <c r="A13" t="s">
        <v>28</v>
      </c>
      <c r="B13">
        <f>AVERAGE(B2:B11)</f>
        <v>31</v>
      </c>
      <c r="C13">
        <f>AVERAGE(C2:C11)</f>
        <v>96.8</v>
      </c>
    </row>
    <row r="14" spans="1:8">
      <c r="A14" t="s">
        <v>29</v>
      </c>
      <c r="B14">
        <f>SUM(B2:B11)</f>
        <v>310</v>
      </c>
      <c r="C14">
        <f t="shared" ref="C14:H14" si="5">SUM(C2:C11)</f>
        <v>968</v>
      </c>
      <c r="D14">
        <f t="shared" si="5"/>
        <v>0</v>
      </c>
      <c r="E14">
        <f t="shared" si="5"/>
        <v>2.8421709430404007E-14</v>
      </c>
      <c r="F14">
        <f t="shared" si="5"/>
        <v>717</v>
      </c>
      <c r="G14">
        <f t="shared" si="5"/>
        <v>1390</v>
      </c>
      <c r="H14">
        <f t="shared" si="5"/>
        <v>771.59999999999991</v>
      </c>
    </row>
    <row r="23" spans="1:3">
      <c r="A23" t="s">
        <v>30</v>
      </c>
      <c r="B23">
        <f>F14 / (SQRT(H14) * SQRT(G14))</f>
        <v>0.69233397775445316</v>
      </c>
    </row>
    <row r="25" spans="1:3">
      <c r="A25" s="9" t="s">
        <v>31</v>
      </c>
      <c r="B25" s="9" t="s">
        <v>32</v>
      </c>
      <c r="C25" s="9" t="s">
        <v>33</v>
      </c>
    </row>
    <row r="26" spans="1:3">
      <c r="A26" s="9" t="s">
        <v>34</v>
      </c>
      <c r="B26" s="9" t="s">
        <v>35</v>
      </c>
      <c r="C26" s="9" t="s">
        <v>36</v>
      </c>
    </row>
    <row r="27" spans="1:3">
      <c r="A27" s="9" t="s">
        <v>37</v>
      </c>
      <c r="B27" s="9" t="s">
        <v>38</v>
      </c>
      <c r="C27" s="9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35BA-A1F6-42C2-BBCE-68D152F057EF}">
  <dimension ref="A1:K20"/>
  <sheetViews>
    <sheetView workbookViewId="0">
      <selection activeCell="D16" sqref="D16"/>
    </sheetView>
  </sheetViews>
  <sheetFormatPr defaultRowHeight="15"/>
  <cols>
    <col min="1" max="1" width="11" bestFit="1" customWidth="1"/>
    <col min="2" max="2" width="13.7109375" bestFit="1" customWidth="1"/>
    <col min="3" max="3" width="12.140625" bestFit="1" customWidth="1"/>
    <col min="8" max="8" width="12.28515625" bestFit="1" customWidth="1"/>
    <col min="9" max="9" width="11.140625" bestFit="1" customWidth="1"/>
    <col min="11" max="11" width="19.5703125" bestFit="1" customWidth="1"/>
  </cols>
  <sheetData>
    <row r="1" spans="1:11">
      <c r="B1" s="17" t="s">
        <v>40</v>
      </c>
      <c r="C1" s="6" t="s">
        <v>41</v>
      </c>
      <c r="E1" s="14" t="s">
        <v>42</v>
      </c>
      <c r="F1" s="3" t="s">
        <v>43</v>
      </c>
      <c r="H1" s="14" t="s">
        <v>44</v>
      </c>
      <c r="I1" s="3" t="s">
        <v>45</v>
      </c>
      <c r="K1" s="15" t="s">
        <v>46</v>
      </c>
    </row>
    <row r="2" spans="1:11">
      <c r="B2" s="9">
        <v>8</v>
      </c>
      <c r="C2" s="9">
        <v>8</v>
      </c>
      <c r="E2">
        <f>B2-$B$13</f>
        <v>2.5</v>
      </c>
      <c r="F2">
        <f>C2-$C$13</f>
        <v>2.5</v>
      </c>
      <c r="H2">
        <f>E2*E2</f>
        <v>6.25</v>
      </c>
      <c r="I2">
        <f>F2*F2</f>
        <v>6.25</v>
      </c>
      <c r="K2">
        <f>E2*F2</f>
        <v>6.25</v>
      </c>
    </row>
    <row r="3" spans="1:11">
      <c r="B3" s="9">
        <v>4</v>
      </c>
      <c r="C3" s="9">
        <v>6</v>
      </c>
      <c r="E3">
        <f t="shared" ref="E3:E11" si="0">B3-$B$13</f>
        <v>-1.5</v>
      </c>
      <c r="F3">
        <f t="shared" ref="F3:F11" si="1">C3-$C$13</f>
        <v>0.5</v>
      </c>
      <c r="H3">
        <f t="shared" ref="H3:H11" si="2">E3*E3</f>
        <v>2.25</v>
      </c>
      <c r="I3">
        <f t="shared" ref="I3:I11" si="3">F3*F3</f>
        <v>0.25</v>
      </c>
      <c r="K3">
        <f t="shared" ref="K3:K11" si="4">E3*F3</f>
        <v>-0.75</v>
      </c>
    </row>
    <row r="4" spans="1:11">
      <c r="B4" s="9">
        <v>3</v>
      </c>
      <c r="C4" s="9">
        <v>4</v>
      </c>
      <c r="E4">
        <f t="shared" si="0"/>
        <v>-2.5</v>
      </c>
      <c r="F4">
        <f t="shared" si="1"/>
        <v>-1.5</v>
      </c>
      <c r="H4">
        <f t="shared" si="2"/>
        <v>6.25</v>
      </c>
      <c r="I4">
        <f t="shared" si="3"/>
        <v>2.25</v>
      </c>
      <c r="K4">
        <f t="shared" si="4"/>
        <v>3.75</v>
      </c>
    </row>
    <row r="5" spans="1:11">
      <c r="B5" s="9">
        <v>7</v>
      </c>
      <c r="C5" s="9">
        <v>5</v>
      </c>
      <c r="E5">
        <f t="shared" si="0"/>
        <v>1.5</v>
      </c>
      <c r="F5">
        <f t="shared" si="1"/>
        <v>-0.5</v>
      </c>
      <c r="H5">
        <f t="shared" si="2"/>
        <v>2.25</v>
      </c>
      <c r="I5">
        <f t="shared" si="3"/>
        <v>0.25</v>
      </c>
      <c r="K5">
        <f t="shared" si="4"/>
        <v>-0.75</v>
      </c>
    </row>
    <row r="6" spans="1:11">
      <c r="B6" s="9">
        <v>5</v>
      </c>
      <c r="C6" s="9">
        <v>3</v>
      </c>
      <c r="E6">
        <f t="shared" si="0"/>
        <v>-0.5</v>
      </c>
      <c r="F6">
        <f t="shared" si="1"/>
        <v>-2.5</v>
      </c>
      <c r="H6">
        <f t="shared" si="2"/>
        <v>0.25</v>
      </c>
      <c r="I6">
        <f t="shared" si="3"/>
        <v>6.25</v>
      </c>
      <c r="K6">
        <f t="shared" si="4"/>
        <v>1.25</v>
      </c>
    </row>
    <row r="7" spans="1:11">
      <c r="B7" s="9">
        <v>9</v>
      </c>
      <c r="C7" s="9">
        <v>10</v>
      </c>
      <c r="E7">
        <f t="shared" si="0"/>
        <v>3.5</v>
      </c>
      <c r="F7">
        <f t="shared" si="1"/>
        <v>4.5</v>
      </c>
      <c r="H7">
        <f t="shared" si="2"/>
        <v>12.25</v>
      </c>
      <c r="I7">
        <f t="shared" si="3"/>
        <v>20.25</v>
      </c>
      <c r="K7">
        <f t="shared" si="4"/>
        <v>15.75</v>
      </c>
    </row>
    <row r="8" spans="1:11">
      <c r="B8" s="9">
        <v>10</v>
      </c>
      <c r="C8" s="9">
        <v>9</v>
      </c>
      <c r="E8">
        <f t="shared" si="0"/>
        <v>4.5</v>
      </c>
      <c r="F8">
        <f t="shared" si="1"/>
        <v>3.5</v>
      </c>
      <c r="H8">
        <f t="shared" si="2"/>
        <v>20.25</v>
      </c>
      <c r="I8">
        <f t="shared" si="3"/>
        <v>12.25</v>
      </c>
      <c r="K8">
        <f t="shared" si="4"/>
        <v>15.75</v>
      </c>
    </row>
    <row r="9" spans="1:11">
      <c r="B9" s="9">
        <v>1</v>
      </c>
      <c r="C9" s="9">
        <v>2</v>
      </c>
      <c r="E9">
        <f t="shared" si="0"/>
        <v>-4.5</v>
      </c>
      <c r="F9">
        <f t="shared" si="1"/>
        <v>-3.5</v>
      </c>
      <c r="H9">
        <f t="shared" si="2"/>
        <v>20.25</v>
      </c>
      <c r="I9">
        <f t="shared" si="3"/>
        <v>12.25</v>
      </c>
      <c r="K9">
        <f t="shared" si="4"/>
        <v>15.75</v>
      </c>
    </row>
    <row r="10" spans="1:11">
      <c r="B10" s="9">
        <v>2</v>
      </c>
      <c r="C10" s="9">
        <v>1</v>
      </c>
      <c r="E10">
        <f t="shared" si="0"/>
        <v>-3.5</v>
      </c>
      <c r="F10">
        <f t="shared" si="1"/>
        <v>-4.5</v>
      </c>
      <c r="H10">
        <f t="shared" si="2"/>
        <v>12.25</v>
      </c>
      <c r="I10">
        <f t="shared" si="3"/>
        <v>20.25</v>
      </c>
      <c r="K10">
        <f t="shared" si="4"/>
        <v>15.75</v>
      </c>
    </row>
    <row r="11" spans="1:11">
      <c r="B11" s="9">
        <v>6</v>
      </c>
      <c r="C11" s="9">
        <v>7</v>
      </c>
      <c r="E11">
        <f t="shared" si="0"/>
        <v>0.5</v>
      </c>
      <c r="F11">
        <f t="shared" si="1"/>
        <v>1.5</v>
      </c>
      <c r="H11">
        <f t="shared" si="2"/>
        <v>0.25</v>
      </c>
      <c r="I11">
        <f t="shared" si="3"/>
        <v>2.25</v>
      </c>
      <c r="K11">
        <f t="shared" si="4"/>
        <v>0.75</v>
      </c>
    </row>
    <row r="13" spans="1:11">
      <c r="A13" t="s">
        <v>28</v>
      </c>
      <c r="B13">
        <f>AVERAGE(B2:B11)</f>
        <v>5.5</v>
      </c>
      <c r="C13">
        <f>AVERAGE(C2:C11)</f>
        <v>5.5</v>
      </c>
    </row>
    <row r="14" spans="1:11">
      <c r="A14" t="s">
        <v>29</v>
      </c>
      <c r="B14">
        <f>SUM(B2:B11)</f>
        <v>55</v>
      </c>
      <c r="C14">
        <f t="shared" ref="C14:K14" si="5">SUM(C2:C11)</f>
        <v>55</v>
      </c>
      <c r="E14">
        <f t="shared" si="5"/>
        <v>0</v>
      </c>
      <c r="F14">
        <f t="shared" si="5"/>
        <v>0</v>
      </c>
      <c r="H14">
        <f t="shared" si="5"/>
        <v>82.5</v>
      </c>
      <c r="I14">
        <f t="shared" si="5"/>
        <v>82.5</v>
      </c>
      <c r="K14">
        <f t="shared" si="5"/>
        <v>73.5</v>
      </c>
    </row>
    <row r="16" spans="1:11" ht="15.75">
      <c r="A16" s="16" t="s">
        <v>47</v>
      </c>
      <c r="B16">
        <f>K14 / (SQRT(H14) * SQRT(I14))</f>
        <v>0.89090909090909087</v>
      </c>
    </row>
    <row r="18" spans="1:3">
      <c r="A18" s="9" t="s">
        <v>31</v>
      </c>
      <c r="B18" s="9" t="s">
        <v>32</v>
      </c>
      <c r="C18" s="9" t="s">
        <v>33</v>
      </c>
    </row>
    <row r="19" spans="1:3">
      <c r="A19" s="9" t="s">
        <v>34</v>
      </c>
      <c r="B19" s="9" t="s">
        <v>35</v>
      </c>
      <c r="C19" s="9" t="s">
        <v>36</v>
      </c>
    </row>
    <row r="20" spans="1:3">
      <c r="A20" s="9" t="s">
        <v>37</v>
      </c>
      <c r="B20" s="9" t="s">
        <v>38</v>
      </c>
      <c r="C20" s="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F7F7-DC5B-4891-BCFB-989023F95CC6}">
  <dimension ref="A2:F5"/>
  <sheetViews>
    <sheetView tabSelected="1" workbookViewId="0">
      <selection activeCell="B10" sqref="B10"/>
    </sheetView>
  </sheetViews>
  <sheetFormatPr defaultRowHeight="15"/>
  <cols>
    <col min="8" max="8" width="10" bestFit="1" customWidth="1"/>
    <col min="10" max="10" width="10.140625" bestFit="1" customWidth="1"/>
    <col min="11" max="12" width="10.140625" customWidth="1"/>
    <col min="13" max="13" width="12.140625" bestFit="1" customWidth="1"/>
    <col min="16" max="16" width="10" bestFit="1" customWidth="1"/>
  </cols>
  <sheetData>
    <row r="2" spans="1:6">
      <c r="A2" s="9"/>
      <c r="B2" s="18" t="s">
        <v>10</v>
      </c>
      <c r="C2" s="18" t="s">
        <v>10</v>
      </c>
      <c r="E2" s="1" t="s">
        <v>48</v>
      </c>
      <c r="F2">
        <v>0.4</v>
      </c>
    </row>
    <row r="3" spans="1:6">
      <c r="A3" s="9" t="s">
        <v>49</v>
      </c>
      <c r="B3" s="9">
        <v>10</v>
      </c>
      <c r="C3" s="9">
        <v>50</v>
      </c>
      <c r="E3" s="1" t="s">
        <v>50</v>
      </c>
      <c r="F3">
        <f xml:space="preserve"> 1 - F2</f>
        <v>0.6</v>
      </c>
    </row>
    <row r="4" spans="1:6">
      <c r="A4" s="9" t="s">
        <v>51</v>
      </c>
      <c r="B4" s="9"/>
      <c r="C4" s="9" t="s">
        <v>52</v>
      </c>
    </row>
    <row r="5" spans="1:6">
      <c r="A5" s="9" t="s">
        <v>53</v>
      </c>
      <c r="B5" s="9"/>
      <c r="C5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B1F0-E10F-435A-A4EA-993EB6C299A2}">
  <dimension ref="A1:AA159"/>
  <sheetViews>
    <sheetView topLeftCell="R1" workbookViewId="0">
      <selection activeCell="X26" sqref="X26"/>
    </sheetView>
  </sheetViews>
  <sheetFormatPr defaultRowHeight="15"/>
  <cols>
    <col min="3" max="3" width="12.140625" bestFit="1" customWidth="1"/>
    <col min="5" max="5" width="16" customWidth="1"/>
    <col min="10" max="10" width="12.140625" bestFit="1" customWidth="1"/>
    <col min="11" max="11" width="12.28515625" bestFit="1" customWidth="1"/>
    <col min="13" max="13" width="15" customWidth="1"/>
    <col min="14" max="14" width="9.42578125" bestFit="1" customWidth="1"/>
    <col min="20" max="20" width="12.140625" bestFit="1" customWidth="1"/>
    <col min="22" max="22" width="12.5703125" customWidth="1"/>
    <col min="24" max="24" width="10.140625" bestFit="1" customWidth="1"/>
  </cols>
  <sheetData>
    <row r="1" spans="2:23">
      <c r="B1" t="s">
        <v>40</v>
      </c>
      <c r="C1" t="s">
        <v>54</v>
      </c>
      <c r="J1" t="s">
        <v>55</v>
      </c>
      <c r="K1" t="s">
        <v>56</v>
      </c>
      <c r="S1" t="s">
        <v>57</v>
      </c>
      <c r="T1" t="s">
        <v>54</v>
      </c>
    </row>
    <row r="2" spans="2:23">
      <c r="B2">
        <v>8.82</v>
      </c>
      <c r="C2">
        <f>(B2-$B$33)*(B2-$B$33)</f>
        <v>0.22885421436004344</v>
      </c>
      <c r="E2" s="1" t="s">
        <v>58</v>
      </c>
      <c r="F2">
        <v>8.1999999999999993</v>
      </c>
      <c r="J2">
        <v>8.82</v>
      </c>
      <c r="K2">
        <f>(J2-$J$64)*(J2-$J$64)</f>
        <v>0.22885421436004175</v>
      </c>
      <c r="S2">
        <v>8.82</v>
      </c>
      <c r="T2">
        <f>(S2-$S$158)*(S2-$S$158)</f>
        <v>0.22885421436004344</v>
      </c>
    </row>
    <row r="3" spans="2:23">
      <c r="B3">
        <v>7.23</v>
      </c>
      <c r="C3">
        <f t="shared" ref="C3:C32" si="0">(B3-$B$33)*(B3-$B$33)</f>
        <v>1.2356832466181016</v>
      </c>
      <c r="E3" s="19" t="s">
        <v>59</v>
      </c>
      <c r="F3">
        <v>31</v>
      </c>
      <c r="J3">
        <v>7.23</v>
      </c>
      <c r="K3">
        <f t="shared" ref="K3:K63" si="1">(J3-$J$64)*(J3-$J$64)</f>
        <v>1.2356832466181056</v>
      </c>
      <c r="M3" s="1" t="s">
        <v>60</v>
      </c>
      <c r="N3">
        <v>62</v>
      </c>
      <c r="S3">
        <v>7.23</v>
      </c>
      <c r="T3">
        <f t="shared" ref="T3:T66" si="2">(S3-$S$158)*(S3-$S$158)</f>
        <v>1.2356832466181016</v>
      </c>
      <c r="V3" s="1" t="s">
        <v>61</v>
      </c>
      <c r="W3">
        <v>155</v>
      </c>
    </row>
    <row r="4" spans="2:23">
      <c r="B4">
        <v>8.5</v>
      </c>
      <c r="C4">
        <f t="shared" si="0"/>
        <v>2.5086472424558262E-2</v>
      </c>
      <c r="E4" t="s">
        <v>62</v>
      </c>
      <c r="J4">
        <v>8.5</v>
      </c>
      <c r="K4">
        <f t="shared" si="1"/>
        <v>2.50864724245577E-2</v>
      </c>
      <c r="S4">
        <v>8.5</v>
      </c>
      <c r="T4">
        <f t="shared" si="2"/>
        <v>2.5086472424558262E-2</v>
      </c>
    </row>
    <row r="5" spans="2:23">
      <c r="B5">
        <v>8.01</v>
      </c>
      <c r="C5">
        <f t="shared" si="0"/>
        <v>0.10996711758584715</v>
      </c>
      <c r="E5" t="s">
        <v>63</v>
      </c>
      <c r="J5">
        <v>8.01</v>
      </c>
      <c r="K5">
        <f t="shared" si="1"/>
        <v>0.10996711758584833</v>
      </c>
      <c r="S5">
        <v>8.01</v>
      </c>
      <c r="T5">
        <f t="shared" si="2"/>
        <v>0.10996711758584715</v>
      </c>
      <c r="V5" t="s">
        <v>64</v>
      </c>
    </row>
    <row r="6" spans="2:23">
      <c r="B6">
        <v>7.85</v>
      </c>
      <c r="C6">
        <f t="shared" si="0"/>
        <v>0.24168324661810492</v>
      </c>
      <c r="J6">
        <v>7.85</v>
      </c>
      <c r="K6">
        <f t="shared" si="1"/>
        <v>0.24168324661810664</v>
      </c>
      <c r="M6" t="s">
        <v>64</v>
      </c>
      <c r="S6">
        <v>7.85</v>
      </c>
      <c r="T6">
        <f t="shared" si="2"/>
        <v>0.24168324661810492</v>
      </c>
      <c r="V6" s="19" t="s">
        <v>65</v>
      </c>
      <c r="W6">
        <f>1/W3 *T159</f>
        <v>0.57974901144640989</v>
      </c>
    </row>
    <row r="7" spans="2:23">
      <c r="B7">
        <v>8.41</v>
      </c>
      <c r="C7">
        <f t="shared" si="0"/>
        <v>4.6767950052031531E-3</v>
      </c>
      <c r="E7" t="s">
        <v>64</v>
      </c>
      <c r="J7">
        <v>8.41</v>
      </c>
      <c r="K7">
        <f t="shared" si="1"/>
        <v>4.6767950052029102E-3</v>
      </c>
      <c r="M7" s="1" t="s">
        <v>65</v>
      </c>
      <c r="N7">
        <f>1/N3*K65</f>
        <v>0.57974901144641011</v>
      </c>
      <c r="S7">
        <v>8.41</v>
      </c>
      <c r="T7">
        <f t="shared" si="2"/>
        <v>4.6767950052031531E-3</v>
      </c>
    </row>
    <row r="8" spans="2:23">
      <c r="B8">
        <v>8.35</v>
      </c>
      <c r="C8">
        <f t="shared" si="0"/>
        <v>7.0343392299708859E-5</v>
      </c>
      <c r="E8" s="1" t="s">
        <v>66</v>
      </c>
      <c r="F8">
        <f>1/F3 * C34</f>
        <v>0.57974901144641011</v>
      </c>
      <c r="J8">
        <v>8.35</v>
      </c>
      <c r="K8">
        <f t="shared" si="1"/>
        <v>7.0343392299679057E-5</v>
      </c>
      <c r="S8">
        <v>8.35</v>
      </c>
      <c r="T8">
        <f t="shared" si="2"/>
        <v>7.0343392299708859E-5</v>
      </c>
    </row>
    <row r="9" spans="2:23">
      <c r="B9">
        <v>9.81</v>
      </c>
      <c r="C9">
        <f t="shared" si="0"/>
        <v>2.1561606659729509</v>
      </c>
      <c r="J9">
        <v>9.81</v>
      </c>
      <c r="K9">
        <f t="shared" si="1"/>
        <v>2.156160665972946</v>
      </c>
      <c r="S9">
        <v>9.81</v>
      </c>
      <c r="T9">
        <f t="shared" si="2"/>
        <v>2.1561606659729509</v>
      </c>
    </row>
    <row r="10" spans="2:23">
      <c r="B10">
        <v>7.55</v>
      </c>
      <c r="C10">
        <f t="shared" si="0"/>
        <v>0.6266509885535877</v>
      </c>
      <c r="J10">
        <v>7.55</v>
      </c>
      <c r="K10">
        <f t="shared" si="1"/>
        <v>0.62665098855359058</v>
      </c>
      <c r="S10">
        <v>7.55</v>
      </c>
      <c r="T10">
        <f t="shared" si="2"/>
        <v>0.6266509885535877</v>
      </c>
      <c r="W10" t="s">
        <v>67</v>
      </c>
    </row>
    <row r="11" spans="2:23">
      <c r="B11">
        <v>8.35</v>
      </c>
      <c r="C11">
        <f t="shared" si="0"/>
        <v>7.0343392299708859E-5</v>
      </c>
      <c r="J11">
        <v>8.35</v>
      </c>
      <c r="K11">
        <f t="shared" si="1"/>
        <v>7.0343392299679057E-5</v>
      </c>
      <c r="S11">
        <v>8.35</v>
      </c>
      <c r="T11">
        <f t="shared" si="2"/>
        <v>7.0343392299708859E-5</v>
      </c>
    </row>
    <row r="12" spans="2:23">
      <c r="B12">
        <v>9.27</v>
      </c>
      <c r="C12">
        <f t="shared" si="0"/>
        <v>0.86190260145681796</v>
      </c>
      <c r="J12">
        <v>9.27</v>
      </c>
      <c r="K12">
        <f t="shared" si="1"/>
        <v>0.86190260145681474</v>
      </c>
      <c r="S12">
        <v>9.27</v>
      </c>
      <c r="T12">
        <f t="shared" si="2"/>
        <v>0.86190260145681796</v>
      </c>
    </row>
    <row r="13" spans="2:23">
      <c r="B13">
        <v>8.2100000000000009</v>
      </c>
      <c r="C13">
        <f t="shared" si="0"/>
        <v>1.7321956295524847E-2</v>
      </c>
      <c r="J13">
        <v>8.2100000000000009</v>
      </c>
      <c r="K13">
        <f t="shared" si="1"/>
        <v>1.7321956295525315E-2</v>
      </c>
      <c r="S13">
        <v>8.2100000000000009</v>
      </c>
      <c r="T13">
        <f t="shared" si="2"/>
        <v>1.7321956295524847E-2</v>
      </c>
      <c r="W13" t="s">
        <v>68</v>
      </c>
    </row>
    <row r="14" spans="2:23">
      <c r="B14">
        <v>9.5399999999999991</v>
      </c>
      <c r="C14">
        <f t="shared" si="0"/>
        <v>1.4361316337148822</v>
      </c>
      <c r="J14">
        <v>9.5399999999999991</v>
      </c>
      <c r="K14">
        <f t="shared" si="1"/>
        <v>1.436131633714878</v>
      </c>
      <c r="S14">
        <v>9.5399999999999991</v>
      </c>
      <c r="T14">
        <f t="shared" si="2"/>
        <v>1.4361316337148822</v>
      </c>
      <c r="W14" t="s">
        <v>69</v>
      </c>
    </row>
    <row r="15" spans="2:23">
      <c r="B15">
        <v>8.24</v>
      </c>
      <c r="C15">
        <f t="shared" si="0"/>
        <v>1.0325182101976737E-2</v>
      </c>
      <c r="J15">
        <v>8.24</v>
      </c>
      <c r="K15">
        <f t="shared" si="1"/>
        <v>1.0325182101977097E-2</v>
      </c>
      <c r="S15">
        <v>8.24</v>
      </c>
      <c r="T15">
        <f t="shared" si="2"/>
        <v>1.0325182101976737E-2</v>
      </c>
      <c r="W15" t="s">
        <v>70</v>
      </c>
    </row>
    <row r="16" spans="2:23">
      <c r="B16">
        <v>9.1300000000000008</v>
      </c>
      <c r="C16">
        <f t="shared" si="0"/>
        <v>0.62155421436004543</v>
      </c>
      <c r="J16">
        <v>9.1300000000000008</v>
      </c>
      <c r="K16">
        <f t="shared" si="1"/>
        <v>0.62155421436004255</v>
      </c>
      <c r="S16">
        <v>9.1300000000000008</v>
      </c>
      <c r="T16">
        <f t="shared" si="2"/>
        <v>0.62155421436004543</v>
      </c>
    </row>
    <row r="17" spans="2:27">
      <c r="B17">
        <v>8.32</v>
      </c>
      <c r="C17">
        <f t="shared" si="0"/>
        <v>4.6711758584799308E-4</v>
      </c>
      <c r="J17">
        <v>8.32</v>
      </c>
      <c r="K17">
        <f t="shared" si="1"/>
        <v>4.6711758584806989E-4</v>
      </c>
      <c r="S17">
        <v>8.32</v>
      </c>
      <c r="T17">
        <f t="shared" si="2"/>
        <v>4.6711758584799308E-4</v>
      </c>
      <c r="V17" t="s">
        <v>71</v>
      </c>
      <c r="W17" t="s">
        <v>72</v>
      </c>
      <c r="X17">
        <f>(B33-F2) / SQRT(F8) * SQRT(F3-1)</f>
        <v>1.0186932896536383</v>
      </c>
      <c r="Z17" t="s">
        <v>73</v>
      </c>
      <c r="AA17" t="s">
        <v>74</v>
      </c>
    </row>
    <row r="18" spans="2:27">
      <c r="B18">
        <v>8.0399999999999991</v>
      </c>
      <c r="C18">
        <f t="shared" si="0"/>
        <v>9.097034339229923E-2</v>
      </c>
      <c r="J18">
        <v>8.0399999999999991</v>
      </c>
      <c r="K18">
        <f t="shared" si="1"/>
        <v>9.0970343392300299E-2</v>
      </c>
      <c r="S18">
        <v>8.0399999999999991</v>
      </c>
      <c r="T18">
        <f t="shared" si="2"/>
        <v>9.097034339229923E-2</v>
      </c>
      <c r="V18" t="s">
        <v>75</v>
      </c>
      <c r="W18" t="s">
        <v>76</v>
      </c>
      <c r="X18">
        <f>(J64-F2) / SQRT(N7) * SQRT(N3-1)</f>
        <v>1.452605671675421</v>
      </c>
      <c r="Z18" t="s">
        <v>77</v>
      </c>
      <c r="AA18" t="s">
        <v>78</v>
      </c>
    </row>
    <row r="19" spans="2:27">
      <c r="B19">
        <v>8.9600000000000009</v>
      </c>
      <c r="C19">
        <f t="shared" si="0"/>
        <v>0.38240260145681887</v>
      </c>
      <c r="J19">
        <v>8.9600000000000009</v>
      </c>
      <c r="K19">
        <f t="shared" si="1"/>
        <v>0.38240260145681665</v>
      </c>
      <c r="S19">
        <v>8.9600000000000009</v>
      </c>
      <c r="T19">
        <f t="shared" si="2"/>
        <v>0.38240260145681887</v>
      </c>
      <c r="V19" t="s">
        <v>79</v>
      </c>
      <c r="W19" t="s">
        <v>80</v>
      </c>
      <c r="X19">
        <f>(S158-F2) / SQRT(W6) * SQRT(W3-1)</f>
        <v>2.3080391882240945</v>
      </c>
      <c r="Z19" t="s">
        <v>81</v>
      </c>
      <c r="AA19" t="s">
        <v>78</v>
      </c>
    </row>
    <row r="20" spans="2:27">
      <c r="B20">
        <v>7.77</v>
      </c>
      <c r="C20">
        <f t="shared" si="0"/>
        <v>0.32674131113423382</v>
      </c>
      <c r="J20">
        <v>7.77</v>
      </c>
      <c r="K20">
        <f t="shared" si="1"/>
        <v>0.32674131113423582</v>
      </c>
      <c r="S20">
        <v>7.77</v>
      </c>
      <c r="T20">
        <f t="shared" si="2"/>
        <v>0.32674131113423382</v>
      </c>
    </row>
    <row r="21" spans="2:27">
      <c r="B21">
        <v>8.2899999999999991</v>
      </c>
      <c r="C21">
        <f t="shared" si="0"/>
        <v>2.6638917793963841E-3</v>
      </c>
      <c r="J21">
        <v>8.2899999999999991</v>
      </c>
      <c r="K21">
        <f t="shared" si="1"/>
        <v>2.6638917793965675E-3</v>
      </c>
      <c r="S21">
        <v>8.2899999999999991</v>
      </c>
      <c r="T21">
        <f t="shared" si="2"/>
        <v>2.6638917793963841E-3</v>
      </c>
    </row>
    <row r="22" spans="2:27">
      <c r="B22">
        <v>8.09</v>
      </c>
      <c r="C22">
        <f t="shared" si="0"/>
        <v>6.3309053069718305E-2</v>
      </c>
      <c r="J22">
        <v>8.09</v>
      </c>
      <c r="K22">
        <f t="shared" si="1"/>
        <v>6.3309053069719193E-2</v>
      </c>
      <c r="S22">
        <v>8.09</v>
      </c>
      <c r="T22">
        <f t="shared" si="2"/>
        <v>6.3309053069718305E-2</v>
      </c>
      <c r="AA22" t="s">
        <v>82</v>
      </c>
    </row>
    <row r="23" spans="2:27">
      <c r="B23">
        <v>7.12</v>
      </c>
      <c r="C23">
        <f t="shared" si="0"/>
        <v>1.4923380853277795</v>
      </c>
      <c r="J23">
        <v>7.12</v>
      </c>
      <c r="K23">
        <f t="shared" si="1"/>
        <v>1.4923380853277837</v>
      </c>
      <c r="S23">
        <v>7.12</v>
      </c>
      <c r="T23">
        <f t="shared" si="2"/>
        <v>1.4923380853277795</v>
      </c>
    </row>
    <row r="24" spans="2:27">
      <c r="B24">
        <v>8.57</v>
      </c>
      <c r="C24">
        <f t="shared" si="0"/>
        <v>5.2160665972945712E-2</v>
      </c>
      <c r="J24">
        <v>8.57</v>
      </c>
      <c r="K24">
        <f t="shared" si="1"/>
        <v>5.21606659729449E-2</v>
      </c>
      <c r="S24">
        <v>8.57</v>
      </c>
      <c r="T24">
        <f t="shared" si="2"/>
        <v>5.2160665972945712E-2</v>
      </c>
    </row>
    <row r="25" spans="2:27">
      <c r="B25">
        <v>8.26</v>
      </c>
      <c r="C25">
        <f t="shared" si="0"/>
        <v>6.6606659729446212E-3</v>
      </c>
      <c r="J25">
        <v>8.26</v>
      </c>
      <c r="K25">
        <f t="shared" si="1"/>
        <v>6.6606659729449109E-3</v>
      </c>
      <c r="S25">
        <v>8.26</v>
      </c>
      <c r="T25">
        <f t="shared" si="2"/>
        <v>6.6606659729446212E-3</v>
      </c>
    </row>
    <row r="26" spans="2:27">
      <c r="B26">
        <v>7.25</v>
      </c>
      <c r="C26">
        <f t="shared" si="0"/>
        <v>1.1916187304890704</v>
      </c>
      <c r="J26">
        <v>7.25</v>
      </c>
      <c r="K26">
        <f t="shared" si="1"/>
        <v>1.1916187304890742</v>
      </c>
      <c r="S26">
        <v>7.25</v>
      </c>
      <c r="T26">
        <f t="shared" si="2"/>
        <v>1.1916187304890704</v>
      </c>
    </row>
    <row r="27" spans="2:27">
      <c r="B27">
        <v>8.44</v>
      </c>
      <c r="C27">
        <f t="shared" si="0"/>
        <v>9.6800208116547461E-3</v>
      </c>
      <c r="J27">
        <v>8.44</v>
      </c>
      <c r="K27">
        <f t="shared" si="1"/>
        <v>9.6800208116543957E-3</v>
      </c>
      <c r="S27">
        <v>8.44</v>
      </c>
      <c r="T27">
        <f t="shared" si="2"/>
        <v>9.6800208116547461E-3</v>
      </c>
    </row>
    <row r="28" spans="2:27">
      <c r="B28">
        <v>7.05</v>
      </c>
      <c r="C28">
        <f t="shared" si="0"/>
        <v>1.6682638917793928</v>
      </c>
      <c r="J28">
        <v>7.05</v>
      </c>
      <c r="K28">
        <f t="shared" si="1"/>
        <v>1.6682638917793973</v>
      </c>
      <c r="S28">
        <v>7.05</v>
      </c>
      <c r="T28">
        <f t="shared" si="2"/>
        <v>1.6682638917793928</v>
      </c>
    </row>
    <row r="29" spans="2:27">
      <c r="B29">
        <v>8.2100000000000009</v>
      </c>
      <c r="C29">
        <f t="shared" si="0"/>
        <v>1.7321956295524847E-2</v>
      </c>
      <c r="J29">
        <v>8.2100000000000009</v>
      </c>
      <c r="K29">
        <f t="shared" si="1"/>
        <v>1.7321956295525315E-2</v>
      </c>
      <c r="S29">
        <v>8.2100000000000009</v>
      </c>
      <c r="T29">
        <f t="shared" si="2"/>
        <v>1.7321956295524847E-2</v>
      </c>
    </row>
    <row r="30" spans="2:27">
      <c r="B30">
        <v>10.47</v>
      </c>
      <c r="C30">
        <f t="shared" si="0"/>
        <v>4.5300316337148896</v>
      </c>
      <c r="J30">
        <v>10.47</v>
      </c>
      <c r="K30">
        <f t="shared" si="1"/>
        <v>4.5300316337148825</v>
      </c>
      <c r="S30">
        <v>10.47</v>
      </c>
      <c r="T30">
        <f t="shared" si="2"/>
        <v>4.5300316337148896</v>
      </c>
    </row>
    <row r="31" spans="2:27">
      <c r="B31">
        <v>8.76</v>
      </c>
      <c r="C31">
        <f t="shared" si="0"/>
        <v>0.17504776274713957</v>
      </c>
      <c r="J31">
        <v>8.76</v>
      </c>
      <c r="K31">
        <f t="shared" si="1"/>
        <v>0.17504776274713807</v>
      </c>
      <c r="S31">
        <v>8.76</v>
      </c>
      <c r="T31">
        <f t="shared" si="2"/>
        <v>0.17504776274713957</v>
      </c>
    </row>
    <row r="32" spans="2:27">
      <c r="B32">
        <v>7.72</v>
      </c>
      <c r="C32">
        <f t="shared" si="0"/>
        <v>0.3864026014568141</v>
      </c>
      <c r="J32">
        <v>7.72</v>
      </c>
      <c r="K32">
        <f t="shared" si="1"/>
        <v>0.38640260145681632</v>
      </c>
      <c r="S32">
        <v>7.72</v>
      </c>
      <c r="T32">
        <f t="shared" si="2"/>
        <v>0.3864026014568141</v>
      </c>
    </row>
    <row r="33" spans="1:20">
      <c r="A33" t="s">
        <v>83</v>
      </c>
      <c r="B33">
        <f>AVERAGE(B2:B32)</f>
        <v>8.3416129032258048</v>
      </c>
      <c r="C33">
        <f>AVERAGE(C2:C32)</f>
        <v>0.57974901144641011</v>
      </c>
      <c r="J33">
        <v>8.82</v>
      </c>
      <c r="K33">
        <f t="shared" si="1"/>
        <v>0.22885421436004175</v>
      </c>
      <c r="S33">
        <v>8.82</v>
      </c>
      <c r="T33">
        <f t="shared" si="2"/>
        <v>0.22885421436004344</v>
      </c>
    </row>
    <row r="34" spans="1:20">
      <c r="A34" t="s">
        <v>84</v>
      </c>
      <c r="B34">
        <f>SUM(B2:B32)</f>
        <v>258.58999999999997</v>
      </c>
      <c r="C34">
        <f>SUM(C2:C32)</f>
        <v>17.972219354838714</v>
      </c>
      <c r="J34">
        <v>7.23</v>
      </c>
      <c r="K34">
        <f t="shared" si="1"/>
        <v>1.2356832466181056</v>
      </c>
      <c r="S34">
        <v>7.23</v>
      </c>
      <c r="T34">
        <f t="shared" si="2"/>
        <v>1.2356832466181016</v>
      </c>
    </row>
    <row r="35" spans="1:20">
      <c r="J35">
        <v>8.5</v>
      </c>
      <c r="K35">
        <f t="shared" si="1"/>
        <v>2.50864724245577E-2</v>
      </c>
      <c r="S35">
        <v>8.5</v>
      </c>
      <c r="T35">
        <f t="shared" si="2"/>
        <v>2.5086472424558262E-2</v>
      </c>
    </row>
    <row r="36" spans="1:20">
      <c r="J36">
        <v>8.01</v>
      </c>
      <c r="K36">
        <f t="shared" si="1"/>
        <v>0.10996711758584833</v>
      </c>
      <c r="S36">
        <v>8.01</v>
      </c>
      <c r="T36">
        <f t="shared" si="2"/>
        <v>0.10996711758584715</v>
      </c>
    </row>
    <row r="37" spans="1:20">
      <c r="J37">
        <v>7.85</v>
      </c>
      <c r="K37">
        <f t="shared" si="1"/>
        <v>0.24168324661810664</v>
      </c>
      <c r="S37">
        <v>7.85</v>
      </c>
      <c r="T37">
        <f t="shared" si="2"/>
        <v>0.24168324661810492</v>
      </c>
    </row>
    <row r="38" spans="1:20">
      <c r="J38">
        <v>8.41</v>
      </c>
      <c r="K38">
        <f t="shared" si="1"/>
        <v>4.6767950052029102E-3</v>
      </c>
      <c r="S38">
        <v>8.41</v>
      </c>
      <c r="T38">
        <f t="shared" si="2"/>
        <v>4.6767950052031531E-3</v>
      </c>
    </row>
    <row r="39" spans="1:20">
      <c r="J39">
        <v>8.35</v>
      </c>
      <c r="K39">
        <f t="shared" si="1"/>
        <v>7.0343392299679057E-5</v>
      </c>
      <c r="S39">
        <v>8.35</v>
      </c>
      <c r="T39">
        <f t="shared" si="2"/>
        <v>7.0343392299708859E-5</v>
      </c>
    </row>
    <row r="40" spans="1:20">
      <c r="J40">
        <v>9.81</v>
      </c>
      <c r="K40">
        <f t="shared" si="1"/>
        <v>2.156160665972946</v>
      </c>
      <c r="S40">
        <v>9.81</v>
      </c>
      <c r="T40">
        <f t="shared" si="2"/>
        <v>2.1561606659729509</v>
      </c>
    </row>
    <row r="41" spans="1:20">
      <c r="J41">
        <v>7.55</v>
      </c>
      <c r="K41">
        <f t="shared" si="1"/>
        <v>0.62665098855359058</v>
      </c>
      <c r="S41">
        <v>7.55</v>
      </c>
      <c r="T41">
        <f t="shared" si="2"/>
        <v>0.6266509885535877</v>
      </c>
    </row>
    <row r="42" spans="1:20">
      <c r="J42">
        <v>8.35</v>
      </c>
      <c r="K42">
        <f t="shared" si="1"/>
        <v>7.0343392299679057E-5</v>
      </c>
      <c r="S42">
        <v>8.35</v>
      </c>
      <c r="T42">
        <f t="shared" si="2"/>
        <v>7.0343392299708859E-5</v>
      </c>
    </row>
    <row r="43" spans="1:20">
      <c r="J43">
        <v>9.27</v>
      </c>
      <c r="K43">
        <f t="shared" si="1"/>
        <v>0.86190260145681474</v>
      </c>
      <c r="S43">
        <v>9.27</v>
      </c>
      <c r="T43">
        <f t="shared" si="2"/>
        <v>0.86190260145681796</v>
      </c>
    </row>
    <row r="44" spans="1:20">
      <c r="J44">
        <v>8.2100000000000009</v>
      </c>
      <c r="K44">
        <f t="shared" si="1"/>
        <v>1.7321956295525315E-2</v>
      </c>
      <c r="S44">
        <v>8.2100000000000009</v>
      </c>
      <c r="T44">
        <f t="shared" si="2"/>
        <v>1.7321956295524847E-2</v>
      </c>
    </row>
    <row r="45" spans="1:20">
      <c r="J45">
        <v>9.5399999999999991</v>
      </c>
      <c r="K45">
        <f t="shared" si="1"/>
        <v>1.436131633714878</v>
      </c>
      <c r="S45">
        <v>9.5399999999999991</v>
      </c>
      <c r="T45">
        <f t="shared" si="2"/>
        <v>1.4361316337148822</v>
      </c>
    </row>
    <row r="46" spans="1:20">
      <c r="J46">
        <v>8.24</v>
      </c>
      <c r="K46">
        <f t="shared" si="1"/>
        <v>1.0325182101977097E-2</v>
      </c>
      <c r="S46">
        <v>8.24</v>
      </c>
      <c r="T46">
        <f t="shared" si="2"/>
        <v>1.0325182101976737E-2</v>
      </c>
    </row>
    <row r="47" spans="1:20">
      <c r="J47">
        <v>9.1300000000000008</v>
      </c>
      <c r="K47">
        <f t="shared" si="1"/>
        <v>0.62155421436004255</v>
      </c>
      <c r="S47">
        <v>9.1300000000000008</v>
      </c>
      <c r="T47">
        <f t="shared" si="2"/>
        <v>0.62155421436004543</v>
      </c>
    </row>
    <row r="48" spans="1:20">
      <c r="J48">
        <v>8.32</v>
      </c>
      <c r="K48">
        <f t="shared" si="1"/>
        <v>4.6711758584806989E-4</v>
      </c>
      <c r="S48">
        <v>8.32</v>
      </c>
      <c r="T48">
        <f t="shared" si="2"/>
        <v>4.6711758584799308E-4</v>
      </c>
    </row>
    <row r="49" spans="9:20">
      <c r="J49">
        <v>8.0399999999999991</v>
      </c>
      <c r="K49">
        <f t="shared" si="1"/>
        <v>9.0970343392300299E-2</v>
      </c>
      <c r="S49">
        <v>8.0399999999999991</v>
      </c>
      <c r="T49">
        <f t="shared" si="2"/>
        <v>9.097034339229923E-2</v>
      </c>
    </row>
    <row r="50" spans="9:20">
      <c r="J50">
        <v>8.9600000000000009</v>
      </c>
      <c r="K50">
        <f t="shared" si="1"/>
        <v>0.38240260145681665</v>
      </c>
      <c r="S50">
        <v>8.9600000000000009</v>
      </c>
      <c r="T50">
        <f t="shared" si="2"/>
        <v>0.38240260145681887</v>
      </c>
    </row>
    <row r="51" spans="9:20">
      <c r="J51">
        <v>7.77</v>
      </c>
      <c r="K51">
        <f t="shared" si="1"/>
        <v>0.32674131113423582</v>
      </c>
      <c r="S51">
        <v>7.77</v>
      </c>
      <c r="T51">
        <f t="shared" si="2"/>
        <v>0.32674131113423382</v>
      </c>
    </row>
    <row r="52" spans="9:20">
      <c r="J52">
        <v>8.2899999999999991</v>
      </c>
      <c r="K52">
        <f t="shared" si="1"/>
        <v>2.6638917793965675E-3</v>
      </c>
      <c r="S52">
        <v>8.2899999999999991</v>
      </c>
      <c r="T52">
        <f t="shared" si="2"/>
        <v>2.6638917793963841E-3</v>
      </c>
    </row>
    <row r="53" spans="9:20">
      <c r="J53">
        <v>8.09</v>
      </c>
      <c r="K53">
        <f t="shared" si="1"/>
        <v>6.3309053069719193E-2</v>
      </c>
      <c r="S53">
        <v>8.09</v>
      </c>
      <c r="T53">
        <f t="shared" si="2"/>
        <v>6.3309053069718305E-2</v>
      </c>
    </row>
    <row r="54" spans="9:20">
      <c r="J54">
        <v>7.12</v>
      </c>
      <c r="K54">
        <f t="shared" si="1"/>
        <v>1.4923380853277837</v>
      </c>
      <c r="S54">
        <v>7.12</v>
      </c>
      <c r="T54">
        <f t="shared" si="2"/>
        <v>1.4923380853277795</v>
      </c>
    </row>
    <row r="55" spans="9:20">
      <c r="J55">
        <v>8.57</v>
      </c>
      <c r="K55">
        <f t="shared" si="1"/>
        <v>5.21606659729449E-2</v>
      </c>
      <c r="S55">
        <v>8.57</v>
      </c>
      <c r="T55">
        <f t="shared" si="2"/>
        <v>5.2160665972945712E-2</v>
      </c>
    </row>
    <row r="56" spans="9:20">
      <c r="J56">
        <v>8.26</v>
      </c>
      <c r="K56">
        <f t="shared" si="1"/>
        <v>6.6606659729449109E-3</v>
      </c>
      <c r="S56">
        <v>8.26</v>
      </c>
      <c r="T56">
        <f t="shared" si="2"/>
        <v>6.6606659729446212E-3</v>
      </c>
    </row>
    <row r="57" spans="9:20">
      <c r="J57">
        <v>7.25</v>
      </c>
      <c r="K57">
        <f t="shared" si="1"/>
        <v>1.1916187304890742</v>
      </c>
      <c r="S57">
        <v>7.25</v>
      </c>
      <c r="T57">
        <f t="shared" si="2"/>
        <v>1.1916187304890704</v>
      </c>
    </row>
    <row r="58" spans="9:20">
      <c r="J58">
        <v>8.44</v>
      </c>
      <c r="K58">
        <f t="shared" si="1"/>
        <v>9.6800208116543957E-3</v>
      </c>
      <c r="S58">
        <v>8.44</v>
      </c>
      <c r="T58">
        <f t="shared" si="2"/>
        <v>9.6800208116547461E-3</v>
      </c>
    </row>
    <row r="59" spans="9:20">
      <c r="J59">
        <v>7.05</v>
      </c>
      <c r="K59">
        <f t="shared" si="1"/>
        <v>1.6682638917793973</v>
      </c>
      <c r="S59">
        <v>7.05</v>
      </c>
      <c r="T59">
        <f t="shared" si="2"/>
        <v>1.6682638917793928</v>
      </c>
    </row>
    <row r="60" spans="9:20">
      <c r="J60">
        <v>8.2100000000000009</v>
      </c>
      <c r="K60">
        <f t="shared" si="1"/>
        <v>1.7321956295525315E-2</v>
      </c>
      <c r="S60">
        <v>8.2100000000000009</v>
      </c>
      <c r="T60">
        <f t="shared" si="2"/>
        <v>1.7321956295524847E-2</v>
      </c>
    </row>
    <row r="61" spans="9:20">
      <c r="J61">
        <v>10.47</v>
      </c>
      <c r="K61">
        <f t="shared" si="1"/>
        <v>4.5300316337148825</v>
      </c>
      <c r="S61">
        <v>10.47</v>
      </c>
      <c r="T61">
        <f t="shared" si="2"/>
        <v>4.5300316337148896</v>
      </c>
    </row>
    <row r="62" spans="9:20">
      <c r="J62">
        <v>8.76</v>
      </c>
      <c r="K62">
        <f t="shared" si="1"/>
        <v>0.17504776274713807</v>
      </c>
      <c r="S62">
        <v>8.76</v>
      </c>
      <c r="T62">
        <f t="shared" si="2"/>
        <v>0.17504776274713957</v>
      </c>
    </row>
    <row r="63" spans="9:20">
      <c r="J63">
        <v>7.72</v>
      </c>
      <c r="K63">
        <f t="shared" si="1"/>
        <v>0.38640260145681632</v>
      </c>
      <c r="S63">
        <v>7.72</v>
      </c>
      <c r="T63">
        <f t="shared" si="2"/>
        <v>0.3864026014568141</v>
      </c>
    </row>
    <row r="64" spans="9:20">
      <c r="I64" t="s">
        <v>28</v>
      </c>
      <c r="J64">
        <f>AVERAGE(J2:J63)</f>
        <v>8.3416129032258066</v>
      </c>
      <c r="K64">
        <f>AVERAGE(K2:K63)</f>
        <v>0.57974901144641011</v>
      </c>
      <c r="S64">
        <v>8.82</v>
      </c>
      <c r="T64">
        <f t="shared" si="2"/>
        <v>0.22885421436004344</v>
      </c>
    </row>
    <row r="65" spans="9:20">
      <c r="I65" t="s">
        <v>29</v>
      </c>
      <c r="J65">
        <f>SUM(J2:J63)</f>
        <v>517.18000000000006</v>
      </c>
      <c r="K65">
        <f>SUM(K2:K63)</f>
        <v>35.944438709677428</v>
      </c>
      <c r="S65">
        <v>7.23</v>
      </c>
      <c r="T65">
        <f t="shared" si="2"/>
        <v>1.2356832466181016</v>
      </c>
    </row>
    <row r="66" spans="9:20">
      <c r="S66">
        <v>8.5</v>
      </c>
      <c r="T66">
        <f t="shared" si="2"/>
        <v>2.5086472424558262E-2</v>
      </c>
    </row>
    <row r="67" spans="9:20">
      <c r="S67">
        <v>8.01</v>
      </c>
      <c r="T67">
        <f t="shared" ref="T67:T130" si="3">(S67-$S$158)*(S67-$S$158)</f>
        <v>0.10996711758584715</v>
      </c>
    </row>
    <row r="68" spans="9:20">
      <c r="S68">
        <v>7.85</v>
      </c>
      <c r="T68">
        <f t="shared" si="3"/>
        <v>0.24168324661810492</v>
      </c>
    </row>
    <row r="69" spans="9:20">
      <c r="S69">
        <v>8.41</v>
      </c>
      <c r="T69">
        <f t="shared" si="3"/>
        <v>4.6767950052031531E-3</v>
      </c>
    </row>
    <row r="70" spans="9:20">
      <c r="S70">
        <v>8.35</v>
      </c>
      <c r="T70">
        <f t="shared" si="3"/>
        <v>7.0343392299708859E-5</v>
      </c>
    </row>
    <row r="71" spans="9:20">
      <c r="S71">
        <v>9.81</v>
      </c>
      <c r="T71">
        <f t="shared" si="3"/>
        <v>2.1561606659729509</v>
      </c>
    </row>
    <row r="72" spans="9:20">
      <c r="S72">
        <v>7.55</v>
      </c>
      <c r="T72">
        <f t="shared" si="3"/>
        <v>0.6266509885535877</v>
      </c>
    </row>
    <row r="73" spans="9:20">
      <c r="S73">
        <v>8.35</v>
      </c>
      <c r="T73">
        <f t="shared" si="3"/>
        <v>7.0343392299708859E-5</v>
      </c>
    </row>
    <row r="74" spans="9:20">
      <c r="S74">
        <v>9.27</v>
      </c>
      <c r="T74">
        <f t="shared" si="3"/>
        <v>0.86190260145681796</v>
      </c>
    </row>
    <row r="75" spans="9:20">
      <c r="S75">
        <v>8.2100000000000009</v>
      </c>
      <c r="T75">
        <f t="shared" si="3"/>
        <v>1.7321956295524847E-2</v>
      </c>
    </row>
    <row r="76" spans="9:20">
      <c r="S76">
        <v>9.5399999999999991</v>
      </c>
      <c r="T76">
        <f t="shared" si="3"/>
        <v>1.4361316337148822</v>
      </c>
    </row>
    <row r="77" spans="9:20">
      <c r="S77">
        <v>8.24</v>
      </c>
      <c r="T77">
        <f t="shared" si="3"/>
        <v>1.0325182101976737E-2</v>
      </c>
    </row>
    <row r="78" spans="9:20">
      <c r="S78">
        <v>9.1300000000000008</v>
      </c>
      <c r="T78">
        <f t="shared" si="3"/>
        <v>0.62155421436004543</v>
      </c>
    </row>
    <row r="79" spans="9:20">
      <c r="S79">
        <v>8.32</v>
      </c>
      <c r="T79">
        <f t="shared" si="3"/>
        <v>4.6711758584799308E-4</v>
      </c>
    </row>
    <row r="80" spans="9:20">
      <c r="S80">
        <v>8.0399999999999991</v>
      </c>
      <c r="T80">
        <f t="shared" si="3"/>
        <v>9.097034339229923E-2</v>
      </c>
    </row>
    <row r="81" spans="19:20">
      <c r="S81">
        <v>8.9600000000000009</v>
      </c>
      <c r="T81">
        <f t="shared" si="3"/>
        <v>0.38240260145681887</v>
      </c>
    </row>
    <row r="82" spans="19:20">
      <c r="S82">
        <v>7.77</v>
      </c>
      <c r="T82">
        <f t="shared" si="3"/>
        <v>0.32674131113423382</v>
      </c>
    </row>
    <row r="83" spans="19:20">
      <c r="S83">
        <v>8.2899999999999991</v>
      </c>
      <c r="T83">
        <f t="shared" si="3"/>
        <v>2.6638917793963841E-3</v>
      </c>
    </row>
    <row r="84" spans="19:20">
      <c r="S84">
        <v>8.09</v>
      </c>
      <c r="T84">
        <f t="shared" si="3"/>
        <v>6.3309053069718305E-2</v>
      </c>
    </row>
    <row r="85" spans="19:20">
      <c r="S85">
        <v>7.12</v>
      </c>
      <c r="T85">
        <f t="shared" si="3"/>
        <v>1.4923380853277795</v>
      </c>
    </row>
    <row r="86" spans="19:20">
      <c r="S86">
        <v>8.57</v>
      </c>
      <c r="T86">
        <f t="shared" si="3"/>
        <v>5.2160665972945712E-2</v>
      </c>
    </row>
    <row r="87" spans="19:20">
      <c r="S87">
        <v>8.26</v>
      </c>
      <c r="T87">
        <f t="shared" si="3"/>
        <v>6.6606659729446212E-3</v>
      </c>
    </row>
    <row r="88" spans="19:20">
      <c r="S88">
        <v>7.25</v>
      </c>
      <c r="T88">
        <f t="shared" si="3"/>
        <v>1.1916187304890704</v>
      </c>
    </row>
    <row r="89" spans="19:20">
      <c r="S89">
        <v>8.44</v>
      </c>
      <c r="T89">
        <f t="shared" si="3"/>
        <v>9.6800208116547461E-3</v>
      </c>
    </row>
    <row r="90" spans="19:20">
      <c r="S90">
        <v>7.05</v>
      </c>
      <c r="T90">
        <f t="shared" si="3"/>
        <v>1.6682638917793928</v>
      </c>
    </row>
    <row r="91" spans="19:20">
      <c r="S91">
        <v>8.2100000000000009</v>
      </c>
      <c r="T91">
        <f t="shared" si="3"/>
        <v>1.7321956295524847E-2</v>
      </c>
    </row>
    <row r="92" spans="19:20">
      <c r="S92">
        <v>10.47</v>
      </c>
      <c r="T92">
        <f t="shared" si="3"/>
        <v>4.5300316337148896</v>
      </c>
    </row>
    <row r="93" spans="19:20">
      <c r="S93">
        <v>8.76</v>
      </c>
      <c r="T93">
        <f t="shared" si="3"/>
        <v>0.17504776274713957</v>
      </c>
    </row>
    <row r="94" spans="19:20">
      <c r="S94">
        <v>7.72</v>
      </c>
      <c r="T94">
        <f t="shared" si="3"/>
        <v>0.3864026014568141</v>
      </c>
    </row>
    <row r="95" spans="19:20">
      <c r="S95">
        <v>8.82</v>
      </c>
      <c r="T95">
        <f t="shared" si="3"/>
        <v>0.22885421436004344</v>
      </c>
    </row>
    <row r="96" spans="19:20">
      <c r="S96">
        <v>7.23</v>
      </c>
      <c r="T96">
        <f t="shared" si="3"/>
        <v>1.2356832466181016</v>
      </c>
    </row>
    <row r="97" spans="19:20">
      <c r="S97">
        <v>8.5</v>
      </c>
      <c r="T97">
        <f t="shared" si="3"/>
        <v>2.5086472424558262E-2</v>
      </c>
    </row>
    <row r="98" spans="19:20">
      <c r="S98">
        <v>8.01</v>
      </c>
      <c r="T98">
        <f t="shared" si="3"/>
        <v>0.10996711758584715</v>
      </c>
    </row>
    <row r="99" spans="19:20">
      <c r="S99">
        <v>7.85</v>
      </c>
      <c r="T99">
        <f t="shared" si="3"/>
        <v>0.24168324661810492</v>
      </c>
    </row>
    <row r="100" spans="19:20">
      <c r="S100">
        <v>8.41</v>
      </c>
      <c r="T100">
        <f t="shared" si="3"/>
        <v>4.6767950052031531E-3</v>
      </c>
    </row>
    <row r="101" spans="19:20">
      <c r="S101">
        <v>8.35</v>
      </c>
      <c r="T101">
        <f t="shared" si="3"/>
        <v>7.0343392299708859E-5</v>
      </c>
    </row>
    <row r="102" spans="19:20">
      <c r="S102">
        <v>9.81</v>
      </c>
      <c r="T102">
        <f t="shared" si="3"/>
        <v>2.1561606659729509</v>
      </c>
    </row>
    <row r="103" spans="19:20">
      <c r="S103">
        <v>7.55</v>
      </c>
      <c r="T103">
        <f t="shared" si="3"/>
        <v>0.6266509885535877</v>
      </c>
    </row>
    <row r="104" spans="19:20">
      <c r="S104">
        <v>8.35</v>
      </c>
      <c r="T104">
        <f t="shared" si="3"/>
        <v>7.0343392299708859E-5</v>
      </c>
    </row>
    <row r="105" spans="19:20">
      <c r="S105">
        <v>9.27</v>
      </c>
      <c r="T105">
        <f t="shared" si="3"/>
        <v>0.86190260145681796</v>
      </c>
    </row>
    <row r="106" spans="19:20">
      <c r="S106">
        <v>8.2100000000000009</v>
      </c>
      <c r="T106">
        <f t="shared" si="3"/>
        <v>1.7321956295524847E-2</v>
      </c>
    </row>
    <row r="107" spans="19:20">
      <c r="S107">
        <v>9.5399999999999991</v>
      </c>
      <c r="T107">
        <f t="shared" si="3"/>
        <v>1.4361316337148822</v>
      </c>
    </row>
    <row r="108" spans="19:20">
      <c r="S108">
        <v>8.24</v>
      </c>
      <c r="T108">
        <f t="shared" si="3"/>
        <v>1.0325182101976737E-2</v>
      </c>
    </row>
    <row r="109" spans="19:20">
      <c r="S109">
        <v>9.1300000000000008</v>
      </c>
      <c r="T109">
        <f t="shared" si="3"/>
        <v>0.62155421436004543</v>
      </c>
    </row>
    <row r="110" spans="19:20">
      <c r="S110">
        <v>8.32</v>
      </c>
      <c r="T110">
        <f t="shared" si="3"/>
        <v>4.6711758584799308E-4</v>
      </c>
    </row>
    <row r="111" spans="19:20">
      <c r="S111">
        <v>8.0399999999999991</v>
      </c>
      <c r="T111">
        <f t="shared" si="3"/>
        <v>9.097034339229923E-2</v>
      </c>
    </row>
    <row r="112" spans="19:20">
      <c r="S112">
        <v>8.9600000000000009</v>
      </c>
      <c r="T112">
        <f t="shared" si="3"/>
        <v>0.38240260145681887</v>
      </c>
    </row>
    <row r="113" spans="19:20">
      <c r="S113">
        <v>7.77</v>
      </c>
      <c r="T113">
        <f t="shared" si="3"/>
        <v>0.32674131113423382</v>
      </c>
    </row>
    <row r="114" spans="19:20">
      <c r="S114">
        <v>8.2899999999999991</v>
      </c>
      <c r="T114">
        <f t="shared" si="3"/>
        <v>2.6638917793963841E-3</v>
      </c>
    </row>
    <row r="115" spans="19:20">
      <c r="S115">
        <v>8.09</v>
      </c>
      <c r="T115">
        <f t="shared" si="3"/>
        <v>6.3309053069718305E-2</v>
      </c>
    </row>
    <row r="116" spans="19:20">
      <c r="S116">
        <v>7.12</v>
      </c>
      <c r="T116">
        <f t="shared" si="3"/>
        <v>1.4923380853277795</v>
      </c>
    </row>
    <row r="117" spans="19:20">
      <c r="S117">
        <v>8.57</v>
      </c>
      <c r="T117">
        <f t="shared" si="3"/>
        <v>5.2160665972945712E-2</v>
      </c>
    </row>
    <row r="118" spans="19:20">
      <c r="S118">
        <v>8.26</v>
      </c>
      <c r="T118">
        <f t="shared" si="3"/>
        <v>6.6606659729446212E-3</v>
      </c>
    </row>
    <row r="119" spans="19:20">
      <c r="S119">
        <v>7.25</v>
      </c>
      <c r="T119">
        <f t="shared" si="3"/>
        <v>1.1916187304890704</v>
      </c>
    </row>
    <row r="120" spans="19:20">
      <c r="S120">
        <v>8.44</v>
      </c>
      <c r="T120">
        <f t="shared" si="3"/>
        <v>9.6800208116547461E-3</v>
      </c>
    </row>
    <row r="121" spans="19:20">
      <c r="S121">
        <v>7.05</v>
      </c>
      <c r="T121">
        <f t="shared" si="3"/>
        <v>1.6682638917793928</v>
      </c>
    </row>
    <row r="122" spans="19:20">
      <c r="S122">
        <v>8.2100000000000009</v>
      </c>
      <c r="T122">
        <f t="shared" si="3"/>
        <v>1.7321956295524847E-2</v>
      </c>
    </row>
    <row r="123" spans="19:20">
      <c r="S123">
        <v>10.47</v>
      </c>
      <c r="T123">
        <f t="shared" si="3"/>
        <v>4.5300316337148896</v>
      </c>
    </row>
    <row r="124" spans="19:20">
      <c r="S124">
        <v>8.76</v>
      </c>
      <c r="T124">
        <f t="shared" si="3"/>
        <v>0.17504776274713957</v>
      </c>
    </row>
    <row r="125" spans="19:20">
      <c r="S125">
        <v>7.72</v>
      </c>
      <c r="T125">
        <f t="shared" si="3"/>
        <v>0.3864026014568141</v>
      </c>
    </row>
    <row r="126" spans="19:20">
      <c r="S126">
        <v>8.82</v>
      </c>
      <c r="T126">
        <f t="shared" si="3"/>
        <v>0.22885421436004344</v>
      </c>
    </row>
    <row r="127" spans="19:20">
      <c r="S127">
        <v>7.23</v>
      </c>
      <c r="T127">
        <f t="shared" si="3"/>
        <v>1.2356832466181016</v>
      </c>
    </row>
    <row r="128" spans="19:20">
      <c r="S128">
        <v>8.5</v>
      </c>
      <c r="T128">
        <f t="shared" si="3"/>
        <v>2.5086472424558262E-2</v>
      </c>
    </row>
    <row r="129" spans="19:20">
      <c r="S129">
        <v>8.01</v>
      </c>
      <c r="T129">
        <f t="shared" si="3"/>
        <v>0.10996711758584715</v>
      </c>
    </row>
    <row r="130" spans="19:20">
      <c r="S130">
        <v>7.85</v>
      </c>
      <c r="T130">
        <f t="shared" si="3"/>
        <v>0.24168324661810492</v>
      </c>
    </row>
    <row r="131" spans="19:20">
      <c r="S131">
        <v>8.41</v>
      </c>
      <c r="T131">
        <f t="shared" ref="T131:T156" si="4">(S131-$S$158)*(S131-$S$158)</f>
        <v>4.6767950052031531E-3</v>
      </c>
    </row>
    <row r="132" spans="19:20">
      <c r="S132">
        <v>8.35</v>
      </c>
      <c r="T132">
        <f t="shared" si="4"/>
        <v>7.0343392299708859E-5</v>
      </c>
    </row>
    <row r="133" spans="19:20">
      <c r="S133">
        <v>9.81</v>
      </c>
      <c r="T133">
        <f t="shared" si="4"/>
        <v>2.1561606659729509</v>
      </c>
    </row>
    <row r="134" spans="19:20">
      <c r="S134">
        <v>7.55</v>
      </c>
      <c r="T134">
        <f t="shared" si="4"/>
        <v>0.6266509885535877</v>
      </c>
    </row>
    <row r="135" spans="19:20">
      <c r="S135">
        <v>8.35</v>
      </c>
      <c r="T135">
        <f t="shared" si="4"/>
        <v>7.0343392299708859E-5</v>
      </c>
    </row>
    <row r="136" spans="19:20">
      <c r="S136">
        <v>9.27</v>
      </c>
      <c r="T136">
        <f t="shared" si="4"/>
        <v>0.86190260145681796</v>
      </c>
    </row>
    <row r="137" spans="19:20">
      <c r="S137">
        <v>8.2100000000000009</v>
      </c>
      <c r="T137">
        <f t="shared" si="4"/>
        <v>1.7321956295524847E-2</v>
      </c>
    </row>
    <row r="138" spans="19:20">
      <c r="S138">
        <v>9.5399999999999991</v>
      </c>
      <c r="T138">
        <f t="shared" si="4"/>
        <v>1.4361316337148822</v>
      </c>
    </row>
    <row r="139" spans="19:20">
      <c r="S139">
        <v>8.24</v>
      </c>
      <c r="T139">
        <f t="shared" si="4"/>
        <v>1.0325182101976737E-2</v>
      </c>
    </row>
    <row r="140" spans="19:20">
      <c r="S140">
        <v>9.1300000000000008</v>
      </c>
      <c r="T140">
        <f t="shared" si="4"/>
        <v>0.62155421436004543</v>
      </c>
    </row>
    <row r="141" spans="19:20">
      <c r="S141">
        <v>8.32</v>
      </c>
      <c r="T141">
        <f t="shared" si="4"/>
        <v>4.6711758584799308E-4</v>
      </c>
    </row>
    <row r="142" spans="19:20">
      <c r="S142">
        <v>8.0399999999999991</v>
      </c>
      <c r="T142">
        <f t="shared" si="4"/>
        <v>9.097034339229923E-2</v>
      </c>
    </row>
    <row r="143" spans="19:20">
      <c r="S143">
        <v>8.9600000000000009</v>
      </c>
      <c r="T143">
        <f t="shared" si="4"/>
        <v>0.38240260145681887</v>
      </c>
    </row>
    <row r="144" spans="19:20">
      <c r="S144">
        <v>7.77</v>
      </c>
      <c r="T144">
        <f t="shared" si="4"/>
        <v>0.32674131113423382</v>
      </c>
    </row>
    <row r="145" spans="18:20">
      <c r="S145">
        <v>8.2899999999999991</v>
      </c>
      <c r="T145">
        <f t="shared" si="4"/>
        <v>2.6638917793963841E-3</v>
      </c>
    </row>
    <row r="146" spans="18:20">
      <c r="S146">
        <v>8.09</v>
      </c>
      <c r="T146">
        <f t="shared" si="4"/>
        <v>6.3309053069718305E-2</v>
      </c>
    </row>
    <row r="147" spans="18:20">
      <c r="S147">
        <v>7.12</v>
      </c>
      <c r="T147">
        <f t="shared" si="4"/>
        <v>1.4923380853277795</v>
      </c>
    </row>
    <row r="148" spans="18:20">
      <c r="S148">
        <v>8.57</v>
      </c>
      <c r="T148">
        <f t="shared" si="4"/>
        <v>5.2160665972945712E-2</v>
      </c>
    </row>
    <row r="149" spans="18:20">
      <c r="S149">
        <v>8.26</v>
      </c>
      <c r="T149">
        <f t="shared" si="4"/>
        <v>6.6606659729446212E-3</v>
      </c>
    </row>
    <row r="150" spans="18:20">
      <c r="S150">
        <v>7.25</v>
      </c>
      <c r="T150">
        <f t="shared" si="4"/>
        <v>1.1916187304890704</v>
      </c>
    </row>
    <row r="151" spans="18:20">
      <c r="S151">
        <v>8.44</v>
      </c>
      <c r="T151">
        <f t="shared" si="4"/>
        <v>9.6800208116547461E-3</v>
      </c>
    </row>
    <row r="152" spans="18:20">
      <c r="S152">
        <v>7.05</v>
      </c>
      <c r="T152">
        <f t="shared" si="4"/>
        <v>1.6682638917793928</v>
      </c>
    </row>
    <row r="153" spans="18:20">
      <c r="S153">
        <v>8.2100000000000009</v>
      </c>
      <c r="T153">
        <f t="shared" si="4"/>
        <v>1.7321956295524847E-2</v>
      </c>
    </row>
    <row r="154" spans="18:20">
      <c r="S154">
        <v>10.47</v>
      </c>
      <c r="T154">
        <f t="shared" si="4"/>
        <v>4.5300316337148896</v>
      </c>
    </row>
    <row r="155" spans="18:20">
      <c r="S155">
        <v>8.76</v>
      </c>
      <c r="T155">
        <f t="shared" si="4"/>
        <v>0.17504776274713957</v>
      </c>
    </row>
    <row r="156" spans="18:20">
      <c r="S156">
        <v>7.72</v>
      </c>
      <c r="T156">
        <f t="shared" si="4"/>
        <v>0.3864026014568141</v>
      </c>
    </row>
    <row r="158" spans="18:20">
      <c r="R158" t="s">
        <v>28</v>
      </c>
      <c r="S158">
        <f>AVERAGE(S2:S156)</f>
        <v>8.3416129032258048</v>
      </c>
      <c r="T158">
        <f>AVERAGE(T2:T156)</f>
        <v>0.57974901144640989</v>
      </c>
    </row>
    <row r="159" spans="18:20">
      <c r="R159" t="s">
        <v>29</v>
      </c>
      <c r="S159">
        <f>SUM(S2:S156)</f>
        <v>1292.9499999999998</v>
      </c>
      <c r="T159">
        <f>SUM(T2:T156)</f>
        <v>89.861096774193527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2019-05-28T11:21:12Z</dcterms:created>
  <dcterms:modified xsi:type="dcterms:W3CDTF">2019-05-28T20:56:51Z</dcterms:modified>
  <cp:category/>
  <cp:contentStatus/>
</cp:coreProperties>
</file>